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trlProps/ctrlProp1.xml" ContentType="application/vnd.ms-excel.controlproperties+xml"/>
  <Override PartName="/xl/ctrlProps/ctrlProp2.xml" ContentType="application/vnd.ms-excel.controlproperties+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trlProps/ctrlProp3.xml" ContentType="application/vnd.ms-excel.controlproperties+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autoCompressPictures="0" defaultThemeVersion="153222"/>
  <mc:AlternateContent xmlns:mc="http://schemas.openxmlformats.org/markup-compatibility/2006">
    <mc:Choice Requires="x15">
      <x15ac:absPath xmlns:x15ac="http://schemas.microsoft.com/office/spreadsheetml/2010/11/ac" url="C:\Users\ukenwty\Desktop\"/>
    </mc:Choice>
  </mc:AlternateContent>
  <bookViews>
    <workbookView showSheetTabs="0" xWindow="0" yWindow="0" windowWidth="11364" windowHeight="2976" tabRatio="849"/>
  </bookViews>
  <sheets>
    <sheet name="START" sheetId="17" r:id="rId1"/>
    <sheet name="SCORE" sheetId="18" state="hidden" r:id="rId2"/>
    <sheet name="LAUNCH" sheetId="1" state="hidden" r:id="rId3"/>
    <sheet name="WIZARD1" sheetId="2" state="hidden" r:id="rId4"/>
    <sheet name="WIZARD1 (2)" sheetId="21" state="hidden" r:id="rId5"/>
    <sheet name="WIZARD2" sheetId="4" state="hidden" r:id="rId6"/>
    <sheet name="WIZARD2.5" sheetId="3" state="hidden" r:id="rId7"/>
    <sheet name="WIZARD3" sheetId="5" state="hidden" r:id="rId8"/>
    <sheet name="QUALIFIEDold" sheetId="6" state="hidden" r:id="rId9"/>
    <sheet name="QUALIFIED" sheetId="22" r:id="rId10"/>
    <sheet name="NOTQUALIFIED" sheetId="7" r:id="rId11"/>
    <sheet name="ACCTDASHBRD" sheetId="8" state="hidden" r:id="rId12"/>
    <sheet name="GETCASH" sheetId="9" state="hidden" r:id="rId13"/>
    <sheet name="GETCASHNEW" sheetId="23" r:id="rId14"/>
    <sheet name="CONFIRMCASH" sheetId="11" state="hidden" r:id="rId15"/>
    <sheet name="BANKINFO1" sheetId="12" state="hidden" r:id="rId16"/>
    <sheet name="BANKINFO2" sheetId="13" state="hidden" r:id="rId17"/>
    <sheet name="AGREEMENT" sheetId="14" state="hidden" r:id="rId18"/>
    <sheet name="CONFIRMDONE" sheetId="15" state="hidden" r:id="rId19"/>
    <sheet name="UPDATEDASHBRD" sheetId="16" state="hidden" r:id="rId20"/>
    <sheet name="CONFIRMDONEnew" sheetId="24" r:id="rId21"/>
    <sheet name="EVALUATION" sheetId="20" r:id="rId22"/>
  </sheets>
  <definedNames>
    <definedName name="_xlnm.Print_Area" localSheetId="21">EVALUATION!$A$1:$J$45</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F6" i="24" l="1"/>
  <c r="AF7" i="24" s="1"/>
  <c r="R23" i="23"/>
  <c r="O23" i="23"/>
  <c r="L23" i="23"/>
  <c r="I23" i="23"/>
  <c r="F23" i="23"/>
  <c r="C23" i="23"/>
  <c r="S30" i="23"/>
  <c r="P30" i="23"/>
  <c r="M30" i="23"/>
  <c r="J30" i="23"/>
  <c r="G30" i="23"/>
  <c r="D30" i="23"/>
  <c r="S28" i="23"/>
  <c r="P28" i="23"/>
  <c r="M28" i="23"/>
  <c r="J28" i="23"/>
  <c r="G28" i="23"/>
  <c r="D28" i="23"/>
  <c r="R28" i="23"/>
  <c r="O28" i="23"/>
  <c r="L28" i="23"/>
  <c r="I28" i="23"/>
  <c r="F28" i="23"/>
  <c r="C28" i="23"/>
  <c r="G32" i="23"/>
  <c r="F13" i="20" s="1"/>
  <c r="AF8" i="24" l="1"/>
  <c r="AF9" i="24" l="1"/>
  <c r="AF10" i="24" l="1"/>
  <c r="AF11" i="24" l="1"/>
  <c r="AF12" i="24" l="1"/>
  <c r="AF13" i="24" l="1"/>
  <c r="AF14" i="24" s="1"/>
  <c r="AF15" i="24" s="1"/>
  <c r="AF16" i="24" s="1"/>
  <c r="AF17" i="24" s="1"/>
  <c r="AF18" i="24" s="1"/>
  <c r="C20" i="23" l="1"/>
  <c r="Z7" i="23"/>
  <c r="Z8" i="23" s="1"/>
  <c r="D26" i="21"/>
  <c r="D19" i="21"/>
  <c r="D13" i="21"/>
  <c r="C22" i="23" l="1"/>
  <c r="D22" i="23"/>
  <c r="Z9" i="23"/>
  <c r="B44" i="20"/>
  <c r="E10" i="18"/>
  <c r="C9" i="20"/>
  <c r="F9" i="20" s="1"/>
  <c r="O9" i="20" s="1"/>
  <c r="C11" i="20"/>
  <c r="F11" i="20" s="1"/>
  <c r="Y5" i="5"/>
  <c r="O22" i="5" s="1"/>
  <c r="H24" i="17"/>
  <c r="F22" i="23" l="1"/>
  <c r="G22" i="23"/>
  <c r="Z10" i="23"/>
  <c r="C12" i="20"/>
  <c r="L13" i="5"/>
  <c r="L18" i="5"/>
  <c r="L15" i="5"/>
  <c r="L22" i="5"/>
  <c r="I22" i="23" l="1"/>
  <c r="J22" i="23"/>
  <c r="Z11" i="23"/>
  <c r="F12" i="20"/>
  <c r="F10" i="18"/>
  <c r="F12" i="18" s="1"/>
  <c r="G10" i="18"/>
  <c r="G12" i="18" s="1"/>
  <c r="C20" i="18" s="1"/>
  <c r="E12" i="18"/>
  <c r="D10" i="18"/>
  <c r="B3" i="18"/>
  <c r="B2" i="18"/>
  <c r="D16" i="5"/>
  <c r="D13" i="5"/>
  <c r="D19" i="3"/>
  <c r="D19" i="2"/>
  <c r="D26" i="2"/>
  <c r="D13" i="2"/>
  <c r="F16" i="16" s="1"/>
  <c r="B21" i="17"/>
  <c r="V2" i="17" s="1"/>
  <c r="W8" i="17"/>
  <c r="W9" i="17" s="1"/>
  <c r="W10" i="17" s="1"/>
  <c r="W11" i="17" s="1"/>
  <c r="W12" i="17" s="1"/>
  <c r="W13" i="17" s="1"/>
  <c r="W14" i="17" s="1"/>
  <c r="W15" i="17" s="1"/>
  <c r="W16" i="17" s="1"/>
  <c r="W17" i="17" s="1"/>
  <c r="W18" i="17" s="1"/>
  <c r="W19" i="17" s="1"/>
  <c r="W20" i="17" s="1"/>
  <c r="W21" i="17" s="1"/>
  <c r="W22" i="17" s="1"/>
  <c r="W23" i="17" s="1"/>
  <c r="W24" i="17" s="1"/>
  <c r="W25" i="17" s="1"/>
  <c r="W26" i="17" s="1"/>
  <c r="W27" i="17" s="1"/>
  <c r="W28" i="17" s="1"/>
  <c r="B15" i="15"/>
  <c r="B10" i="15"/>
  <c r="D29" i="15" s="1"/>
  <c r="AF5" i="15"/>
  <c r="AF6" i="15" s="1"/>
  <c r="B23" i="15" s="1"/>
  <c r="G10" i="14"/>
  <c r="E10" i="14"/>
  <c r="B15" i="12"/>
  <c r="B10" i="12"/>
  <c r="D29" i="12" s="1"/>
  <c r="AF5" i="12"/>
  <c r="AF6" i="12" s="1"/>
  <c r="B15" i="11"/>
  <c r="B10" i="11"/>
  <c r="AF5" i="11"/>
  <c r="AF6" i="11" s="1"/>
  <c r="I29" i="9"/>
  <c r="D29" i="9"/>
  <c r="W26" i="9"/>
  <c r="W26" i="12" s="1"/>
  <c r="R26" i="9"/>
  <c r="R26" i="11" s="1"/>
  <c r="N26" i="11"/>
  <c r="K26" i="9"/>
  <c r="K26" i="11" s="1"/>
  <c r="F26" i="11"/>
  <c r="B26" i="9"/>
  <c r="B26" i="11" s="1"/>
  <c r="W25" i="9"/>
  <c r="W25" i="12" s="1"/>
  <c r="R25" i="9"/>
  <c r="R25" i="15" s="1"/>
  <c r="K25" i="9"/>
  <c r="F25" i="9"/>
  <c r="F25" i="11" s="1"/>
  <c r="B25" i="9"/>
  <c r="B25" i="11" s="1"/>
  <c r="AF5" i="9"/>
  <c r="AF6" i="9" s="1"/>
  <c r="AF7" i="9" s="1"/>
  <c r="AF8" i="9" s="1"/>
  <c r="AF9" i="9" s="1"/>
  <c r="AF10" i="9" s="1"/>
  <c r="AF11" i="9" s="1"/>
  <c r="AF12" i="9" s="1"/>
  <c r="AF13" i="9" s="1"/>
  <c r="AF14" i="9" s="1"/>
  <c r="AF15" i="9" s="1"/>
  <c r="AF16" i="9" s="1"/>
  <c r="AF17" i="9" s="1"/>
  <c r="B18" i="9"/>
  <c r="L22" i="23" l="1"/>
  <c r="M22" i="23"/>
  <c r="Z12" i="23"/>
  <c r="C19" i="18"/>
  <c r="C18" i="18"/>
  <c r="I29" i="15"/>
  <c r="L29" i="15" s="1"/>
  <c r="F26" i="15"/>
  <c r="I29" i="11"/>
  <c r="I29" i="12"/>
  <c r="L29" i="12" s="1"/>
  <c r="D16" i="16"/>
  <c r="C14" i="14"/>
  <c r="L29" i="9"/>
  <c r="R21" i="16" s="1"/>
  <c r="B26" i="15"/>
  <c r="K27" i="9"/>
  <c r="B25" i="15"/>
  <c r="K26" i="15"/>
  <c r="R25" i="12"/>
  <c r="F25" i="15"/>
  <c r="N26" i="15"/>
  <c r="N26" i="12"/>
  <c r="K25" i="15"/>
  <c r="R26" i="15"/>
  <c r="R27" i="15" s="1"/>
  <c r="N25" i="15"/>
  <c r="W26" i="15"/>
  <c r="W25" i="15"/>
  <c r="B4" i="18"/>
  <c r="C8" i="20" s="1"/>
  <c r="F8" i="20" s="1"/>
  <c r="D16" i="8"/>
  <c r="F16" i="8"/>
  <c r="D13" i="14"/>
  <c r="R20" i="16"/>
  <c r="V18" i="16" s="1"/>
  <c r="R19" i="16"/>
  <c r="C23" i="15"/>
  <c r="AF7" i="15"/>
  <c r="B18" i="15"/>
  <c r="W27" i="12"/>
  <c r="F26" i="12"/>
  <c r="B25" i="12"/>
  <c r="K26" i="12"/>
  <c r="B26" i="12"/>
  <c r="F25" i="12"/>
  <c r="W25" i="11"/>
  <c r="K25" i="12"/>
  <c r="R26" i="12"/>
  <c r="W26" i="11"/>
  <c r="N25" i="12"/>
  <c r="B23" i="12"/>
  <c r="AF7" i="12"/>
  <c r="C23" i="12"/>
  <c r="B18" i="12"/>
  <c r="F27" i="9"/>
  <c r="K25" i="11"/>
  <c r="K27" i="11" s="1"/>
  <c r="N25" i="11"/>
  <c r="N27" i="11" s="1"/>
  <c r="B27" i="9"/>
  <c r="K20" i="16" s="1"/>
  <c r="R27" i="9"/>
  <c r="W27" i="9"/>
  <c r="R25" i="11"/>
  <c r="R27" i="11" s="1"/>
  <c r="B18" i="11"/>
  <c r="D29" i="11"/>
  <c r="B23" i="11"/>
  <c r="AF7" i="11"/>
  <c r="C23" i="11"/>
  <c r="X23" i="9"/>
  <c r="T23" i="9"/>
  <c r="P23" i="9"/>
  <c r="L23" i="9"/>
  <c r="W23" i="9"/>
  <c r="R23" i="9"/>
  <c r="N23" i="9"/>
  <c r="K23" i="9"/>
  <c r="I23" i="9"/>
  <c r="F23" i="9"/>
  <c r="C23" i="9"/>
  <c r="B23" i="9"/>
  <c r="O22" i="23" l="1"/>
  <c r="P22" i="23"/>
  <c r="Z13" i="23"/>
  <c r="W27" i="15"/>
  <c r="L29" i="11"/>
  <c r="W27" i="11"/>
  <c r="C10" i="18"/>
  <c r="H10" i="18" s="1"/>
  <c r="B33" i="17" s="1"/>
  <c r="F27" i="15"/>
  <c r="F27" i="12"/>
  <c r="N27" i="15"/>
  <c r="B27" i="15"/>
  <c r="K27" i="12"/>
  <c r="B27" i="12"/>
  <c r="N27" i="12"/>
  <c r="R27" i="12"/>
  <c r="K27" i="15"/>
  <c r="AF8" i="15"/>
  <c r="I23" i="15"/>
  <c r="F23" i="15"/>
  <c r="AF8" i="12"/>
  <c r="I23" i="12"/>
  <c r="F23" i="12"/>
  <c r="B27" i="11"/>
  <c r="F27" i="11"/>
  <c r="I23" i="11"/>
  <c r="AF8" i="11"/>
  <c r="F23" i="11"/>
  <c r="D31" i="5" l="1"/>
  <c r="R22" i="23"/>
  <c r="S22" i="23"/>
  <c r="Z14" i="23"/>
  <c r="I12" i="18"/>
  <c r="X26" i="23" s="1"/>
  <c r="Y3" i="5"/>
  <c r="C12" i="18"/>
  <c r="C17" i="18" s="1"/>
  <c r="H12" i="18"/>
  <c r="AF9" i="15"/>
  <c r="L23" i="15"/>
  <c r="K23" i="15"/>
  <c r="AF9" i="12"/>
  <c r="L23" i="12"/>
  <c r="K23" i="12"/>
  <c r="L23" i="11"/>
  <c r="AF9" i="11"/>
  <c r="K23" i="11"/>
  <c r="R29" i="23" l="1"/>
  <c r="R30" i="23" s="1"/>
  <c r="O29" i="23"/>
  <c r="O30" i="23" s="1"/>
  <c r="L29" i="23"/>
  <c r="L30" i="23" s="1"/>
  <c r="I29" i="23"/>
  <c r="I30" i="23" s="1"/>
  <c r="F29" i="23"/>
  <c r="F30" i="23" s="1"/>
  <c r="C29" i="23"/>
  <c r="C30" i="23" s="1"/>
  <c r="O24" i="23"/>
  <c r="O25" i="23" s="1"/>
  <c r="L24" i="23"/>
  <c r="D27" i="23"/>
  <c r="C27" i="23"/>
  <c r="Z15" i="23"/>
  <c r="R24" i="23"/>
  <c r="R25" i="23" s="1"/>
  <c r="X29" i="23"/>
  <c r="X27" i="23"/>
  <c r="I24" i="23" s="1"/>
  <c r="F11" i="6"/>
  <c r="AB6" i="24" s="1"/>
  <c r="D10" i="22"/>
  <c r="P23" i="15"/>
  <c r="N23" i="15"/>
  <c r="AF10" i="15"/>
  <c r="P23" i="12"/>
  <c r="N23" i="12"/>
  <c r="AF10" i="12"/>
  <c r="P23" i="11"/>
  <c r="N23" i="11"/>
  <c r="AF10" i="11"/>
  <c r="AB14" i="24" l="1"/>
  <c r="AB16" i="24"/>
  <c r="AB9" i="24"/>
  <c r="AB12" i="24"/>
  <c r="AB11" i="24"/>
  <c r="AB7" i="24"/>
  <c r="AB8" i="24"/>
  <c r="AB15" i="24"/>
  <c r="AB10" i="24"/>
  <c r="AB13" i="24"/>
  <c r="F24" i="23"/>
  <c r="C24" i="23"/>
  <c r="P24" i="23"/>
  <c r="S24" i="23"/>
  <c r="M29" i="23"/>
  <c r="J29" i="23"/>
  <c r="G29" i="23"/>
  <c r="D29" i="23"/>
  <c r="P29" i="23"/>
  <c r="S29" i="23"/>
  <c r="G27" i="23"/>
  <c r="F27" i="23"/>
  <c r="Z16" i="23"/>
  <c r="I25" i="23"/>
  <c r="L25" i="23"/>
  <c r="X30" i="23"/>
  <c r="M24" i="23" s="1"/>
  <c r="F25" i="23"/>
  <c r="S5" i="9"/>
  <c r="AB5" i="9" s="1"/>
  <c r="AB14" i="9" s="1"/>
  <c r="R7" i="23"/>
  <c r="V7" i="23" s="1"/>
  <c r="S5" i="15"/>
  <c r="AB5" i="15" s="1"/>
  <c r="AB12" i="15" s="1"/>
  <c r="C13" i="20"/>
  <c r="G13" i="20" s="1"/>
  <c r="O12" i="20" s="1"/>
  <c r="B20" i="20" s="1"/>
  <c r="S5" i="12"/>
  <c r="AB5" i="12" s="1"/>
  <c r="AB12" i="12" s="1"/>
  <c r="S5" i="11"/>
  <c r="AB5" i="11" s="1"/>
  <c r="AB14" i="11" s="1"/>
  <c r="C20" i="16"/>
  <c r="C20" i="8"/>
  <c r="R23" i="15"/>
  <c r="AF11" i="15"/>
  <c r="T23" i="15"/>
  <c r="R23" i="12"/>
  <c r="T23" i="12"/>
  <c r="AF11" i="12"/>
  <c r="AF11" i="11"/>
  <c r="R23" i="11"/>
  <c r="T23" i="11"/>
  <c r="J24" i="23" l="1"/>
  <c r="G24" i="23"/>
  <c r="D24" i="23"/>
  <c r="I27" i="23"/>
  <c r="J27" i="23"/>
  <c r="C25" i="23"/>
  <c r="J32" i="23"/>
  <c r="Z17" i="23"/>
  <c r="AB12" i="9"/>
  <c r="AB9" i="9"/>
  <c r="AB15" i="9"/>
  <c r="AB11" i="9"/>
  <c r="AB13" i="9"/>
  <c r="AB10" i="9"/>
  <c r="AB7" i="9"/>
  <c r="AB6" i="9"/>
  <c r="AB8" i="9"/>
  <c r="V14" i="23"/>
  <c r="V10" i="23"/>
  <c r="V8" i="23"/>
  <c r="V11" i="23"/>
  <c r="V15" i="23"/>
  <c r="V17" i="23"/>
  <c r="V13" i="23"/>
  <c r="V9" i="23"/>
  <c r="V16" i="23"/>
  <c r="V12" i="23"/>
  <c r="AB9" i="11"/>
  <c r="AB6" i="12"/>
  <c r="AB9" i="12"/>
  <c r="AB13" i="11"/>
  <c r="AB7" i="11"/>
  <c r="AB9" i="15"/>
  <c r="AB14" i="15"/>
  <c r="AB6" i="15"/>
  <c r="AB15" i="15"/>
  <c r="AB11" i="15"/>
  <c r="AB13" i="15"/>
  <c r="AB7" i="15"/>
  <c r="AB10" i="15"/>
  <c r="AB8" i="11"/>
  <c r="AB15" i="12"/>
  <c r="AB8" i="15"/>
  <c r="AB7" i="12"/>
  <c r="AB15" i="11"/>
  <c r="AB13" i="12"/>
  <c r="AB10" i="12"/>
  <c r="AB8" i="12"/>
  <c r="AB11" i="11"/>
  <c r="AB14" i="12"/>
  <c r="AB10" i="11"/>
  <c r="AB6" i="11"/>
  <c r="AB12" i="11"/>
  <c r="AB11" i="12"/>
  <c r="AF12" i="15"/>
  <c r="AF13" i="15" s="1"/>
  <c r="AF14" i="15" s="1"/>
  <c r="AF15" i="15" s="1"/>
  <c r="AF16" i="15" s="1"/>
  <c r="AF17" i="15" s="1"/>
  <c r="X23" i="15"/>
  <c r="W23" i="15"/>
  <c r="AF12" i="12"/>
  <c r="AF13" i="12" s="1"/>
  <c r="AF14" i="12" s="1"/>
  <c r="AF15" i="12" s="1"/>
  <c r="AF16" i="12" s="1"/>
  <c r="AF17" i="12" s="1"/>
  <c r="W23" i="12"/>
  <c r="X23" i="12"/>
  <c r="X23" i="11"/>
  <c r="AF12" i="11"/>
  <c r="AF13" i="11" s="1"/>
  <c r="AF14" i="11" s="1"/>
  <c r="AF15" i="11" s="1"/>
  <c r="AF16" i="11" s="1"/>
  <c r="AF17" i="11" s="1"/>
  <c r="W23" i="11"/>
  <c r="M32" i="23" l="1"/>
  <c r="C14" i="20" s="1"/>
  <c r="C16" i="20" s="1"/>
  <c r="C17" i="20" s="1"/>
  <c r="F14" i="20"/>
  <c r="M27" i="23"/>
  <c r="L27" i="23"/>
  <c r="Z18" i="23"/>
  <c r="F15" i="20" l="1"/>
  <c r="F16" i="20" s="1"/>
  <c r="F17" i="20" s="1"/>
  <c r="F18" i="20" s="1"/>
  <c r="G14" i="20"/>
  <c r="P27" i="23"/>
  <c r="O27" i="23"/>
  <c r="Z19" i="23"/>
  <c r="S27" i="23" l="1"/>
  <c r="R27" i="23"/>
  <c r="Z20" i="23"/>
  <c r="Z21" i="23" s="1"/>
  <c r="Z22" i="23" s="1"/>
  <c r="Z23" i="23" s="1"/>
  <c r="Z24" i="23" s="1"/>
  <c r="Z25" i="23" s="1"/>
  <c r="Z26" i="23" s="1"/>
</calcChain>
</file>

<file path=xl/sharedStrings.xml><?xml version="1.0" encoding="utf-8"?>
<sst xmlns="http://schemas.openxmlformats.org/spreadsheetml/2006/main" count="206" uniqueCount="163">
  <si>
    <t>6-Month Loan Term</t>
  </si>
  <si>
    <t>12-Month Loan Term</t>
  </si>
  <si>
    <t>Before you start your online credit application, please answer the questions below for your small business.</t>
  </si>
  <si>
    <t>Type of business</t>
  </si>
  <si>
    <t>Average monthly revenue</t>
  </si>
  <si>
    <t>Name of your company</t>
  </si>
  <si>
    <t>Automobile Service / Repair</t>
  </si>
  <si>
    <t>Beauty Salons / Barbers</t>
  </si>
  <si>
    <t>Business Services (Accounting, Bookkeeping, Advertising)</t>
  </si>
  <si>
    <t xml:space="preserve">Computer Services </t>
  </si>
  <si>
    <t>Construction Company</t>
  </si>
  <si>
    <t>Doctors / Dentists</t>
  </si>
  <si>
    <t>Restaurant / Catering Company</t>
  </si>
  <si>
    <t>Trucking / Transportation</t>
  </si>
  <si>
    <t>Other</t>
  </si>
  <si>
    <t>never</t>
  </si>
  <si>
    <t>1 or 2 times</t>
  </si>
  <si>
    <t>3 or more times</t>
  </si>
  <si>
    <t xml:space="preserve"> /month</t>
  </si>
  <si>
    <t>Your personal credit score (from 300 to 850)</t>
  </si>
  <si>
    <t>99-9999999</t>
  </si>
  <si>
    <t>The month &amp; year you started your business</t>
  </si>
  <si>
    <t>(month)</t>
  </si>
  <si>
    <t>(year)</t>
  </si>
  <si>
    <t>01</t>
  </si>
  <si>
    <t>02</t>
  </si>
  <si>
    <t>03</t>
  </si>
  <si>
    <t>04</t>
  </si>
  <si>
    <t>05</t>
  </si>
  <si>
    <t>06</t>
  </si>
  <si>
    <t>07</t>
  </si>
  <si>
    <t>08</t>
  </si>
  <si>
    <t>09</t>
  </si>
  <si>
    <t>●●●●●●●●●●●</t>
  </si>
  <si>
    <t>Corporation</t>
  </si>
  <si>
    <t>General Partnership</t>
  </si>
  <si>
    <t>Sole Proprietorship</t>
  </si>
  <si>
    <t>Limited Liability Company</t>
  </si>
  <si>
    <t>Your first name</t>
  </si>
  <si>
    <t>Your last name</t>
  </si>
  <si>
    <t>Year Started in Business</t>
  </si>
  <si>
    <t>Type of Business</t>
  </si>
  <si>
    <t>Personal Credit Score</t>
  </si>
  <si>
    <t>Times Overdrawn</t>
  </si>
  <si>
    <t>TOTAL</t>
  </si>
  <si>
    <t>Avg. Monthly Revenue</t>
  </si>
  <si>
    <t>SCORE</t>
  </si>
  <si>
    <t>DECISION</t>
  </si>
  <si>
    <t>AL - Alabama</t>
  </si>
  <si>
    <t>AK - Alaska</t>
  </si>
  <si>
    <t>AZ - Arizona</t>
  </si>
  <si>
    <t>AR - Arkansas</t>
  </si>
  <si>
    <t>CA - California</t>
  </si>
  <si>
    <t>CO - Colorado</t>
  </si>
  <si>
    <t>CT - Connecticut</t>
  </si>
  <si>
    <t>DC - Washington DC</t>
  </si>
  <si>
    <t>DE - Delaware</t>
  </si>
  <si>
    <t>FL - Florida</t>
  </si>
  <si>
    <t>GA - Georgia</t>
  </si>
  <si>
    <t>HI - Hawaii</t>
  </si>
  <si>
    <t>ID - Idaho</t>
  </si>
  <si>
    <t>IL - Illinois</t>
  </si>
  <si>
    <t>IN - Indiana</t>
  </si>
  <si>
    <t>IA - Iowa</t>
  </si>
  <si>
    <t>KS - Kansas</t>
  </si>
  <si>
    <t>KY - Kentucky</t>
  </si>
  <si>
    <t>LA - Louisiana</t>
  </si>
  <si>
    <t>ME - Maine</t>
  </si>
  <si>
    <t>MD - Maryland</t>
  </si>
  <si>
    <t>MA - Massachusetts</t>
  </si>
  <si>
    <t>MI - Michigan</t>
  </si>
  <si>
    <t>MN - Minnesota</t>
  </si>
  <si>
    <t>MS - Mississippi</t>
  </si>
  <si>
    <t>MO - Missouri</t>
  </si>
  <si>
    <t>MT - Montana</t>
  </si>
  <si>
    <t>NE - Nebraska</t>
  </si>
  <si>
    <t>NV - Nevada</t>
  </si>
  <si>
    <t>NH - New Hampshire</t>
  </si>
  <si>
    <t>NJ - New Jersey</t>
  </si>
  <si>
    <t>NM - New Mexico</t>
  </si>
  <si>
    <t>NY - New York</t>
  </si>
  <si>
    <t>NC - North Carolina</t>
  </si>
  <si>
    <t>ND - North Dakota</t>
  </si>
  <si>
    <t>OH - Ohio</t>
  </si>
  <si>
    <t>OK - Oklahoma</t>
  </si>
  <si>
    <t>OR - Oregon</t>
  </si>
  <si>
    <t>PA - Pennsylvania</t>
  </si>
  <si>
    <t>RI - Rhode Island</t>
  </si>
  <si>
    <t>SC - South Carolina</t>
  </si>
  <si>
    <t>SD - South Dakota</t>
  </si>
  <si>
    <t>TN - Tennessee</t>
  </si>
  <si>
    <t>TX - Texas</t>
  </si>
  <si>
    <t>UT - Utah</t>
  </si>
  <si>
    <t>VT - Vermont</t>
  </si>
  <si>
    <t>VA - Virginia</t>
  </si>
  <si>
    <t>WA - Washington</t>
  </si>
  <si>
    <t>WV - West Virginia</t>
  </si>
  <si>
    <t>WI - Wisconsin</t>
  </si>
  <si>
    <t>WY - Wyoming</t>
  </si>
  <si>
    <t>Number of times that your company's bank balance has been below $0 during the last year.</t>
  </si>
  <si>
    <t>Micro-Enterprise Program</t>
  </si>
  <si>
    <t>Small Business Loan Application</t>
  </si>
  <si>
    <t>Average monthly costs (as a % of revenue)</t>
  </si>
  <si>
    <t>When you are done, click the       button to complete the actual online application and learn whether or not you qualified for a loan.</t>
  </si>
  <si>
    <t>There are no right or wrong answers--just provide whatever answers you want to provide.</t>
  </si>
  <si>
    <t>(555)-555-5555</t>
  </si>
  <si>
    <t>Total Annual Revenue</t>
  </si>
  <si>
    <t>Total Annual Costs</t>
  </si>
  <si>
    <t>Approved Loan Limit</t>
  </si>
  <si>
    <t>Average Monthly Revenue</t>
  </si>
  <si>
    <t>Average Monthly Costs</t>
  </si>
  <si>
    <t>Total Loan Fees</t>
  </si>
  <si>
    <t>Total Loan Requested</t>
  </si>
  <si>
    <t>Total Loan + Fees</t>
  </si>
  <si>
    <t>Updated Annual Costs</t>
  </si>
  <si>
    <t>Total Annual Income</t>
  </si>
  <si>
    <t>Operating Income (%)</t>
  </si>
  <si>
    <t>Overview</t>
  </si>
  <si>
    <t>Years in operation</t>
  </si>
  <si>
    <t>Longevity Rating</t>
  </si>
  <si>
    <t>Credit Score Strength</t>
  </si>
  <si>
    <t>of approved limit</t>
  </si>
  <si>
    <t>out of 5</t>
  </si>
  <si>
    <t>Can you afford to borrow any more than what you have just borrowed? Why or why not?</t>
  </si>
  <si>
    <t>What changes could you make to improve your creditworthiness (i.e. to qualify for more credit and/or at a better rate)?</t>
  </si>
  <si>
    <t>→</t>
  </si>
  <si>
    <t>Remember to save your work. Once you have filled out the answers to these questions, print this page and review it with your teacher.</t>
  </si>
  <si>
    <t>Your Full Name</t>
  </si>
  <si>
    <t>Your Teacher's Name</t>
  </si>
  <si>
    <t>Business Name</t>
  </si>
  <si>
    <t>Business Address</t>
  </si>
  <si>
    <t>Company Structure</t>
  </si>
  <si>
    <t>Industry Type</t>
  </si>
  <si>
    <t>City</t>
  </si>
  <si>
    <t>State</t>
  </si>
  <si>
    <t>Zip Code</t>
  </si>
  <si>
    <t>Federal Tax ID</t>
  </si>
  <si>
    <t>Business Phone</t>
  </si>
  <si>
    <t>Month &amp; Year Established</t>
  </si>
  <si>
    <t>Email Address</t>
  </si>
  <si>
    <t>Create Password</t>
  </si>
  <si>
    <t>Verify Password</t>
  </si>
  <si>
    <t>First Name</t>
  </si>
  <si>
    <t>Last Name</t>
  </si>
  <si>
    <t>Home Address</t>
  </si>
  <si>
    <t>Social Security #</t>
  </si>
  <si>
    <t>Congratulations!</t>
  </si>
  <si>
    <t>You now have immediate access to money to grow your business!</t>
  </si>
  <si>
    <t>Click on the arrow button to get cash today.</t>
  </si>
  <si>
    <t>How much cash do you want today?</t>
  </si>
  <si>
    <t>Please select either a 6-month or 12-month loan term:</t>
  </si>
  <si>
    <t>Available Funds:</t>
  </si>
  <si>
    <t>Loan</t>
  </si>
  <si>
    <t>Total Due</t>
  </si>
  <si>
    <t>TOTAL:</t>
  </si>
  <si>
    <t>New Loan:</t>
  </si>
  <si>
    <t>Fees:</t>
  </si>
  <si>
    <t>Loan + Fees:</t>
  </si>
  <si>
    <t>Click the arrow button to submit your cash request.</t>
  </si>
  <si>
    <t>Avg. Mnthly Loan Payment</t>
  </si>
  <si>
    <t>Updated Monthly Costs*</t>
  </si>
  <si>
    <t>Total Monthly Income*</t>
  </si>
  <si>
    <t>* applicable only to those months where loan repayment is required.</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</si>
</sst>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6" formatCode="&quot;$&quot;#,##0_);[Red]\(&quot;$&quot;#,##0\)"/>
    <numFmt numFmtId="8" formatCode="&quot;$&quot;#,##0.00_);[Red]\(&quot;$&quot;#,##0.00\)"/>
    <numFmt numFmtId="44" formatCode="_(&quot;$&quot;* #,##0.00_);_(&quot;$&quot;* \(#,##0.00\);_(&quot;$&quot;* &quot;-&quot;??_);_(@_)"/>
    <numFmt numFmtId="164" formatCode="&quot;$&quot;#,##0.00"/>
    <numFmt numFmtId="165" formatCode="m/d;@"/>
    <numFmt numFmtId="166" formatCode="yyyy"/>
    <numFmt numFmtId="167" formatCode="&quot;$&quot;#,##0"/>
    <numFmt numFmtId="168" formatCode="_(&quot;$&quot;* #,##0_);_(&quot;$&quot;* \(#,##0\);_(&quot;$&quot;* &quot;-&quot;??_);_(@_)"/>
    <numFmt numFmtId="169" formatCode="0.0%"/>
    <numFmt numFmtId="170" formatCode="0.0"/>
    <numFmt numFmtId="171" formatCode="[$-F800]dddd\,\ mmmm\ dd\,\ yyyy"/>
  </numFmts>
  <fonts count="68" x14ac:knownFonts="1">
    <font>
      <sz val="11"/>
      <color theme="1"/>
      <name val="Calibri"/>
      <family val="2"/>
      <scheme val="minor"/>
    </font>
    <font>
      <sz val="11"/>
      <color theme="1"/>
      <name val="Calibri"/>
      <family val="2"/>
      <scheme val="minor"/>
    </font>
    <font>
      <sz val="10"/>
      <color theme="1"/>
      <name val="Calibri"/>
      <family val="2"/>
      <scheme val="minor"/>
    </font>
    <font>
      <b/>
      <sz val="40"/>
      <color rgb="FF00D25F"/>
      <name val="Century Gothic"/>
      <family val="2"/>
    </font>
    <font>
      <b/>
      <sz val="9"/>
      <color theme="1"/>
      <name val="Calibri"/>
      <family val="2"/>
      <scheme val="minor"/>
    </font>
    <font>
      <b/>
      <sz val="10"/>
      <color theme="1" tint="0.34998626667073579"/>
      <name val="Calibri"/>
      <family val="2"/>
      <scheme val="minor"/>
    </font>
    <font>
      <sz val="10"/>
      <color theme="1" tint="0.34998626667073579"/>
      <name val="Calibri"/>
      <family val="2"/>
      <scheme val="minor"/>
    </font>
    <font>
      <b/>
      <sz val="11"/>
      <color theme="1" tint="0.34998626667073579"/>
      <name val="Century Gothic"/>
      <family val="2"/>
    </font>
    <font>
      <sz val="11"/>
      <color theme="1"/>
      <name val="Century Gothic"/>
      <family val="2"/>
    </font>
    <font>
      <b/>
      <sz val="9"/>
      <color theme="1"/>
      <name val="Century Gothic"/>
      <family val="2"/>
    </font>
    <font>
      <b/>
      <sz val="10"/>
      <color theme="1" tint="0.34998626667073579"/>
      <name val="Century Gothic"/>
      <family val="2"/>
    </font>
    <font>
      <b/>
      <sz val="11"/>
      <color theme="1"/>
      <name val="Century Gothic"/>
      <family val="2"/>
    </font>
    <font>
      <b/>
      <sz val="12"/>
      <color theme="1"/>
      <name val="Century Gothic"/>
      <family val="2"/>
    </font>
    <font>
      <b/>
      <sz val="12"/>
      <color rgb="FF0376A3"/>
      <name val="Century Gothic"/>
      <family val="2"/>
    </font>
    <font>
      <b/>
      <sz val="9"/>
      <color theme="0"/>
      <name val="Century Gothic"/>
      <family val="2"/>
    </font>
    <font>
      <b/>
      <sz val="8"/>
      <color theme="0"/>
      <name val="Century Gothic"/>
      <family val="2"/>
    </font>
    <font>
      <sz val="8"/>
      <color theme="1"/>
      <name val="Calibri"/>
      <family val="2"/>
      <scheme val="minor"/>
    </font>
    <font>
      <sz val="9"/>
      <color theme="1" tint="0.249977111117893"/>
      <name val="Calibri"/>
      <family val="2"/>
    </font>
    <font>
      <sz val="9"/>
      <color theme="1" tint="0.249977111117893"/>
      <name val="Calibri"/>
      <family val="2"/>
      <scheme val="minor"/>
    </font>
    <font>
      <b/>
      <sz val="8.5"/>
      <color theme="1" tint="0.249977111117893"/>
      <name val="Century Gothic"/>
      <family val="2"/>
    </font>
    <font>
      <sz val="11"/>
      <color theme="1"/>
      <name val="Calibri"/>
      <family val="2"/>
    </font>
    <font>
      <b/>
      <sz val="8"/>
      <color theme="1" tint="0.34998626667073579"/>
      <name val="Century Gothic"/>
      <family val="2"/>
    </font>
    <font>
      <b/>
      <sz val="8.5"/>
      <color theme="1" tint="0.34998626667073579"/>
      <name val="Century Gothic"/>
      <family val="2"/>
    </font>
    <font>
      <sz val="11"/>
      <color theme="1" tint="0.249977111117893"/>
      <name val="Century Gothic"/>
      <family val="2"/>
    </font>
    <font>
      <sz val="11"/>
      <color theme="1" tint="0.249977111117893"/>
      <name val="Calibri"/>
      <family val="2"/>
      <scheme val="minor"/>
    </font>
    <font>
      <b/>
      <sz val="8"/>
      <color theme="1"/>
      <name val="Calibri"/>
      <family val="2"/>
      <scheme val="minor"/>
    </font>
    <font>
      <b/>
      <sz val="22"/>
      <color theme="9"/>
      <name val="Century Gothic"/>
      <family val="2"/>
    </font>
    <font>
      <b/>
      <sz val="9"/>
      <color rgb="FF0376A3"/>
      <name val="Calibri"/>
      <family val="2"/>
      <scheme val="minor"/>
    </font>
    <font>
      <sz val="10"/>
      <color theme="1" tint="0.249977111117893"/>
      <name val="Calibri"/>
      <family val="2"/>
      <scheme val="minor"/>
    </font>
    <font>
      <u/>
      <sz val="11"/>
      <color theme="10"/>
      <name val="Calibri"/>
      <family val="2"/>
      <scheme val="minor"/>
    </font>
    <font>
      <u/>
      <sz val="12"/>
      <color theme="10"/>
      <name val="Calibri"/>
      <family val="2"/>
      <scheme val="minor"/>
    </font>
    <font>
      <b/>
      <sz val="22"/>
      <color rgb="FF0376A3"/>
      <name val="Century Gothic"/>
      <family val="2"/>
    </font>
    <font>
      <sz val="11"/>
      <color theme="1"/>
      <name val="Leelawadee UI Semilight"/>
      <family val="2"/>
    </font>
    <font>
      <sz val="11"/>
      <color theme="1"/>
      <name val="Leelawadee UI"/>
      <family val="2"/>
    </font>
    <font>
      <b/>
      <sz val="11"/>
      <color theme="1"/>
      <name val="Leelawadee UI"/>
      <family val="2"/>
    </font>
    <font>
      <sz val="9"/>
      <color theme="1"/>
      <name val="Leelawadee UI"/>
      <family val="2"/>
    </font>
    <font>
      <b/>
      <sz val="9"/>
      <color theme="1"/>
      <name val="Leelawadee UI"/>
      <family val="2"/>
    </font>
    <font>
      <sz val="10"/>
      <color theme="1"/>
      <name val="Leelawadee UI Semilight"/>
      <family val="2"/>
    </font>
    <font>
      <sz val="16"/>
      <color theme="1"/>
      <name val="Arial Narrow"/>
      <family val="2"/>
    </font>
    <font>
      <sz val="24"/>
      <color theme="1"/>
      <name val="Arial Narrow"/>
      <family val="2"/>
    </font>
    <font>
      <sz val="16"/>
      <color rgb="FF0070C0"/>
      <name val="Arial Narrow"/>
      <family val="2"/>
    </font>
    <font>
      <b/>
      <sz val="12"/>
      <color theme="1"/>
      <name val="Leelawadee UI"/>
      <family val="2"/>
    </font>
    <font>
      <i/>
      <sz val="11"/>
      <color theme="1"/>
      <name val="Leelawadee UI Semilight"/>
      <family val="2"/>
    </font>
    <font>
      <b/>
      <sz val="14"/>
      <color theme="1"/>
      <name val="Leelawadee UI"/>
      <family val="2"/>
    </font>
    <font>
      <i/>
      <sz val="10"/>
      <color theme="1"/>
      <name val="Leelawadee UI Semilight"/>
      <family val="2"/>
    </font>
    <font>
      <b/>
      <sz val="11"/>
      <color rgb="FFC00000"/>
      <name val="Calibri"/>
      <family val="2"/>
    </font>
    <font>
      <b/>
      <sz val="11"/>
      <color rgb="FFC00000"/>
      <name val="Calibri"/>
      <family val="2"/>
      <scheme val="minor"/>
    </font>
    <font>
      <b/>
      <sz val="10"/>
      <color theme="1"/>
      <name val="Leelawadee UI"/>
      <family val="2"/>
    </font>
    <font>
      <b/>
      <sz val="14"/>
      <color rgb="FF0070C0"/>
      <name val="Leelawadee UI"/>
      <family val="2"/>
    </font>
    <font>
      <b/>
      <sz val="14"/>
      <color theme="0"/>
      <name val="Tahoma"/>
      <family val="2"/>
    </font>
    <font>
      <b/>
      <sz val="28"/>
      <color theme="1"/>
      <name val="Century Gothic"/>
      <family val="2"/>
    </font>
    <font>
      <sz val="14"/>
      <color theme="1"/>
      <name val="Century Gothic"/>
      <family val="2"/>
    </font>
    <font>
      <sz val="12"/>
      <color theme="1"/>
      <name val="Leelawadee UI Semilight"/>
      <family val="2"/>
    </font>
    <font>
      <b/>
      <sz val="11"/>
      <color rgb="FF0376A3"/>
      <name val="Century Gothic"/>
      <family val="2"/>
    </font>
    <font>
      <b/>
      <sz val="14"/>
      <color rgb="FF0376A3"/>
      <name val="Century Gothic"/>
      <family val="2"/>
    </font>
    <font>
      <sz val="11"/>
      <color theme="1"/>
      <name val="Nirmala UI Semilight"/>
      <family val="2"/>
    </font>
    <font>
      <sz val="10"/>
      <color theme="1"/>
      <name val="Nirmala UI Semilight"/>
      <family val="2"/>
    </font>
    <font>
      <sz val="9"/>
      <color theme="1"/>
      <name val="Calibri"/>
      <family val="2"/>
      <scheme val="minor"/>
    </font>
    <font>
      <b/>
      <sz val="9"/>
      <color theme="1" tint="0.249977111117893"/>
      <name val="Calibri"/>
      <family val="2"/>
      <scheme val="minor"/>
    </font>
    <font>
      <b/>
      <sz val="10"/>
      <color theme="1"/>
      <name val="Nirmala UI"/>
      <family val="2"/>
    </font>
    <font>
      <b/>
      <sz val="11"/>
      <color theme="1"/>
      <name val="Nirmala UI"/>
      <family val="2"/>
    </font>
    <font>
      <b/>
      <sz val="12"/>
      <color theme="1"/>
      <name val="Nirmala UI"/>
      <family val="2"/>
    </font>
    <font>
      <sz val="16"/>
      <color theme="1"/>
      <name val="Calibri"/>
      <family val="2"/>
      <scheme val="minor"/>
    </font>
    <font>
      <sz val="14"/>
      <color theme="1"/>
      <name val="Nirmala UI Semilight"/>
      <family val="2"/>
    </font>
    <font>
      <b/>
      <sz val="14"/>
      <color theme="1" tint="0.34998626667073579"/>
      <name val="Century Gothic"/>
      <family val="2"/>
    </font>
    <font>
      <b/>
      <sz val="14"/>
      <color rgb="FF0376A3"/>
      <name val="Leelawadee UI"/>
      <family val="2"/>
    </font>
    <font>
      <b/>
      <sz val="12"/>
      <color theme="0"/>
      <name val="Leelawadee UI"/>
      <family val="2"/>
    </font>
    <font>
      <sz val="8"/>
      <color theme="1"/>
      <name val="Leelawadee UI"/>
      <family val="2"/>
    </font>
  </fonts>
  <fills count="13">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rgb="FFEBFCF0"/>
        <bgColor indexed="64"/>
      </patternFill>
    </fill>
    <fill>
      <patternFill patternType="solid">
        <fgColor rgb="FF0376A3"/>
        <bgColor indexed="64"/>
      </patternFill>
    </fill>
    <fill>
      <patternFill patternType="solid">
        <fgColor rgb="FFEDEEED"/>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theme="2"/>
        <bgColor indexed="64"/>
      </patternFill>
    </fill>
    <fill>
      <patternFill patternType="solid">
        <fgColor theme="0" tint="-0.249977111117893"/>
        <bgColor indexed="64"/>
      </patternFill>
    </fill>
    <fill>
      <patternFill patternType="solid">
        <fgColor rgb="FF7FAD17"/>
        <bgColor indexed="64"/>
      </patternFill>
    </fill>
    <fill>
      <patternFill patternType="solid">
        <fgColor theme="0" tint="-0.14999847407452621"/>
        <bgColor indexed="64"/>
      </patternFill>
    </fill>
  </fills>
  <borders count="21">
    <border>
      <left/>
      <right/>
      <top/>
      <bottom/>
      <diagonal/>
    </border>
    <border>
      <left/>
      <right/>
      <top/>
      <bottom style="thin">
        <color theme="2"/>
      </bottom>
      <diagonal/>
    </border>
    <border>
      <left style="thick">
        <color rgb="FFFFC000"/>
      </left>
      <right style="thick">
        <color rgb="FFFFC000"/>
      </right>
      <top style="thick">
        <color rgb="FFFFC000"/>
      </top>
      <bottom style="thick">
        <color rgb="FFFFC000"/>
      </bottom>
      <diagonal/>
    </border>
    <border>
      <left/>
      <right/>
      <top/>
      <bottom style="medium">
        <color indexed="64"/>
      </bottom>
      <diagonal/>
    </border>
    <border>
      <left/>
      <right/>
      <top/>
      <bottom style="thin">
        <color theme="0" tint="-0.24994659260841701"/>
      </bottom>
      <diagonal/>
    </border>
    <border>
      <left/>
      <right/>
      <top style="thin">
        <color theme="0" tint="-0.24994659260841701"/>
      </top>
      <bottom style="thin">
        <color theme="0" tint="-0.24994659260841701"/>
      </bottom>
      <diagonal/>
    </border>
    <border>
      <left/>
      <right/>
      <top style="thin">
        <color theme="0" tint="-0.24994659260841701"/>
      </top>
      <bottom/>
      <diagonal/>
    </border>
    <border>
      <left/>
      <right style="thin">
        <color theme="0" tint="-0.24994659260841701"/>
      </right>
      <top/>
      <bottom/>
      <diagonal/>
    </border>
    <border>
      <left/>
      <right style="thin">
        <color theme="0" tint="-0.24994659260841701"/>
      </right>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right style="thin">
        <color theme="0" tint="-0.24994659260841701"/>
      </right>
      <top style="thin">
        <color theme="0" tint="-0.24994659260841701"/>
      </top>
      <bottom/>
      <diagonal/>
    </border>
    <border>
      <left style="thin">
        <color rgb="FF0376A3"/>
      </left>
      <right/>
      <top/>
      <bottom/>
      <diagonal/>
    </border>
    <border>
      <left/>
      <right style="thin">
        <color rgb="FF0376A3"/>
      </right>
      <top/>
      <bottom/>
      <diagonal/>
    </border>
    <border>
      <left style="thin">
        <color rgb="FF0376A3"/>
      </left>
      <right/>
      <top/>
      <bottom style="thin">
        <color theme="0" tint="-0.34998626667073579"/>
      </bottom>
      <diagonal/>
    </border>
    <border>
      <left/>
      <right style="thin">
        <color rgb="FF0376A3"/>
      </right>
      <top/>
      <bottom style="thin">
        <color theme="0" tint="-0.34998626667073579"/>
      </bottom>
      <diagonal/>
    </border>
    <border>
      <left style="thin">
        <color rgb="FF0376A3"/>
      </left>
      <right/>
      <top/>
      <bottom style="thin">
        <color rgb="FF0376A3"/>
      </bottom>
      <diagonal/>
    </border>
    <border>
      <left/>
      <right style="thin">
        <color rgb="FF0376A3"/>
      </right>
      <top/>
      <bottom style="thin">
        <color rgb="FF0376A3"/>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4">
    <xf numFmtId="0" fontId="0" fillId="0" borderId="0"/>
    <xf numFmtId="44" fontId="1" fillId="0" borderId="0" applyFont="0" applyFill="0" applyBorder="0" applyAlignment="0" applyProtection="0"/>
    <xf numFmtId="9" fontId="1" fillId="0" borderId="0" applyFont="0" applyFill="0" applyBorder="0" applyAlignment="0" applyProtection="0"/>
    <xf numFmtId="0" fontId="29" fillId="0" borderId="0" applyNumberFormat="0" applyFill="0" applyBorder="0" applyAlignment="0" applyProtection="0"/>
  </cellStyleXfs>
  <cellXfs count="191">
    <xf numFmtId="0" fontId="0" fillId="0" borderId="0" xfId="0"/>
    <xf numFmtId="0" fontId="0" fillId="0" borderId="0" xfId="0" applyAlignment="1">
      <alignment horizontal="center"/>
    </xf>
    <xf numFmtId="0" fontId="0" fillId="0" borderId="0" xfId="0" applyAlignment="1"/>
    <xf numFmtId="0" fontId="0" fillId="2" borderId="0" xfId="0" applyFill="1"/>
    <xf numFmtId="0" fontId="4" fillId="0" borderId="0" xfId="0" applyFont="1"/>
    <xf numFmtId="0" fontId="8" fillId="0" borderId="0" xfId="0" applyFont="1"/>
    <xf numFmtId="0" fontId="9" fillId="0" borderId="0" xfId="0" applyFont="1" applyAlignment="1">
      <alignment horizontal="left"/>
    </xf>
    <xf numFmtId="0" fontId="8" fillId="0" borderId="0" xfId="0" applyFont="1" applyAlignment="1"/>
    <xf numFmtId="6" fontId="0" fillId="2" borderId="0" xfId="0" applyNumberFormat="1" applyFill="1"/>
    <xf numFmtId="14" fontId="0" fillId="0" borderId="0" xfId="0" applyNumberFormat="1"/>
    <xf numFmtId="14" fontId="0" fillId="2" borderId="0" xfId="0" applyNumberFormat="1" applyFill="1"/>
    <xf numFmtId="165" fontId="14" fillId="5" borderId="0" xfId="0" applyNumberFormat="1" applyFont="1" applyFill="1" applyAlignment="1">
      <alignment horizontal="left" vertical="center" indent="1"/>
    </xf>
    <xf numFmtId="166" fontId="15" fillId="5" borderId="0" xfId="0" applyNumberFormat="1" applyFont="1" applyFill="1" applyAlignment="1">
      <alignment horizontal="right"/>
    </xf>
    <xf numFmtId="164" fontId="17" fillId="2" borderId="0" xfId="0" applyNumberFormat="1" applyFont="1" applyFill="1" applyAlignment="1">
      <alignment horizontal="left" indent="1"/>
    </xf>
    <xf numFmtId="164" fontId="19" fillId="2" borderId="0" xfId="0" applyNumberFormat="1" applyFont="1" applyFill="1" applyAlignment="1">
      <alignment horizontal="left" indent="1"/>
    </xf>
    <xf numFmtId="164" fontId="18" fillId="2" borderId="1" xfId="0" applyNumberFormat="1" applyFont="1" applyFill="1" applyBorder="1" applyAlignment="1">
      <alignment horizontal="left" vertical="top" indent="1"/>
    </xf>
    <xf numFmtId="0" fontId="0" fillId="0" borderId="0" xfId="0" applyFont="1"/>
    <xf numFmtId="6" fontId="21" fillId="6" borderId="0" xfId="0" applyNumberFormat="1" applyFont="1" applyFill="1" applyAlignment="1">
      <alignment horizontal="left" vertical="center"/>
    </xf>
    <xf numFmtId="0" fontId="23" fillId="0" borderId="0" xfId="0" applyFont="1"/>
    <xf numFmtId="0" fontId="24" fillId="0" borderId="0" xfId="0" applyFont="1"/>
    <xf numFmtId="164" fontId="18" fillId="2" borderId="0" xfId="0" applyNumberFormat="1" applyFont="1" applyFill="1" applyAlignment="1">
      <alignment horizontal="left" indent="1"/>
    </xf>
    <xf numFmtId="0" fontId="18" fillId="0" borderId="0" xfId="0" applyFont="1" applyAlignment="1">
      <alignment horizontal="left"/>
    </xf>
    <xf numFmtId="164" fontId="25" fillId="2" borderId="0" xfId="0" applyNumberFormat="1" applyFont="1" applyFill="1" applyAlignment="1">
      <alignment horizontal="left" vertical="center"/>
    </xf>
    <xf numFmtId="14" fontId="25" fillId="2" borderId="0" xfId="0" applyNumberFormat="1" applyFont="1" applyFill="1" applyAlignment="1">
      <alignment horizontal="left" vertical="center"/>
    </xf>
    <xf numFmtId="14" fontId="27" fillId="2" borderId="0" xfId="0" applyNumberFormat="1" applyFont="1" applyFill="1" applyAlignment="1">
      <alignment horizontal="left"/>
    </xf>
    <xf numFmtId="8" fontId="27" fillId="2" borderId="0" xfId="0" applyNumberFormat="1" applyFont="1" applyFill="1" applyAlignment="1">
      <alignment horizontal="left"/>
    </xf>
    <xf numFmtId="0" fontId="30" fillId="0" borderId="2" xfId="3" applyFont="1" applyBorder="1"/>
    <xf numFmtId="0" fontId="0" fillId="0" borderId="0" xfId="0" applyAlignment="1">
      <alignment horizontal="center" wrapText="1"/>
    </xf>
    <xf numFmtId="44" fontId="0" fillId="0" borderId="0" xfId="1" applyFont="1"/>
    <xf numFmtId="0" fontId="0" fillId="0" borderId="0" xfId="0" applyAlignment="1">
      <alignment vertical="center"/>
    </xf>
    <xf numFmtId="0" fontId="0" fillId="0" borderId="0" xfId="0" applyAlignment="1">
      <alignment vertical="top" wrapText="1"/>
    </xf>
    <xf numFmtId="0" fontId="0" fillId="0" borderId="0" xfId="0" applyFill="1"/>
    <xf numFmtId="0" fontId="0" fillId="8" borderId="0" xfId="0" applyFill="1"/>
    <xf numFmtId="169" fontId="0" fillId="0" borderId="0" xfId="2" applyNumberFormat="1" applyFont="1"/>
    <xf numFmtId="0" fontId="33" fillId="3" borderId="0" xfId="0" applyFont="1" applyFill="1"/>
    <xf numFmtId="0" fontId="0" fillId="3" borderId="0" xfId="0" applyFill="1"/>
    <xf numFmtId="0" fontId="39" fillId="3" borderId="0" xfId="0" applyFont="1" applyFill="1"/>
    <xf numFmtId="0" fontId="40" fillId="3" borderId="0" xfId="0" applyFont="1" applyFill="1" applyAlignment="1">
      <alignment horizontal="left" indent="1"/>
    </xf>
    <xf numFmtId="0" fontId="38" fillId="3" borderId="3" xfId="0" applyFont="1" applyFill="1" applyBorder="1" applyAlignment="1">
      <alignment horizontal="left" indent="1"/>
    </xf>
    <xf numFmtId="0" fontId="0" fillId="3" borderId="3" xfId="0" applyFill="1" applyBorder="1"/>
    <xf numFmtId="168" fontId="0" fillId="3" borderId="0" xfId="0" applyNumberFormat="1" applyFill="1"/>
    <xf numFmtId="168" fontId="0" fillId="3" borderId="0" xfId="1" applyNumberFormat="1" applyFont="1" applyFill="1"/>
    <xf numFmtId="9" fontId="0" fillId="3" borderId="0" xfId="0" applyNumberFormat="1" applyFill="1"/>
    <xf numFmtId="0" fontId="32" fillId="3" borderId="0" xfId="0" applyFont="1" applyFill="1"/>
    <xf numFmtId="0" fontId="0" fillId="3" borderId="0" xfId="0" quotePrefix="1" applyFill="1"/>
    <xf numFmtId="0" fontId="34" fillId="3" borderId="0" xfId="0" applyFont="1" applyFill="1"/>
    <xf numFmtId="0" fontId="32" fillId="3" borderId="0" xfId="0" applyFont="1" applyFill="1" applyAlignment="1">
      <alignment horizontal="left"/>
    </xf>
    <xf numFmtId="0" fontId="16" fillId="3" borderId="0" xfId="0" applyFont="1" applyFill="1" applyAlignment="1">
      <alignment horizontal="center" vertical="top"/>
    </xf>
    <xf numFmtId="0" fontId="36" fillId="3" borderId="0" xfId="0" applyFont="1" applyFill="1"/>
    <xf numFmtId="0" fontId="35" fillId="3" borderId="0" xfId="0" applyFont="1" applyFill="1" applyAlignment="1">
      <alignment horizontal="left" indent="1"/>
    </xf>
    <xf numFmtId="0" fontId="0" fillId="3" borderId="0" xfId="0" applyFill="1" applyAlignment="1">
      <alignment horizontal="left"/>
    </xf>
    <xf numFmtId="0" fontId="33" fillId="10" borderId="0" xfId="0" applyFont="1" applyFill="1"/>
    <xf numFmtId="0" fontId="33" fillId="10" borderId="4" xfId="0" applyFont="1" applyFill="1" applyBorder="1"/>
    <xf numFmtId="0" fontId="33" fillId="10" borderId="5" xfId="0" applyFont="1" applyFill="1" applyBorder="1"/>
    <xf numFmtId="0" fontId="33" fillId="10" borderId="6" xfId="0" applyFont="1" applyFill="1" applyBorder="1"/>
    <xf numFmtId="0" fontId="34" fillId="2" borderId="8" xfId="0" applyFont="1" applyFill="1" applyBorder="1" applyAlignment="1">
      <alignment horizontal="right"/>
    </xf>
    <xf numFmtId="0" fontId="34" fillId="2" borderId="9" xfId="0" applyFont="1" applyFill="1" applyBorder="1" applyAlignment="1">
      <alignment horizontal="right"/>
    </xf>
    <xf numFmtId="0" fontId="33" fillId="2" borderId="9" xfId="0" applyFont="1" applyFill="1" applyBorder="1" applyAlignment="1">
      <alignment horizontal="right"/>
    </xf>
    <xf numFmtId="0" fontId="0" fillId="3" borderId="0" xfId="0" applyFill="1" applyBorder="1"/>
    <xf numFmtId="0" fontId="33" fillId="3" borderId="0" xfId="0" applyFont="1" applyFill="1" applyBorder="1"/>
    <xf numFmtId="0" fontId="38" fillId="3" borderId="0" xfId="0" applyFont="1" applyFill="1" applyBorder="1" applyAlignment="1">
      <alignment horizontal="left" indent="1"/>
    </xf>
    <xf numFmtId="168" fontId="32" fillId="2" borderId="4" xfId="1" applyNumberFormat="1" applyFont="1" applyFill="1" applyBorder="1"/>
    <xf numFmtId="168" fontId="32" fillId="2" borderId="5" xfId="0" applyNumberFormat="1" applyFont="1" applyFill="1" applyBorder="1"/>
    <xf numFmtId="168" fontId="32" fillId="2" borderId="5" xfId="1" applyNumberFormat="1" applyFont="1" applyFill="1" applyBorder="1"/>
    <xf numFmtId="0" fontId="32" fillId="2" borderId="5" xfId="0" applyFont="1" applyFill="1" applyBorder="1"/>
    <xf numFmtId="0" fontId="32" fillId="2" borderId="6" xfId="0" applyFont="1" applyFill="1" applyBorder="1"/>
    <xf numFmtId="168" fontId="32" fillId="2" borderId="4" xfId="0" applyNumberFormat="1" applyFont="1" applyFill="1" applyBorder="1"/>
    <xf numFmtId="0" fontId="43" fillId="3" borderId="0" xfId="0" applyFont="1" applyFill="1" applyBorder="1" applyAlignment="1">
      <alignment horizontal="left" indent="1"/>
    </xf>
    <xf numFmtId="9" fontId="42" fillId="2" borderId="9" xfId="2" applyFont="1" applyFill="1" applyBorder="1" applyAlignment="1">
      <alignment horizontal="left"/>
    </xf>
    <xf numFmtId="0" fontId="33" fillId="2" borderId="0" xfId="0" applyFont="1" applyFill="1" applyBorder="1" applyAlignment="1">
      <alignment horizontal="center"/>
    </xf>
    <xf numFmtId="0" fontId="33" fillId="10" borderId="0" xfId="0" applyFont="1" applyFill="1" applyBorder="1"/>
    <xf numFmtId="0" fontId="33" fillId="2" borderId="4" xfId="0" applyFont="1" applyFill="1" applyBorder="1" applyAlignment="1">
      <alignment horizontal="center"/>
    </xf>
    <xf numFmtId="0" fontId="34" fillId="2" borderId="8" xfId="0" applyFont="1" applyFill="1" applyBorder="1" applyAlignment="1">
      <alignment horizontal="right" indent="1"/>
    </xf>
    <xf numFmtId="0" fontId="34" fillId="2" borderId="7" xfId="0" applyFont="1" applyFill="1" applyBorder="1" applyAlignment="1">
      <alignment horizontal="right" indent="1"/>
    </xf>
    <xf numFmtId="0" fontId="34" fillId="2" borderId="7" xfId="0" applyFont="1" applyFill="1" applyBorder="1" applyAlignment="1">
      <alignment horizontal="right"/>
    </xf>
    <xf numFmtId="170" fontId="33" fillId="2" borderId="4" xfId="0" applyNumberFormat="1" applyFont="1" applyFill="1" applyBorder="1" applyAlignment="1">
      <alignment horizontal="center"/>
    </xf>
    <xf numFmtId="1" fontId="33" fillId="2" borderId="0" xfId="0" applyNumberFormat="1" applyFont="1" applyFill="1" applyBorder="1" applyAlignment="1">
      <alignment horizontal="center"/>
    </xf>
    <xf numFmtId="0" fontId="44" fillId="3" borderId="0" xfId="0" applyFont="1" applyFill="1"/>
    <xf numFmtId="0" fontId="44" fillId="3" borderId="0" xfId="0" applyFont="1" applyFill="1" applyBorder="1"/>
    <xf numFmtId="0" fontId="45" fillId="0" borderId="0" xfId="0" applyFont="1" applyAlignment="1">
      <alignment horizontal="right" vertical="center"/>
    </xf>
    <xf numFmtId="0" fontId="46" fillId="0" borderId="0" xfId="0" applyFont="1" applyAlignment="1">
      <alignment horizontal="right"/>
    </xf>
    <xf numFmtId="0" fontId="41" fillId="3" borderId="0" xfId="0" applyFont="1" applyFill="1" applyAlignment="1">
      <alignment vertical="center"/>
    </xf>
    <xf numFmtId="171" fontId="47" fillId="3" borderId="0" xfId="0" applyNumberFormat="1" applyFont="1" applyFill="1" applyAlignment="1">
      <alignment horizontal="left"/>
    </xf>
    <xf numFmtId="0" fontId="0" fillId="0" borderId="0" xfId="0" applyProtection="1">
      <protection locked="0"/>
    </xf>
    <xf numFmtId="0" fontId="32" fillId="7" borderId="0" xfId="0" applyFont="1" applyFill="1" applyAlignment="1" applyProtection="1">
      <alignment horizontal="center"/>
      <protection locked="0"/>
    </xf>
    <xf numFmtId="167" fontId="32" fillId="7" borderId="0" xfId="0" applyNumberFormat="1" applyFont="1" applyFill="1" applyProtection="1">
      <protection locked="0"/>
    </xf>
    <xf numFmtId="9" fontId="32" fillId="7" borderId="0" xfId="2" applyFont="1" applyFill="1" applyAlignment="1" applyProtection="1">
      <alignment horizontal="center"/>
      <protection locked="0"/>
    </xf>
    <xf numFmtId="1" fontId="32" fillId="8" borderId="0" xfId="0" applyNumberFormat="1" applyFont="1" applyFill="1" applyAlignment="1" applyProtection="1">
      <alignment horizontal="center"/>
      <protection locked="0"/>
    </xf>
    <xf numFmtId="165" fontId="14" fillId="5" borderId="0" xfId="0" applyNumberFormat="1" applyFont="1" applyFill="1" applyAlignment="1">
      <alignment horizontal="left" vertical="center" indent="1"/>
    </xf>
    <xf numFmtId="167" fontId="3" fillId="2" borderId="0" xfId="0" applyNumberFormat="1" applyFont="1" applyFill="1" applyAlignment="1">
      <alignment vertical="center"/>
    </xf>
    <xf numFmtId="0" fontId="13" fillId="0" borderId="0" xfId="0" applyFont="1"/>
    <xf numFmtId="0" fontId="54" fillId="0" borderId="0" xfId="0" applyFont="1"/>
    <xf numFmtId="6" fontId="10" fillId="4" borderId="0" xfId="0" applyNumberFormat="1" applyFont="1" applyFill="1" applyAlignment="1">
      <alignment vertical="center"/>
    </xf>
    <xf numFmtId="0" fontId="0" fillId="4" borderId="0" xfId="0" applyFill="1"/>
    <xf numFmtId="167" fontId="12" fillId="0" borderId="0" xfId="0" applyNumberFormat="1" applyFont="1" applyFill="1" applyAlignment="1" applyProtection="1">
      <alignment vertical="center"/>
      <protection locked="0"/>
    </xf>
    <xf numFmtId="0" fontId="11" fillId="0" borderId="0" xfId="0" applyFont="1" applyFill="1" applyAlignment="1" applyProtection="1">
      <alignment vertical="center"/>
      <protection locked="0"/>
    </xf>
    <xf numFmtId="166" fontId="15" fillId="5" borderId="0" xfId="0" applyNumberFormat="1" applyFont="1" applyFill="1" applyAlignment="1">
      <alignment horizontal="right" vertical="center" indent="1"/>
    </xf>
    <xf numFmtId="9" fontId="0" fillId="0" borderId="0" xfId="2" applyFont="1"/>
    <xf numFmtId="0" fontId="57" fillId="2" borderId="12" xfId="0" applyFont="1" applyFill="1" applyBorder="1" applyAlignment="1">
      <alignment horizontal="right" vertical="center" indent="1"/>
    </xf>
    <xf numFmtId="0" fontId="57" fillId="2" borderId="14" xfId="0" applyFont="1" applyFill="1" applyBorder="1" applyAlignment="1">
      <alignment horizontal="right" vertical="center" indent="1"/>
    </xf>
    <xf numFmtId="0" fontId="58" fillId="2" borderId="16" xfId="0" applyFont="1" applyFill="1" applyBorder="1" applyAlignment="1">
      <alignment horizontal="right" vertical="center" indent="1"/>
    </xf>
    <xf numFmtId="0" fontId="56" fillId="12" borderId="0" xfId="0" applyFont="1" applyFill="1" applyAlignment="1">
      <alignment vertical="center"/>
    </xf>
    <xf numFmtId="167" fontId="59" fillId="12" borderId="0" xfId="0" applyNumberFormat="1" applyFont="1" applyFill="1" applyAlignment="1">
      <alignment horizontal="left" vertical="center"/>
    </xf>
    <xf numFmtId="0" fontId="61" fillId="12" borderId="0" xfId="0" applyFont="1" applyFill="1" applyAlignment="1">
      <alignment horizontal="right" vertical="center"/>
    </xf>
    <xf numFmtId="0" fontId="8" fillId="3" borderId="0" xfId="0" applyFont="1" applyFill="1"/>
    <xf numFmtId="0" fontId="62" fillId="4" borderId="0" xfId="0" applyFont="1" applyFill="1"/>
    <xf numFmtId="0" fontId="63" fillId="4" borderId="0" xfId="0" applyFont="1" applyFill="1" applyAlignment="1">
      <alignment horizontal="right" vertical="center"/>
    </xf>
    <xf numFmtId="167" fontId="17" fillId="2" borderId="11" xfId="0" applyNumberFormat="1" applyFont="1" applyFill="1" applyBorder="1" applyAlignment="1">
      <alignment horizontal="left" vertical="center" indent="1"/>
    </xf>
    <xf numFmtId="167" fontId="18" fillId="2" borderId="13" xfId="0" applyNumberFormat="1" applyFont="1" applyFill="1" applyBorder="1" applyAlignment="1">
      <alignment horizontal="left" vertical="center" indent="1"/>
    </xf>
    <xf numFmtId="167" fontId="58" fillId="2" borderId="15" xfId="0" applyNumberFormat="1" applyFont="1" applyFill="1" applyBorder="1" applyAlignment="1">
      <alignment horizontal="left" vertical="center" indent="1"/>
    </xf>
    <xf numFmtId="0" fontId="65" fillId="3" borderId="0" xfId="0" applyFont="1" applyFill="1"/>
    <xf numFmtId="0" fontId="8" fillId="0" borderId="0" xfId="0" applyFont="1" applyFill="1"/>
    <xf numFmtId="0" fontId="0" fillId="3" borderId="0" xfId="0" applyFill="1" applyAlignment="1"/>
    <xf numFmtId="0" fontId="66" fillId="11" borderId="17" xfId="0" applyFont="1" applyFill="1" applyBorder="1" applyAlignment="1">
      <alignment horizontal="center" vertical="center"/>
    </xf>
    <xf numFmtId="6" fontId="0" fillId="3" borderId="0" xfId="0" applyNumberFormat="1" applyFill="1"/>
    <xf numFmtId="14" fontId="0" fillId="3" borderId="0" xfId="0" applyNumberFormat="1" applyFill="1"/>
    <xf numFmtId="0" fontId="32" fillId="7" borderId="0" xfId="0" applyFont="1" applyFill="1" applyAlignment="1" applyProtection="1">
      <alignment horizontal="left" vertical="center" indent="1"/>
      <protection locked="0"/>
    </xf>
    <xf numFmtId="0" fontId="32" fillId="8" borderId="0" xfId="0" applyFont="1" applyFill="1" applyAlignment="1" applyProtection="1">
      <alignment horizontal="left" vertical="center" indent="1"/>
      <protection locked="0"/>
    </xf>
    <xf numFmtId="0" fontId="32" fillId="7" borderId="0" xfId="0" applyFont="1" applyFill="1" applyAlignment="1" applyProtection="1">
      <alignment horizontal="left" indent="1"/>
      <protection locked="0"/>
    </xf>
    <xf numFmtId="0" fontId="32" fillId="8" borderId="0" xfId="0" applyFont="1" applyFill="1" applyAlignment="1" applyProtection="1">
      <alignment horizontal="left" indent="1"/>
      <protection locked="0"/>
    </xf>
    <xf numFmtId="0" fontId="37" fillId="3" borderId="0" xfId="0" applyFont="1" applyFill="1" applyAlignment="1" applyProtection="1">
      <alignment horizontal="left"/>
      <protection locked="0"/>
    </xf>
    <xf numFmtId="0" fontId="2" fillId="8" borderId="0" xfId="0" applyFont="1" applyFill="1" applyAlignment="1" applyProtection="1">
      <alignment horizontal="left" vertical="center"/>
      <protection locked="0"/>
    </xf>
    <xf numFmtId="0" fontId="20" fillId="0" borderId="0" xfId="0" applyFont="1" applyAlignment="1">
      <alignment horizontal="left" vertical="center"/>
    </xf>
    <xf numFmtId="0" fontId="0" fillId="0" borderId="0" xfId="0" applyAlignment="1">
      <alignment horizontal="left" vertical="center"/>
    </xf>
    <xf numFmtId="0" fontId="0" fillId="0" borderId="0" xfId="0" applyAlignment="1">
      <alignment horizontal="center"/>
    </xf>
    <xf numFmtId="0" fontId="2" fillId="0" borderId="0" xfId="0" applyFont="1" applyAlignment="1">
      <alignment horizontal="center" vertical="center"/>
    </xf>
    <xf numFmtId="0" fontId="2" fillId="0" borderId="0" xfId="0" applyFont="1" applyAlignment="1">
      <alignment horizontal="left"/>
    </xf>
    <xf numFmtId="0" fontId="16" fillId="7" borderId="0" xfId="0" applyFont="1" applyFill="1" applyAlignment="1" applyProtection="1">
      <alignment horizontal="left" vertical="center"/>
      <protection locked="0"/>
    </xf>
    <xf numFmtId="0" fontId="2" fillId="0" borderId="0" xfId="0" applyFont="1" applyAlignment="1" applyProtection="1">
      <alignment horizontal="left" vertical="center"/>
      <protection locked="0"/>
    </xf>
    <xf numFmtId="0" fontId="2" fillId="0" borderId="0" xfId="0" applyFont="1" applyAlignment="1">
      <alignment horizontal="left" vertical="center"/>
    </xf>
    <xf numFmtId="0" fontId="2" fillId="7" borderId="0" xfId="0" applyFont="1" applyFill="1" applyAlignment="1" applyProtection="1">
      <alignment horizontal="left" vertical="center"/>
      <protection locked="0"/>
    </xf>
    <xf numFmtId="0" fontId="2" fillId="3" borderId="0" xfId="0" applyFont="1" applyFill="1" applyAlignment="1">
      <alignment horizontal="left"/>
    </xf>
    <xf numFmtId="0" fontId="24" fillId="0" borderId="0" xfId="0" applyFont="1" applyAlignment="1">
      <alignment horizontal="left"/>
    </xf>
    <xf numFmtId="0" fontId="16" fillId="9" borderId="0" xfId="0" applyFont="1" applyFill="1" applyAlignment="1" applyProtection="1">
      <alignment horizontal="left" vertical="center"/>
      <protection locked="0"/>
    </xf>
    <xf numFmtId="0" fontId="6" fillId="0" borderId="0" xfId="0" applyFont="1" applyAlignment="1">
      <alignment horizontal="left" vertical="center"/>
    </xf>
    <xf numFmtId="0" fontId="49" fillId="11" borderId="0" xfId="0" applyFont="1" applyFill="1" applyAlignment="1" applyProtection="1">
      <alignment vertical="center"/>
    </xf>
    <xf numFmtId="0" fontId="28" fillId="0" borderId="0" xfId="0" applyFont="1" applyAlignment="1">
      <alignment horizontal="left" vertical="center" indent="1"/>
    </xf>
    <xf numFmtId="0" fontId="6" fillId="0" borderId="0" xfId="0" applyFont="1" applyAlignment="1">
      <alignment horizontal="left" indent="1"/>
    </xf>
    <xf numFmtId="14" fontId="2" fillId="8" borderId="0" xfId="0" applyNumberFormat="1" applyFont="1" applyFill="1" applyAlignment="1" applyProtection="1">
      <alignment horizontal="center" vertical="center"/>
      <protection locked="0"/>
    </xf>
    <xf numFmtId="0" fontId="2" fillId="0" borderId="0" xfId="0" applyFont="1" applyAlignment="1" applyProtection="1">
      <alignment horizontal="left" vertical="center" indent="1"/>
      <protection locked="0"/>
    </xf>
    <xf numFmtId="167" fontId="3" fillId="2" borderId="0" xfId="0" applyNumberFormat="1" applyFont="1" applyFill="1" applyAlignment="1">
      <alignment horizontal="center" vertical="center"/>
    </xf>
    <xf numFmtId="0" fontId="0" fillId="3" borderId="0" xfId="0" applyFill="1" applyAlignment="1">
      <alignment horizontal="center"/>
    </xf>
    <xf numFmtId="0" fontId="50" fillId="2" borderId="0" xfId="0" applyFont="1" applyFill="1" applyAlignment="1">
      <alignment horizontal="center"/>
    </xf>
    <xf numFmtId="0" fontId="51" fillId="2" borderId="0" xfId="0" applyFont="1" applyFill="1" applyAlignment="1">
      <alignment horizontal="center"/>
    </xf>
    <xf numFmtId="0" fontId="52" fillId="2" borderId="0" xfId="0" applyFont="1" applyFill="1" applyAlignment="1">
      <alignment horizontal="center"/>
    </xf>
    <xf numFmtId="0" fontId="5" fillId="2" borderId="0" xfId="0" applyFont="1" applyFill="1" applyAlignment="1">
      <alignment horizontal="left" vertical="center"/>
    </xf>
    <xf numFmtId="0" fontId="6" fillId="2" borderId="0" xfId="0" applyFont="1" applyFill="1" applyAlignment="1">
      <alignment horizontal="left" vertical="center"/>
    </xf>
    <xf numFmtId="8" fontId="26" fillId="2" borderId="0" xfId="0" applyNumberFormat="1" applyFont="1" applyFill="1" applyAlignment="1">
      <alignment horizontal="center" vertical="center"/>
    </xf>
    <xf numFmtId="0" fontId="26" fillId="2" borderId="0" xfId="0" applyFont="1" applyFill="1" applyAlignment="1">
      <alignment horizontal="center" vertical="center"/>
    </xf>
    <xf numFmtId="6" fontId="10" fillId="4" borderId="0" xfId="0" applyNumberFormat="1" applyFont="1" applyFill="1" applyAlignment="1">
      <alignment horizontal="center" vertical="center"/>
    </xf>
    <xf numFmtId="0" fontId="10" fillId="4" borderId="0" xfId="0" applyFont="1" applyFill="1" applyAlignment="1">
      <alignment horizontal="center" vertical="center"/>
    </xf>
    <xf numFmtId="166" fontId="15" fillId="5" borderId="0" xfId="0" applyNumberFormat="1" applyFont="1" applyFill="1" applyAlignment="1">
      <alignment horizontal="right"/>
    </xf>
    <xf numFmtId="165" fontId="14" fillId="5" borderId="0" xfId="0" applyNumberFormat="1" applyFont="1" applyFill="1" applyAlignment="1">
      <alignment horizontal="left" vertical="center" indent="1"/>
    </xf>
    <xf numFmtId="0" fontId="13" fillId="2" borderId="0" xfId="0" applyFont="1" applyFill="1" applyAlignment="1">
      <alignment horizontal="left" vertical="center"/>
    </xf>
    <xf numFmtId="0" fontId="8" fillId="0" borderId="0" xfId="0" applyFont="1" applyAlignment="1">
      <alignment horizontal="center"/>
    </xf>
    <xf numFmtId="167" fontId="12" fillId="0" borderId="0" xfId="0" applyNumberFormat="1" applyFont="1" applyFill="1" applyAlignment="1" applyProtection="1">
      <alignment horizontal="left" vertical="center"/>
      <protection locked="0"/>
    </xf>
    <xf numFmtId="0" fontId="11" fillId="3" borderId="0" xfId="0" applyFont="1" applyFill="1" applyAlignment="1" applyProtection="1">
      <alignment horizontal="left" vertical="center"/>
      <protection locked="0"/>
    </xf>
    <xf numFmtId="164" fontId="18" fillId="2" borderId="0" xfId="0" applyNumberFormat="1" applyFont="1" applyFill="1" applyAlignment="1">
      <alignment horizontal="left" indent="1"/>
    </xf>
    <xf numFmtId="164" fontId="18" fillId="0" borderId="1" xfId="0" applyNumberFormat="1" applyFont="1" applyFill="1" applyBorder="1" applyAlignment="1">
      <alignment horizontal="left" vertical="top" indent="1"/>
    </xf>
    <xf numFmtId="0" fontId="18" fillId="0" borderId="1" xfId="0" applyFont="1" applyFill="1" applyBorder="1" applyAlignment="1">
      <alignment horizontal="left" vertical="top" indent="1"/>
    </xf>
    <xf numFmtId="164" fontId="19" fillId="2" borderId="0" xfId="0" applyNumberFormat="1" applyFont="1" applyFill="1" applyAlignment="1">
      <alignment horizontal="left" indent="1"/>
    </xf>
    <xf numFmtId="164" fontId="18" fillId="0" borderId="0" xfId="0" applyNumberFormat="1" applyFont="1" applyFill="1" applyAlignment="1">
      <alignment horizontal="left" indent="1"/>
    </xf>
    <xf numFmtId="164" fontId="19" fillId="0" borderId="0" xfId="0" applyNumberFormat="1" applyFont="1" applyFill="1" applyAlignment="1">
      <alignment horizontal="left" indent="1"/>
    </xf>
    <xf numFmtId="0" fontId="19" fillId="0" borderId="0" xfId="0" applyFont="1" applyFill="1" applyAlignment="1">
      <alignment horizontal="left" indent="1"/>
    </xf>
    <xf numFmtId="167" fontId="22" fillId="6" borderId="0" xfId="0" applyNumberFormat="1" applyFont="1" applyFill="1" applyAlignment="1">
      <alignment horizontal="left" vertical="center"/>
    </xf>
    <xf numFmtId="8" fontId="7" fillId="6" borderId="0" xfId="0" applyNumberFormat="1" applyFont="1" applyFill="1" applyAlignment="1">
      <alignment horizontal="left" vertical="center"/>
    </xf>
    <xf numFmtId="0" fontId="7" fillId="6" borderId="0" xfId="0" applyFont="1" applyFill="1" applyAlignment="1">
      <alignment horizontal="left" vertical="center"/>
    </xf>
    <xf numFmtId="164" fontId="18" fillId="2" borderId="1" xfId="0" applyNumberFormat="1" applyFont="1" applyFill="1" applyBorder="1" applyAlignment="1">
      <alignment horizontal="left" vertical="top" indent="1"/>
    </xf>
    <xf numFmtId="0" fontId="18" fillId="2" borderId="1" xfId="0" applyFont="1" applyFill="1" applyBorder="1" applyAlignment="1">
      <alignment horizontal="left" vertical="top" indent="1"/>
    </xf>
    <xf numFmtId="0" fontId="19" fillId="2" borderId="0" xfId="0" applyFont="1" applyFill="1" applyAlignment="1">
      <alignment horizontal="left" indent="1"/>
    </xf>
    <xf numFmtId="6" fontId="64" fillId="4" borderId="0" xfId="0" applyNumberFormat="1" applyFont="1" applyFill="1" applyAlignment="1">
      <alignment horizontal="left" vertical="center" indent="1"/>
    </xf>
    <xf numFmtId="167" fontId="12" fillId="7" borderId="0" xfId="0" applyNumberFormat="1" applyFont="1" applyFill="1" applyAlignment="1" applyProtection="1">
      <alignment horizontal="left" vertical="center" indent="1"/>
      <protection locked="0"/>
    </xf>
    <xf numFmtId="0" fontId="11" fillId="7" borderId="0" xfId="0" applyFont="1" applyFill="1" applyAlignment="1" applyProtection="1">
      <alignment horizontal="left" vertical="center" indent="1"/>
      <protection locked="0"/>
    </xf>
    <xf numFmtId="0" fontId="56" fillId="12" borderId="0" xfId="0" applyFont="1" applyFill="1" applyAlignment="1">
      <alignment horizontal="right" vertical="center"/>
    </xf>
    <xf numFmtId="0" fontId="55" fillId="12" borderId="18" xfId="0" applyFont="1" applyFill="1" applyBorder="1" applyAlignment="1">
      <alignment horizontal="right" vertical="center"/>
    </xf>
    <xf numFmtId="0" fontId="55" fillId="12" borderId="19" xfId="0" applyFont="1" applyFill="1" applyBorder="1" applyAlignment="1">
      <alignment horizontal="right" vertical="center"/>
    </xf>
    <xf numFmtId="167" fontId="60" fillId="12" borderId="19" xfId="0" applyNumberFormat="1" applyFont="1" applyFill="1" applyBorder="1" applyAlignment="1">
      <alignment horizontal="left" vertical="center"/>
    </xf>
    <xf numFmtId="167" fontId="60" fillId="12" borderId="20" xfId="0" applyNumberFormat="1" applyFont="1" applyFill="1" applyBorder="1" applyAlignment="1">
      <alignment horizontal="left" vertical="center"/>
    </xf>
    <xf numFmtId="0" fontId="53" fillId="2" borderId="0" xfId="0" applyFont="1" applyFill="1" applyAlignment="1">
      <alignment horizontal="left" vertical="center"/>
    </xf>
    <xf numFmtId="167" fontId="12" fillId="3" borderId="0" xfId="0" applyNumberFormat="1" applyFont="1" applyFill="1" applyAlignment="1">
      <alignment horizontal="left" vertical="center"/>
    </xf>
    <xf numFmtId="0" fontId="11" fillId="3" borderId="0" xfId="0" applyFont="1" applyFill="1" applyAlignment="1">
      <alignment horizontal="left" vertical="center"/>
    </xf>
    <xf numFmtId="0" fontId="28" fillId="0" borderId="0" xfId="0" applyFont="1" applyAlignment="1">
      <alignment horizontal="left" indent="1"/>
    </xf>
    <xf numFmtId="0" fontId="25" fillId="2" borderId="0" xfId="0" applyFont="1" applyFill="1" applyAlignment="1">
      <alignment horizontal="left" vertical="center"/>
    </xf>
    <xf numFmtId="164" fontId="31" fillId="2" borderId="0" xfId="0" applyNumberFormat="1" applyFont="1" applyFill="1" applyAlignment="1">
      <alignment horizontal="center"/>
    </xf>
    <xf numFmtId="0" fontId="34" fillId="3" borderId="0" xfId="0" applyFont="1" applyFill="1" applyAlignment="1">
      <alignment horizontal="left" vertical="top" wrapText="1"/>
    </xf>
    <xf numFmtId="0" fontId="37" fillId="8" borderId="0" xfId="0" applyFont="1" applyFill="1" applyAlignment="1" applyProtection="1">
      <alignment horizontal="left" vertical="top" wrapText="1"/>
      <protection locked="0"/>
    </xf>
    <xf numFmtId="0" fontId="32" fillId="8" borderId="0" xfId="0" applyFont="1" applyFill="1" applyAlignment="1" applyProtection="1">
      <alignment horizontal="left" vertical="center"/>
      <protection locked="0"/>
    </xf>
    <xf numFmtId="0" fontId="48" fillId="3" borderId="0" xfId="0" applyFont="1" applyFill="1" applyAlignment="1">
      <alignment horizontal="left" vertical="top" wrapText="1"/>
    </xf>
    <xf numFmtId="0" fontId="67" fillId="2" borderId="10" xfId="0" applyFont="1" applyFill="1" applyBorder="1" applyAlignment="1">
      <alignment horizontal="right" vertical="top" wrapText="1"/>
    </xf>
    <xf numFmtId="0" fontId="34" fillId="2" borderId="10" xfId="0" applyFont="1" applyFill="1" applyBorder="1" applyAlignment="1">
      <alignment horizontal="right" vertical="center"/>
    </xf>
    <xf numFmtId="9" fontId="34" fillId="2" borderId="6" xfId="2" applyFont="1" applyFill="1" applyBorder="1" applyAlignment="1">
      <alignment horizontal="center" vertical="center"/>
    </xf>
  </cellXfs>
  <cellStyles count="4">
    <cellStyle name="Currency" xfId="1" builtinId="4"/>
    <cellStyle name="Hyperlink" xfId="3" builtinId="8"/>
    <cellStyle name="Normal" xfId="0" builtinId="0"/>
    <cellStyle name="Percent" xfId="2" builtinId="5"/>
  </cellStyles>
  <dxfs count="12">
    <dxf>
      <font>
        <color theme="0"/>
      </font>
      <fill>
        <patternFill>
          <bgColor rgb="FFC00000"/>
        </patternFill>
      </fill>
    </dxf>
    <dxf>
      <fill>
        <patternFill>
          <bgColor rgb="FFFFB3B3"/>
        </patternFill>
      </fill>
    </dxf>
    <dxf>
      <fill>
        <patternFill>
          <bgColor rgb="FFFFC000"/>
        </patternFill>
      </fill>
    </dxf>
    <dxf>
      <fill>
        <patternFill>
          <bgColor rgb="FFFFFF00"/>
        </patternFill>
      </fill>
    </dxf>
    <dxf>
      <fill>
        <patternFill>
          <bgColor rgb="FF92D050"/>
        </patternFill>
      </fill>
    </dxf>
    <dxf>
      <font>
        <color theme="0"/>
      </font>
      <fill>
        <patternFill>
          <bgColor rgb="FF00B050"/>
        </patternFill>
      </fill>
    </dxf>
    <dxf>
      <font>
        <color theme="0"/>
      </font>
      <fill>
        <patternFill>
          <bgColor rgb="FFC00000"/>
        </patternFill>
      </fill>
    </dxf>
    <dxf>
      <fill>
        <patternFill>
          <bgColor rgb="FFFFAFAF"/>
        </patternFill>
      </fill>
    </dxf>
    <dxf>
      <fill>
        <patternFill>
          <bgColor rgb="FFFFFF00"/>
        </patternFill>
      </fill>
    </dxf>
    <dxf>
      <fill>
        <patternFill>
          <bgColor rgb="FF92D050"/>
        </patternFill>
      </fill>
    </dxf>
    <dxf>
      <font>
        <color theme="0"/>
      </font>
      <fill>
        <patternFill>
          <bgColor rgb="FF00B050"/>
        </patternFill>
      </fill>
    </dxf>
    <dxf>
      <fill>
        <patternFill>
          <bgColor theme="4" tint="0.79998168889431442"/>
        </patternFill>
      </fill>
    </dxf>
  </dxfs>
  <tableStyles count="0" defaultTableStyle="TableStyleMedium2" defaultPivotStyle="PivotStyleLight16"/>
  <colors>
    <mruColors>
      <color rgb="FF7FAD17"/>
      <color rgb="FF0376A3"/>
      <color rgb="FFEBFCF0"/>
      <color rgb="FFFFB3B3"/>
      <color rgb="FFFF8B8B"/>
      <color rgb="FFFFAFAF"/>
      <color rgb="FFEDEEED"/>
      <color rgb="FF98CE1C"/>
      <color rgb="FF000000"/>
      <color rgb="FFE5EFE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s>
</file>

<file path=xl/ctrlProps/ctrlProp1.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fmlaLink="Y4" lockText="1" noThreeD="1"/>
</file>

<file path=xl/ctrlProps/ctrlProp3.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0.png"/><Relationship Id="rId1" Type="http://schemas.openxmlformats.org/officeDocument/2006/relationships/hyperlink" Target="#START!A1"/><Relationship Id="rId4"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hyperlink" Target="#CONFIRMCASH!A1"/></Relationships>
</file>

<file path=xl/drawings/_rels/drawing12.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hyperlink" Target="#CONFIRMDONEnew!A1"/><Relationship Id="rId4"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hyperlink" Target="#BANKINFO1!A1"/><Relationship Id="rId1" Type="http://schemas.openxmlformats.org/officeDocument/2006/relationships/image" Target="../media/image14.png"/></Relationships>
</file>

<file path=xl/drawings/_rels/drawing14.xml.rels><?xml version="1.0" encoding="UTF-8" standalone="yes"?>
<Relationships xmlns="http://schemas.openxmlformats.org/package/2006/relationships"><Relationship Id="rId2" Type="http://schemas.openxmlformats.org/officeDocument/2006/relationships/hyperlink" Target="#BANKINFO2!A1"/><Relationship Id="rId1" Type="http://schemas.openxmlformats.org/officeDocument/2006/relationships/image" Target="../media/image15.png"/></Relationships>
</file>

<file path=xl/drawings/_rels/drawing15.xml.rels><?xml version="1.0" encoding="UTF-8" standalone="yes"?>
<Relationships xmlns="http://schemas.openxmlformats.org/package/2006/relationships"><Relationship Id="rId1" Type="http://schemas.openxmlformats.org/officeDocument/2006/relationships/hyperlink" Target="#AGREEMENT!A1"/></Relationships>
</file>

<file path=xl/drawings/_rels/drawing16.xml.rels><?xml version="1.0" encoding="UTF-8" standalone="yes"?>
<Relationships xmlns="http://schemas.openxmlformats.org/package/2006/relationships"><Relationship Id="rId1" Type="http://schemas.openxmlformats.org/officeDocument/2006/relationships/hyperlink" Target="#CONFIRMDONE!A1"/></Relationships>
</file>

<file path=xl/drawings/_rels/drawing17.xml.rels><?xml version="1.0" encoding="UTF-8" standalone="yes"?>
<Relationships xmlns="http://schemas.openxmlformats.org/package/2006/relationships"><Relationship Id="rId2" Type="http://schemas.openxmlformats.org/officeDocument/2006/relationships/hyperlink" Target="#EVALUATION!A1"/><Relationship Id="rId1" Type="http://schemas.openxmlformats.org/officeDocument/2006/relationships/image" Target="../media/image18.png"/></Relationships>
</file>

<file path=xl/drawings/_rels/drawing19.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EVALUATION!A1"/></Relationships>
</file>

<file path=xl/drawings/_rels/drawing2.xml.rels><?xml version="1.0" encoding="UTF-8" standalone="yes"?>
<Relationships xmlns="http://schemas.openxmlformats.org/package/2006/relationships"><Relationship Id="rId1" Type="http://schemas.openxmlformats.org/officeDocument/2006/relationships/hyperlink" Target="#WIZARD1!D16"/></Relationships>
</file>

<file path=xl/drawings/_rels/drawing2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hyperlink" Target="#WIZARD2!A1"/></Relationships>
</file>

<file path=xl/drawings/_rels/drawing5.xml.rels><?xml version="1.0" encoding="UTF-8" standalone="yes"?>
<Relationships xmlns="http://schemas.openxmlformats.org/package/2006/relationships"><Relationship Id="rId1" Type="http://schemas.openxmlformats.org/officeDocument/2006/relationships/hyperlink" Target="#WIZARD2.5!D19"/></Relationships>
</file>

<file path=xl/drawings/_rels/drawing6.xml.rels><?xml version="1.0" encoding="UTF-8" standalone="yes"?>
<Relationships xmlns="http://schemas.openxmlformats.org/package/2006/relationships"><Relationship Id="rId1" Type="http://schemas.openxmlformats.org/officeDocument/2006/relationships/hyperlink" Target="#WIZARD3!A1"/></Relationships>
</file>

<file path=xl/drawings/_rels/drawing8.xml.rels><?xml version="1.0" encoding="UTF-8" standalone="yes"?>
<Relationships xmlns="http://schemas.openxmlformats.org/package/2006/relationships"><Relationship Id="rId1" Type="http://schemas.openxmlformats.org/officeDocument/2006/relationships/hyperlink" Target="#GETCASH!A1"/></Relationships>
</file>

<file path=xl/drawings/_rels/drawing9.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hyperlink" Target="#GETCASHNEW!A1"/><Relationship Id="rId4"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12</xdr:col>
      <xdr:colOff>281940</xdr:colOff>
      <xdr:row>0</xdr:row>
      <xdr:rowOff>121920</xdr:rowOff>
    </xdr:from>
    <xdr:to>
      <xdr:col>13</xdr:col>
      <xdr:colOff>434406</xdr:colOff>
      <xdr:row>3</xdr:row>
      <xdr:rowOff>164667</xdr:rowOff>
    </xdr:to>
    <xdr:pic>
      <xdr:nvPicPr>
        <xdr:cNvPr id="2" name="Picture 1"/>
        <xdr:cNvPicPr>
          <a:picLocks noChangeAspect="1"/>
        </xdr:cNvPicPr>
      </xdr:nvPicPr>
      <xdr:blipFill>
        <a:blip xmlns:r="http://schemas.openxmlformats.org/officeDocument/2006/relationships" r:embed="rId1"/>
        <a:stretch>
          <a:fillRect/>
        </a:stretch>
      </xdr:blipFill>
      <xdr:spPr>
        <a:xfrm>
          <a:off x="6065520" y="121920"/>
          <a:ext cx="762066" cy="865707"/>
        </a:xfrm>
        <a:prstGeom prst="rect">
          <a:avLst/>
        </a:prstGeom>
      </xdr:spPr>
    </xdr:pic>
    <xdr:clientData/>
  </xdr:twoCellAnchor>
  <xdr:twoCellAnchor editAs="oneCell">
    <xdr:from>
      <xdr:col>8</xdr:col>
      <xdr:colOff>236220</xdr:colOff>
      <xdr:row>0</xdr:row>
      <xdr:rowOff>160019</xdr:rowOff>
    </xdr:from>
    <xdr:to>
      <xdr:col>11</xdr:col>
      <xdr:colOff>137159</xdr:colOff>
      <xdr:row>3</xdr:row>
      <xdr:rowOff>229058</xdr:rowOff>
    </xdr:to>
    <xdr:pic>
      <xdr:nvPicPr>
        <xdr:cNvPr id="3" name="Picture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947160" y="160019"/>
          <a:ext cx="1363979" cy="891999"/>
        </a:xfrm>
        <a:prstGeom prst="rect">
          <a:avLst/>
        </a:prstGeom>
      </xdr:spPr>
    </xdr:pic>
    <xdr:clientData/>
  </xdr:twoCellAnchor>
  <xdr:twoCellAnchor editAs="oneCell">
    <xdr:from>
      <xdr:col>5</xdr:col>
      <xdr:colOff>144780</xdr:colOff>
      <xdr:row>7</xdr:row>
      <xdr:rowOff>22860</xdr:rowOff>
    </xdr:from>
    <xdr:to>
      <xdr:col>5</xdr:col>
      <xdr:colOff>327660</xdr:colOff>
      <xdr:row>7</xdr:row>
      <xdr:rowOff>205740</xdr:rowOff>
    </xdr:to>
    <xdr:pic>
      <xdr:nvPicPr>
        <xdr:cNvPr id="6" name="Picture 5"/>
        <xdr:cNvPicPr>
          <a:picLocks noChangeAspect="1"/>
        </xdr:cNvPicPr>
      </xdr:nvPicPr>
      <xdr:blipFill>
        <a:blip xmlns:r="http://schemas.openxmlformats.org/officeDocument/2006/relationships" r:embed="rId3"/>
        <a:stretch>
          <a:fillRect/>
        </a:stretch>
      </xdr:blipFill>
      <xdr:spPr>
        <a:xfrm>
          <a:off x="2026920" y="1882140"/>
          <a:ext cx="182880" cy="18288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1</xdr:col>
      <xdr:colOff>373380</xdr:colOff>
      <xdr:row>6</xdr:row>
      <xdr:rowOff>167640</xdr:rowOff>
    </xdr:from>
    <xdr:to>
      <xdr:col>13</xdr:col>
      <xdr:colOff>502920</xdr:colOff>
      <xdr:row>31</xdr:row>
      <xdr:rowOff>289560</xdr:rowOff>
    </xdr:to>
    <xdr:sp macro="" textlink="">
      <xdr:nvSpPr>
        <xdr:cNvPr id="2" name="Rectangle 1"/>
        <xdr:cNvSpPr/>
      </xdr:nvSpPr>
      <xdr:spPr>
        <a:xfrm>
          <a:off x="678180" y="1623060"/>
          <a:ext cx="6515100" cy="4556760"/>
        </a:xfrm>
        <a:prstGeom prst="rect">
          <a:avLst/>
        </a:prstGeom>
        <a:solidFill>
          <a:schemeClr val="bg1"/>
        </a:solidFill>
        <a:ln>
          <a:noFill/>
        </a:ln>
        <a:effectLst>
          <a:outerShdw blurRad="63500" sx="102000" sy="102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800" b="0">
            <a:solidFill>
              <a:srgbClr val="0376A3"/>
            </a:solidFill>
            <a:latin typeface="Century Gothic" panose="020B0502020202020204" pitchFamily="34" charset="0"/>
          </a:endParaRPr>
        </a:p>
        <a:p>
          <a:pPr algn="l"/>
          <a:r>
            <a:rPr lang="en-US" sz="1800" b="0">
              <a:solidFill>
                <a:srgbClr val="0376A3"/>
              </a:solidFill>
              <a:latin typeface="Century Gothic" panose="020B0502020202020204" pitchFamily="34" charset="0"/>
            </a:rPr>
            <a:t>Unfortunately</a:t>
          </a:r>
          <a:r>
            <a:rPr lang="en-US" sz="1800" b="0" baseline="0">
              <a:solidFill>
                <a:srgbClr val="0376A3"/>
              </a:solidFill>
              <a:latin typeface="Century Gothic" panose="020B0502020202020204" pitchFamily="34" charset="0"/>
            </a:rPr>
            <a:t> you did not meet one or more of the criteria necessary to be approved for an online loan at this time. Please review the following reason(s) that you did not qualify for a loan at this time.</a:t>
          </a:r>
        </a:p>
        <a:p>
          <a:pPr algn="l"/>
          <a:endParaRPr lang="en-US" sz="1800" b="0" baseline="0">
            <a:solidFill>
              <a:srgbClr val="0376A3"/>
            </a:solidFill>
            <a:latin typeface="Century Gothic" panose="020B0502020202020204" pitchFamily="34" charset="0"/>
          </a:endParaRPr>
        </a:p>
        <a:p>
          <a:pPr algn="l"/>
          <a:endParaRPr lang="en-US" sz="1800" b="0" baseline="0">
            <a:solidFill>
              <a:srgbClr val="0376A3"/>
            </a:solidFill>
            <a:latin typeface="Century Gothic" panose="020B0502020202020204" pitchFamily="34" charset="0"/>
          </a:endParaRPr>
        </a:p>
        <a:p>
          <a:pPr algn="l"/>
          <a:endParaRPr lang="en-US" sz="1800" b="0" baseline="0">
            <a:solidFill>
              <a:srgbClr val="0376A3"/>
            </a:solidFill>
            <a:latin typeface="Century Gothic" panose="020B0502020202020204" pitchFamily="34" charset="0"/>
          </a:endParaRPr>
        </a:p>
        <a:p>
          <a:pPr algn="l"/>
          <a:endParaRPr lang="en-US" sz="1800" b="0" baseline="0">
            <a:solidFill>
              <a:srgbClr val="0376A3"/>
            </a:solidFill>
            <a:latin typeface="Century Gothic" panose="020B0502020202020204" pitchFamily="34" charset="0"/>
          </a:endParaRPr>
        </a:p>
        <a:p>
          <a:pPr algn="l"/>
          <a:endParaRPr lang="en-US" sz="1800" b="0" baseline="0">
            <a:solidFill>
              <a:srgbClr val="0376A3"/>
            </a:solidFill>
            <a:latin typeface="Century Gothic" panose="020B0502020202020204" pitchFamily="34" charset="0"/>
          </a:endParaRPr>
        </a:p>
        <a:p>
          <a:pPr algn="l"/>
          <a:endParaRPr lang="en-US" sz="1800" b="0" baseline="0">
            <a:solidFill>
              <a:srgbClr val="0376A3"/>
            </a:solidFill>
            <a:latin typeface="Century Gothic" panose="020B0502020202020204" pitchFamily="34" charset="0"/>
          </a:endParaRPr>
        </a:p>
        <a:p>
          <a:pPr algn="l"/>
          <a:endParaRPr lang="en-US" sz="1800" b="0" baseline="0">
            <a:solidFill>
              <a:srgbClr val="0376A3"/>
            </a:solidFill>
            <a:latin typeface="Century Gothic" panose="020B0502020202020204" pitchFamily="34" charset="0"/>
          </a:endParaRPr>
        </a:p>
        <a:p>
          <a:pPr algn="l"/>
          <a:endParaRPr lang="en-US" sz="1800" b="0" baseline="0">
            <a:solidFill>
              <a:srgbClr val="0376A3"/>
            </a:solidFill>
            <a:latin typeface="Century Gothic" panose="020B0502020202020204" pitchFamily="34" charset="0"/>
          </a:endParaRPr>
        </a:p>
        <a:p>
          <a:pPr algn="l"/>
          <a:endParaRPr lang="en-US" sz="1800" b="0" baseline="0">
            <a:solidFill>
              <a:srgbClr val="0376A3"/>
            </a:solidFill>
            <a:latin typeface="Century Gothic" panose="020B0502020202020204" pitchFamily="34" charset="0"/>
          </a:endParaRPr>
        </a:p>
        <a:p>
          <a:pPr algn="l"/>
          <a:r>
            <a:rPr lang="en-US" sz="1800" b="0" baseline="0">
              <a:solidFill>
                <a:srgbClr val="0376A3"/>
              </a:solidFill>
              <a:latin typeface="Century Gothic" panose="020B0502020202020204" pitchFamily="34" charset="0"/>
            </a:rPr>
            <a:t>To go back and revise your application, click here</a:t>
          </a:r>
          <a:endParaRPr lang="en-US" sz="1800" b="0">
            <a:solidFill>
              <a:srgbClr val="0376A3"/>
            </a:solidFill>
            <a:latin typeface="Century Gothic" panose="020B0502020202020204" pitchFamily="34" charset="0"/>
          </a:endParaRPr>
        </a:p>
      </xdr:txBody>
    </xdr:sp>
    <xdr:clientData/>
  </xdr:twoCellAnchor>
  <xdr:twoCellAnchor>
    <xdr:from>
      <xdr:col>1</xdr:col>
      <xdr:colOff>563880</xdr:colOff>
      <xdr:row>15</xdr:row>
      <xdr:rowOff>121920</xdr:rowOff>
    </xdr:from>
    <xdr:to>
      <xdr:col>13</xdr:col>
      <xdr:colOff>297180</xdr:colOff>
      <xdr:row>18</xdr:row>
      <xdr:rowOff>91440</xdr:rowOff>
    </xdr:to>
    <xdr:sp macro="" textlink="SCORE!C17">
      <xdr:nvSpPr>
        <xdr:cNvPr id="3" name="Rectangle 2"/>
        <xdr:cNvSpPr/>
      </xdr:nvSpPr>
      <xdr:spPr>
        <a:xfrm>
          <a:off x="868680" y="3223260"/>
          <a:ext cx="6118860" cy="51816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fld id="{E378F14E-A0D5-4DB7-9C2F-F173B3801F40}" type="TxLink">
            <a:rPr lang="en-US" sz="1200" b="0" i="0" u="none" strike="noStrike">
              <a:solidFill>
                <a:srgbClr val="000000"/>
              </a:solidFill>
              <a:latin typeface="Century Gothic" panose="020B0502020202020204" pitchFamily="34" charset="0"/>
            </a:rPr>
            <a:pPr algn="l"/>
            <a:t>#NUM!</a:t>
          </a:fld>
          <a:endParaRPr lang="en-US" sz="1400">
            <a:latin typeface="Century Gothic" panose="020B0502020202020204" pitchFamily="34" charset="0"/>
          </a:endParaRPr>
        </a:p>
      </xdr:txBody>
    </xdr:sp>
    <xdr:clientData/>
  </xdr:twoCellAnchor>
  <xdr:twoCellAnchor>
    <xdr:from>
      <xdr:col>1</xdr:col>
      <xdr:colOff>563880</xdr:colOff>
      <xdr:row>19</xdr:row>
      <xdr:rowOff>0</xdr:rowOff>
    </xdr:from>
    <xdr:to>
      <xdr:col>13</xdr:col>
      <xdr:colOff>297180</xdr:colOff>
      <xdr:row>22</xdr:row>
      <xdr:rowOff>45720</xdr:rowOff>
    </xdr:to>
    <xdr:sp macro="" textlink="SCORE!C18">
      <xdr:nvSpPr>
        <xdr:cNvPr id="4" name="Rectangle 3"/>
        <xdr:cNvSpPr/>
      </xdr:nvSpPr>
      <xdr:spPr>
        <a:xfrm>
          <a:off x="868680" y="3832860"/>
          <a:ext cx="6118860" cy="51816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fld id="{8A07B420-2EDE-45DE-9DEC-87C8C32AD987}" type="TxLink">
            <a:rPr lang="en-US" sz="1200" b="0" i="0" u="none" strike="noStrike">
              <a:solidFill>
                <a:srgbClr val="000000"/>
              </a:solidFill>
              <a:latin typeface="Century Gothic" panose="020B0502020202020204" pitchFamily="34" charset="0"/>
            </a:rPr>
            <a:pPr algn="l"/>
            <a:t>Online credit companies typically will not lend to small businesses with revenues below $50,000 per year.</a:t>
          </a:fld>
          <a:endParaRPr lang="en-US" sz="1400">
            <a:latin typeface="Century Gothic" panose="020B0502020202020204" pitchFamily="34" charset="0"/>
          </a:endParaRPr>
        </a:p>
      </xdr:txBody>
    </xdr:sp>
    <xdr:clientData/>
  </xdr:twoCellAnchor>
  <xdr:twoCellAnchor>
    <xdr:from>
      <xdr:col>1</xdr:col>
      <xdr:colOff>563880</xdr:colOff>
      <xdr:row>22</xdr:row>
      <xdr:rowOff>144780</xdr:rowOff>
    </xdr:from>
    <xdr:to>
      <xdr:col>13</xdr:col>
      <xdr:colOff>297180</xdr:colOff>
      <xdr:row>25</xdr:row>
      <xdr:rowOff>114300</xdr:rowOff>
    </xdr:to>
    <xdr:sp macro="" textlink="SCORE!C19">
      <xdr:nvSpPr>
        <xdr:cNvPr id="5" name="Rectangle 4"/>
        <xdr:cNvSpPr/>
      </xdr:nvSpPr>
      <xdr:spPr>
        <a:xfrm>
          <a:off x="868680" y="4450080"/>
          <a:ext cx="6118860" cy="51816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fld id="{782FCF6B-A25A-43C7-8843-E57E1901F684}" type="TxLink">
            <a:rPr lang="en-US" sz="1200" b="0" i="0" u="none" strike="noStrike">
              <a:solidFill>
                <a:srgbClr val="000000"/>
              </a:solidFill>
              <a:latin typeface="Century Gothic" panose="020B0502020202020204" pitchFamily="34" charset="0"/>
            </a:rPr>
            <a:pPr algn="l"/>
            <a:t>Online credit companies typically will not lend to small businesses with owners who have low personal credit scores.</a:t>
          </a:fld>
          <a:endParaRPr lang="en-US" sz="1400">
            <a:latin typeface="Century Gothic" panose="020B0502020202020204" pitchFamily="34" charset="0"/>
          </a:endParaRPr>
        </a:p>
      </xdr:txBody>
    </xdr:sp>
    <xdr:clientData/>
  </xdr:twoCellAnchor>
  <xdr:twoCellAnchor>
    <xdr:from>
      <xdr:col>1</xdr:col>
      <xdr:colOff>563880</xdr:colOff>
      <xdr:row>26</xdr:row>
      <xdr:rowOff>15240</xdr:rowOff>
    </xdr:from>
    <xdr:to>
      <xdr:col>13</xdr:col>
      <xdr:colOff>297180</xdr:colOff>
      <xdr:row>28</xdr:row>
      <xdr:rowOff>167640</xdr:rowOff>
    </xdr:to>
    <xdr:sp macro="" textlink="SCORE!C20">
      <xdr:nvSpPr>
        <xdr:cNvPr id="6" name="Rectangle 5"/>
        <xdr:cNvSpPr/>
      </xdr:nvSpPr>
      <xdr:spPr>
        <a:xfrm>
          <a:off x="868680" y="5052060"/>
          <a:ext cx="6118860" cy="51816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fld id="{11127BE1-F116-46FD-B719-64B1748550B9}" type="TxLink">
            <a:rPr lang="en-US" sz="1200" b="0" i="0" u="none" strike="noStrike">
              <a:solidFill>
                <a:srgbClr val="000000"/>
              </a:solidFill>
              <a:latin typeface="Century Gothic" panose="020B0502020202020204" pitchFamily="34" charset="0"/>
            </a:rPr>
            <a:pPr algn="l"/>
            <a:t>Online credit companies typically will not lend to small businesses that have overdrawn their bank accounts more than twice in a year.</a:t>
          </a:fld>
          <a:endParaRPr lang="en-US" sz="1400">
            <a:latin typeface="Century Gothic" panose="020B0502020202020204" pitchFamily="34" charset="0"/>
          </a:endParaRPr>
        </a:p>
      </xdr:txBody>
    </xdr:sp>
    <xdr:clientData/>
  </xdr:twoCellAnchor>
  <xdr:twoCellAnchor editAs="oneCell">
    <xdr:from>
      <xdr:col>12</xdr:col>
      <xdr:colOff>327660</xdr:colOff>
      <xdr:row>28</xdr:row>
      <xdr:rowOff>121920</xdr:rowOff>
    </xdr:from>
    <xdr:to>
      <xdr:col>13</xdr:col>
      <xdr:colOff>175300</xdr:colOff>
      <xdr:row>31</xdr:row>
      <xdr:rowOff>91480</xdr:rowOff>
    </xdr:to>
    <xdr:pic>
      <xdr:nvPicPr>
        <xdr:cNvPr id="11" name="Picture 10">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flipH="1">
          <a:off x="6408420" y="5524500"/>
          <a:ext cx="457240" cy="457240"/>
        </a:xfrm>
        <a:prstGeom prst="rect">
          <a:avLst/>
        </a:prstGeom>
      </xdr:spPr>
    </xdr:pic>
    <xdr:clientData/>
  </xdr:twoCellAnchor>
  <xdr:twoCellAnchor editAs="oneCell">
    <xdr:from>
      <xdr:col>8</xdr:col>
      <xdr:colOff>15240</xdr:colOff>
      <xdr:row>0</xdr:row>
      <xdr:rowOff>83820</xdr:rowOff>
    </xdr:from>
    <xdr:to>
      <xdr:col>10</xdr:col>
      <xdr:colOff>266699</xdr:colOff>
      <xdr:row>3</xdr:row>
      <xdr:rowOff>152859</xdr:rowOff>
    </xdr:to>
    <xdr:pic>
      <xdr:nvPicPr>
        <xdr:cNvPr id="8" name="Picture 7"/>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3764280" y="83820"/>
          <a:ext cx="1363979" cy="891999"/>
        </a:xfrm>
        <a:prstGeom prst="rect">
          <a:avLst/>
        </a:prstGeom>
      </xdr:spPr>
    </xdr:pic>
    <xdr:clientData/>
  </xdr:twoCellAnchor>
  <xdr:twoCellAnchor editAs="oneCell">
    <xdr:from>
      <xdr:col>11</xdr:col>
      <xdr:colOff>129540</xdr:colOff>
      <xdr:row>0</xdr:row>
      <xdr:rowOff>91440</xdr:rowOff>
    </xdr:from>
    <xdr:to>
      <xdr:col>12</xdr:col>
      <xdr:colOff>282006</xdr:colOff>
      <xdr:row>3</xdr:row>
      <xdr:rowOff>134187</xdr:rowOff>
    </xdr:to>
    <xdr:pic>
      <xdr:nvPicPr>
        <xdr:cNvPr id="9" name="Picture 8"/>
        <xdr:cNvPicPr>
          <a:picLocks noChangeAspect="1"/>
        </xdr:cNvPicPr>
      </xdr:nvPicPr>
      <xdr:blipFill>
        <a:blip xmlns:r="http://schemas.openxmlformats.org/officeDocument/2006/relationships" r:embed="rId4"/>
        <a:stretch>
          <a:fillRect/>
        </a:stretch>
      </xdr:blipFill>
      <xdr:spPr>
        <a:xfrm>
          <a:off x="5600700" y="91440"/>
          <a:ext cx="762066" cy="865707"/>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2</xdr:col>
      <xdr:colOff>152400</xdr:colOff>
      <xdr:row>20</xdr:row>
      <xdr:rowOff>152400</xdr:rowOff>
    </xdr:from>
    <xdr:to>
      <xdr:col>8</xdr:col>
      <xdr:colOff>205740</xdr:colOff>
      <xdr:row>21</xdr:row>
      <xdr:rowOff>175260</xdr:rowOff>
    </xdr:to>
    <xdr:sp macro="" textlink="">
      <xdr:nvSpPr>
        <xdr:cNvPr id="4" name="Rectangle 3"/>
        <xdr:cNvSpPr/>
      </xdr:nvSpPr>
      <xdr:spPr>
        <a:xfrm>
          <a:off x="1432560" y="3954780"/>
          <a:ext cx="1295400" cy="20574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19</xdr:col>
      <xdr:colOff>45720</xdr:colOff>
      <xdr:row>28</xdr:row>
      <xdr:rowOff>0</xdr:rowOff>
    </xdr:from>
    <xdr:to>
      <xdr:col>24</xdr:col>
      <xdr:colOff>38100</xdr:colOff>
      <xdr:row>29</xdr:row>
      <xdr:rowOff>68580</xdr:rowOff>
    </xdr:to>
    <xdr:sp macro="" textlink="">
      <xdr:nvSpPr>
        <xdr:cNvPr id="2" name="Rectangle 1">
          <a:hlinkClick xmlns:r="http://schemas.openxmlformats.org/officeDocument/2006/relationships" r:id="rId1"/>
        </xdr:cNvPr>
        <xdr:cNvSpPr/>
      </xdr:nvSpPr>
      <xdr:spPr>
        <a:xfrm>
          <a:off x="6294120" y="5196840"/>
          <a:ext cx="1592580" cy="3276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18</xdr:col>
      <xdr:colOff>289560</xdr:colOff>
      <xdr:row>34</xdr:row>
      <xdr:rowOff>160020</xdr:rowOff>
    </xdr:from>
    <xdr:to>
      <xdr:col>19</xdr:col>
      <xdr:colOff>38140</xdr:colOff>
      <xdr:row>37</xdr:row>
      <xdr:rowOff>83860</xdr:rowOff>
    </xdr:to>
    <xdr:pic>
      <xdr:nvPicPr>
        <xdr:cNvPr id="5" name="Picture 4">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9829800" y="6377940"/>
          <a:ext cx="457240" cy="457240"/>
        </a:xfrm>
        <a:prstGeom prst="rect">
          <a:avLst/>
        </a:prstGeom>
      </xdr:spPr>
    </xdr:pic>
    <xdr:clientData/>
  </xdr:twoCellAnchor>
  <xdr:twoCellAnchor editAs="oneCell">
    <xdr:from>
      <xdr:col>7</xdr:col>
      <xdr:colOff>91440</xdr:colOff>
      <xdr:row>0</xdr:row>
      <xdr:rowOff>106680</xdr:rowOff>
    </xdr:from>
    <xdr:to>
      <xdr:col>9</xdr:col>
      <xdr:colOff>510539</xdr:colOff>
      <xdr:row>3</xdr:row>
      <xdr:rowOff>175719</xdr:rowOff>
    </xdr:to>
    <xdr:pic>
      <xdr:nvPicPr>
        <xdr:cNvPr id="6" name="Picture 5"/>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3726180" y="106680"/>
          <a:ext cx="1363979" cy="891999"/>
        </a:xfrm>
        <a:prstGeom prst="rect">
          <a:avLst/>
        </a:prstGeom>
      </xdr:spPr>
    </xdr:pic>
    <xdr:clientData/>
  </xdr:twoCellAnchor>
  <xdr:twoCellAnchor editAs="oneCell">
    <xdr:from>
      <xdr:col>11</xdr:col>
      <xdr:colOff>7620</xdr:colOff>
      <xdr:row>0</xdr:row>
      <xdr:rowOff>83820</xdr:rowOff>
    </xdr:from>
    <xdr:to>
      <xdr:col>12</xdr:col>
      <xdr:colOff>61026</xdr:colOff>
      <xdr:row>3</xdr:row>
      <xdr:rowOff>126567</xdr:rowOff>
    </xdr:to>
    <xdr:pic>
      <xdr:nvPicPr>
        <xdr:cNvPr id="7" name="Picture 6"/>
        <xdr:cNvPicPr>
          <a:picLocks noChangeAspect="1"/>
        </xdr:cNvPicPr>
      </xdr:nvPicPr>
      <xdr:blipFill>
        <a:blip xmlns:r="http://schemas.openxmlformats.org/officeDocument/2006/relationships" r:embed="rId4"/>
        <a:stretch>
          <a:fillRect/>
        </a:stretch>
      </xdr:blipFill>
      <xdr:spPr>
        <a:xfrm>
          <a:off x="5532120" y="83820"/>
          <a:ext cx="762066" cy="865707"/>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480060</xdr:colOff>
      <xdr:row>10</xdr:row>
      <xdr:rowOff>68580</xdr:rowOff>
    </xdr:from>
    <xdr:to>
      <xdr:col>4</xdr:col>
      <xdr:colOff>60960</xdr:colOff>
      <xdr:row>11</xdr:row>
      <xdr:rowOff>91440</xdr:rowOff>
    </xdr:to>
    <xdr:sp macro="" textlink="">
      <xdr:nvSpPr>
        <xdr:cNvPr id="2" name="Rectangle 1"/>
        <xdr:cNvSpPr/>
      </xdr:nvSpPr>
      <xdr:spPr>
        <a:xfrm>
          <a:off x="480060" y="1943100"/>
          <a:ext cx="1295400" cy="20574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152400</xdr:colOff>
      <xdr:row>20</xdr:row>
      <xdr:rowOff>152400</xdr:rowOff>
    </xdr:from>
    <xdr:to>
      <xdr:col>8</xdr:col>
      <xdr:colOff>205740</xdr:colOff>
      <xdr:row>21</xdr:row>
      <xdr:rowOff>175260</xdr:rowOff>
    </xdr:to>
    <xdr:sp macro="" textlink="">
      <xdr:nvSpPr>
        <xdr:cNvPr id="3" name="Rectangle 2"/>
        <xdr:cNvSpPr/>
      </xdr:nvSpPr>
      <xdr:spPr>
        <a:xfrm>
          <a:off x="1432560" y="3954780"/>
          <a:ext cx="1295400" cy="20574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15240</xdr:colOff>
      <xdr:row>0</xdr:row>
      <xdr:rowOff>0</xdr:rowOff>
    </xdr:from>
    <xdr:to>
      <xdr:col>26</xdr:col>
      <xdr:colOff>0</xdr:colOff>
      <xdr:row>56</xdr:row>
      <xdr:rowOff>0</xdr:rowOff>
    </xdr:to>
    <xdr:sp macro="" textlink="">
      <xdr:nvSpPr>
        <xdr:cNvPr id="4" name="Rectangle 3"/>
        <xdr:cNvSpPr/>
      </xdr:nvSpPr>
      <xdr:spPr>
        <a:xfrm>
          <a:off x="15240" y="0"/>
          <a:ext cx="8351520" cy="10142220"/>
        </a:xfrm>
        <a:prstGeom prst="rect">
          <a:avLst/>
        </a:prstGeom>
        <a:solidFill>
          <a:srgbClr val="000000">
            <a:alpha val="43137"/>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8</xdr:col>
      <xdr:colOff>30480</xdr:colOff>
      <xdr:row>5</xdr:row>
      <xdr:rowOff>99060</xdr:rowOff>
    </xdr:from>
    <xdr:to>
      <xdr:col>18</xdr:col>
      <xdr:colOff>274320</xdr:colOff>
      <xdr:row>19</xdr:row>
      <xdr:rowOff>45720</xdr:rowOff>
    </xdr:to>
    <xdr:pic>
      <xdr:nvPicPr>
        <xdr:cNvPr id="6" name="Picture 5"/>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3785" t="8237" r="27405" b="62850"/>
        <a:stretch/>
      </xdr:blipFill>
      <xdr:spPr>
        <a:xfrm>
          <a:off x="2552700" y="990600"/>
          <a:ext cx="3596640" cy="2674620"/>
        </a:xfrm>
        <a:prstGeom prst="rect">
          <a:avLst/>
        </a:prstGeom>
      </xdr:spPr>
    </xdr:pic>
    <xdr:clientData/>
  </xdr:twoCellAnchor>
  <xdr:oneCellAnchor>
    <xdr:from>
      <xdr:col>10</xdr:col>
      <xdr:colOff>289560</xdr:colOff>
      <xdr:row>9</xdr:row>
      <xdr:rowOff>129540</xdr:rowOff>
    </xdr:from>
    <xdr:ext cx="2026920" cy="350520"/>
    <xdr:sp macro="" textlink="B10">
      <xdr:nvSpPr>
        <xdr:cNvPr id="7" name="TextBox 6"/>
        <xdr:cNvSpPr txBox="1"/>
      </xdr:nvSpPr>
      <xdr:spPr>
        <a:xfrm>
          <a:off x="3345180" y="1752600"/>
          <a:ext cx="2026920" cy="35052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fld id="{924A1C8F-F324-4A59-A305-D0DAC511E319}" type="TxLink">
            <a:rPr lang="en-US" sz="2000" b="1" i="0" u="none" strike="noStrike">
              <a:solidFill>
                <a:schemeClr val="accent6"/>
              </a:solidFill>
              <a:latin typeface="Century Gothic"/>
            </a:rPr>
            <a:pPr algn="ctr"/>
            <a:t> </a:t>
          </a:fld>
          <a:endParaRPr lang="en-US" sz="1800">
            <a:solidFill>
              <a:schemeClr val="accent6"/>
            </a:solidFill>
            <a:latin typeface="Century Gothic" panose="020B0502020202020204" pitchFamily="34" charset="0"/>
          </a:endParaRPr>
        </a:p>
      </xdr:txBody>
    </xdr:sp>
    <xdr:clientData/>
  </xdr:oneCellAnchor>
  <xdr:twoCellAnchor>
    <xdr:from>
      <xdr:col>11</xdr:col>
      <xdr:colOff>167640</xdr:colOff>
      <xdr:row>15</xdr:row>
      <xdr:rowOff>60960</xdr:rowOff>
    </xdr:from>
    <xdr:to>
      <xdr:col>14</xdr:col>
      <xdr:colOff>388620</xdr:colOff>
      <xdr:row>17</xdr:row>
      <xdr:rowOff>53340</xdr:rowOff>
    </xdr:to>
    <xdr:sp macro="" textlink="">
      <xdr:nvSpPr>
        <xdr:cNvPr id="5" name="Rectangle 4">
          <a:hlinkClick xmlns:r="http://schemas.openxmlformats.org/officeDocument/2006/relationships" r:id="rId2"/>
        </xdr:cNvPr>
        <xdr:cNvSpPr/>
      </xdr:nvSpPr>
      <xdr:spPr>
        <a:xfrm>
          <a:off x="3863340" y="2941320"/>
          <a:ext cx="975360" cy="35814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480060</xdr:colOff>
      <xdr:row>10</xdr:row>
      <xdr:rowOff>68580</xdr:rowOff>
    </xdr:from>
    <xdr:to>
      <xdr:col>4</xdr:col>
      <xdr:colOff>60960</xdr:colOff>
      <xdr:row>11</xdr:row>
      <xdr:rowOff>91440</xdr:rowOff>
    </xdr:to>
    <xdr:sp macro="" textlink="">
      <xdr:nvSpPr>
        <xdr:cNvPr id="2" name="Rectangle 1"/>
        <xdr:cNvSpPr/>
      </xdr:nvSpPr>
      <xdr:spPr>
        <a:xfrm>
          <a:off x="480060" y="1943100"/>
          <a:ext cx="1295400" cy="20574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152400</xdr:colOff>
      <xdr:row>20</xdr:row>
      <xdr:rowOff>152400</xdr:rowOff>
    </xdr:from>
    <xdr:to>
      <xdr:col>8</xdr:col>
      <xdr:colOff>205740</xdr:colOff>
      <xdr:row>21</xdr:row>
      <xdr:rowOff>175260</xdr:rowOff>
    </xdr:to>
    <xdr:sp macro="" textlink="">
      <xdr:nvSpPr>
        <xdr:cNvPr id="3" name="Rectangle 2"/>
        <xdr:cNvSpPr/>
      </xdr:nvSpPr>
      <xdr:spPr>
        <a:xfrm>
          <a:off x="1432560" y="3954780"/>
          <a:ext cx="1295400" cy="20574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15240</xdr:colOff>
      <xdr:row>0</xdr:row>
      <xdr:rowOff>0</xdr:rowOff>
    </xdr:from>
    <xdr:to>
      <xdr:col>26</xdr:col>
      <xdr:colOff>0</xdr:colOff>
      <xdr:row>56</xdr:row>
      <xdr:rowOff>0</xdr:rowOff>
    </xdr:to>
    <xdr:sp macro="" textlink="">
      <xdr:nvSpPr>
        <xdr:cNvPr id="4" name="Rectangle 3"/>
        <xdr:cNvSpPr/>
      </xdr:nvSpPr>
      <xdr:spPr>
        <a:xfrm>
          <a:off x="15240" y="0"/>
          <a:ext cx="8351520" cy="10142220"/>
        </a:xfrm>
        <a:prstGeom prst="rect">
          <a:avLst/>
        </a:prstGeom>
        <a:solidFill>
          <a:srgbClr val="000000">
            <a:alpha val="43137"/>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7</xdr:col>
      <xdr:colOff>137160</xdr:colOff>
      <xdr:row>6</xdr:row>
      <xdr:rowOff>114300</xdr:rowOff>
    </xdr:from>
    <xdr:to>
      <xdr:col>19</xdr:col>
      <xdr:colOff>60960</xdr:colOff>
      <xdr:row>18</xdr:row>
      <xdr:rowOff>83820</xdr:rowOff>
    </xdr:to>
    <xdr:pic>
      <xdr:nvPicPr>
        <xdr:cNvPr id="7" name="Picture 6"/>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3418" t="8260" r="27573" b="67435"/>
        <a:stretch/>
      </xdr:blipFill>
      <xdr:spPr>
        <a:xfrm>
          <a:off x="2354580" y="1188720"/>
          <a:ext cx="3954780" cy="2331720"/>
        </a:xfrm>
        <a:prstGeom prst="rect">
          <a:avLst/>
        </a:prstGeom>
      </xdr:spPr>
    </xdr:pic>
    <xdr:clientData/>
  </xdr:twoCellAnchor>
  <xdr:twoCellAnchor>
    <xdr:from>
      <xdr:col>11</xdr:col>
      <xdr:colOff>83820</xdr:colOff>
      <xdr:row>14</xdr:row>
      <xdr:rowOff>243840</xdr:rowOff>
    </xdr:from>
    <xdr:to>
      <xdr:col>14</xdr:col>
      <xdr:colOff>434340</xdr:colOff>
      <xdr:row>16</xdr:row>
      <xdr:rowOff>144780</xdr:rowOff>
    </xdr:to>
    <xdr:sp macro="" textlink="">
      <xdr:nvSpPr>
        <xdr:cNvPr id="5" name="Rectangle 4">
          <a:hlinkClick xmlns:r="http://schemas.openxmlformats.org/officeDocument/2006/relationships" r:id="rId2"/>
        </xdr:cNvPr>
        <xdr:cNvSpPr/>
      </xdr:nvSpPr>
      <xdr:spPr>
        <a:xfrm>
          <a:off x="3779520" y="2849880"/>
          <a:ext cx="1104900" cy="35814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3</xdr:col>
      <xdr:colOff>22860</xdr:colOff>
      <xdr:row>25</xdr:row>
      <xdr:rowOff>45720</xdr:rowOff>
    </xdr:from>
    <xdr:to>
      <xdr:col>6</xdr:col>
      <xdr:colOff>320040</xdr:colOff>
      <xdr:row>27</xdr:row>
      <xdr:rowOff>129540</xdr:rowOff>
    </xdr:to>
    <xdr:sp macro="" textlink="">
      <xdr:nvSpPr>
        <xdr:cNvPr id="2" name="Rectangle 1">
          <a:hlinkClick xmlns:r="http://schemas.openxmlformats.org/officeDocument/2006/relationships" r:id="rId1"/>
        </xdr:cNvPr>
        <xdr:cNvSpPr/>
      </xdr:nvSpPr>
      <xdr:spPr>
        <a:xfrm>
          <a:off x="1661160" y="4648200"/>
          <a:ext cx="2125980" cy="44958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472440</xdr:colOff>
          <xdr:row>29</xdr:row>
          <xdr:rowOff>76200</xdr:rowOff>
        </xdr:from>
        <xdr:to>
          <xdr:col>1</xdr:col>
          <xdr:colOff>106680</xdr:colOff>
          <xdr:row>30</xdr:row>
          <xdr:rowOff>114300</xdr:rowOff>
        </xdr:to>
        <xdr:sp macro="" textlink="">
          <xdr:nvSpPr>
            <xdr:cNvPr id="21505" name="Check Box 1" hidden="1">
              <a:extLst>
                <a:ext uri="{63B3BB69-23CF-44E3-9099-C40C66FF867C}">
                  <a14:compatExt spid="_x0000_s215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12</xdr:col>
      <xdr:colOff>15240</xdr:colOff>
      <xdr:row>29</xdr:row>
      <xdr:rowOff>30480</xdr:rowOff>
    </xdr:from>
    <xdr:to>
      <xdr:col>14</xdr:col>
      <xdr:colOff>0</xdr:colOff>
      <xdr:row>31</xdr:row>
      <xdr:rowOff>0</xdr:rowOff>
    </xdr:to>
    <xdr:sp macro="" textlink="">
      <xdr:nvSpPr>
        <xdr:cNvPr id="2" name="Rectangle 1">
          <a:hlinkClick xmlns:r="http://schemas.openxmlformats.org/officeDocument/2006/relationships" r:id="rId1"/>
        </xdr:cNvPr>
        <xdr:cNvSpPr/>
      </xdr:nvSpPr>
      <xdr:spPr>
        <a:xfrm>
          <a:off x="6522720" y="5105400"/>
          <a:ext cx="1363980" cy="35814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480060</xdr:colOff>
      <xdr:row>10</xdr:row>
      <xdr:rowOff>68580</xdr:rowOff>
    </xdr:from>
    <xdr:to>
      <xdr:col>4</xdr:col>
      <xdr:colOff>60960</xdr:colOff>
      <xdr:row>11</xdr:row>
      <xdr:rowOff>91440</xdr:rowOff>
    </xdr:to>
    <xdr:sp macro="" textlink="">
      <xdr:nvSpPr>
        <xdr:cNvPr id="2" name="Rectangle 1"/>
        <xdr:cNvSpPr/>
      </xdr:nvSpPr>
      <xdr:spPr>
        <a:xfrm>
          <a:off x="480060" y="1943100"/>
          <a:ext cx="1295400" cy="20574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152400</xdr:colOff>
      <xdr:row>20</xdr:row>
      <xdr:rowOff>152400</xdr:rowOff>
    </xdr:from>
    <xdr:to>
      <xdr:col>8</xdr:col>
      <xdr:colOff>205740</xdr:colOff>
      <xdr:row>21</xdr:row>
      <xdr:rowOff>175260</xdr:rowOff>
    </xdr:to>
    <xdr:sp macro="" textlink="">
      <xdr:nvSpPr>
        <xdr:cNvPr id="3" name="Rectangle 2"/>
        <xdr:cNvSpPr/>
      </xdr:nvSpPr>
      <xdr:spPr>
        <a:xfrm>
          <a:off x="1432560" y="3954780"/>
          <a:ext cx="1295400" cy="20574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15240</xdr:colOff>
      <xdr:row>0</xdr:row>
      <xdr:rowOff>0</xdr:rowOff>
    </xdr:from>
    <xdr:to>
      <xdr:col>26</xdr:col>
      <xdr:colOff>0</xdr:colOff>
      <xdr:row>56</xdr:row>
      <xdr:rowOff>0</xdr:rowOff>
    </xdr:to>
    <xdr:sp macro="" textlink="">
      <xdr:nvSpPr>
        <xdr:cNvPr id="4" name="Rectangle 3"/>
        <xdr:cNvSpPr/>
      </xdr:nvSpPr>
      <xdr:spPr>
        <a:xfrm>
          <a:off x="15240" y="0"/>
          <a:ext cx="8351520" cy="10142220"/>
        </a:xfrm>
        <a:prstGeom prst="rect">
          <a:avLst/>
        </a:prstGeom>
        <a:solidFill>
          <a:srgbClr val="000000">
            <a:alpha val="43137"/>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2</xdr:col>
      <xdr:colOff>190500</xdr:colOff>
      <xdr:row>6</xdr:row>
      <xdr:rowOff>175260</xdr:rowOff>
    </xdr:from>
    <xdr:to>
      <xdr:col>22</xdr:col>
      <xdr:colOff>167640</xdr:colOff>
      <xdr:row>24</xdr:row>
      <xdr:rowOff>0</xdr:rowOff>
    </xdr:to>
    <xdr:pic>
      <xdr:nvPicPr>
        <xdr:cNvPr id="6" name="Picture 5"/>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14609" t="5546" r="15195" b="56708"/>
        <a:stretch/>
      </xdr:blipFill>
      <xdr:spPr>
        <a:xfrm>
          <a:off x="1470660" y="1249680"/>
          <a:ext cx="5455920" cy="3215640"/>
        </a:xfrm>
        <a:prstGeom prst="rect">
          <a:avLst/>
        </a:prstGeom>
      </xdr:spPr>
    </xdr:pic>
    <xdr:clientData/>
  </xdr:twoCellAnchor>
  <xdr:twoCellAnchor>
    <xdr:from>
      <xdr:col>5</xdr:col>
      <xdr:colOff>53340</xdr:colOff>
      <xdr:row>13</xdr:row>
      <xdr:rowOff>7620</xdr:rowOff>
    </xdr:from>
    <xdr:to>
      <xdr:col>20</xdr:col>
      <xdr:colOff>129540</xdr:colOff>
      <xdr:row>22</xdr:row>
      <xdr:rowOff>167640</xdr:rowOff>
    </xdr:to>
    <xdr:sp macro="" textlink="">
      <xdr:nvSpPr>
        <xdr:cNvPr id="5" name="Rectangle 4">
          <a:hlinkClick xmlns:r="http://schemas.openxmlformats.org/officeDocument/2006/relationships" r:id="rId2"/>
        </xdr:cNvPr>
        <xdr:cNvSpPr/>
      </xdr:nvSpPr>
      <xdr:spPr>
        <a:xfrm>
          <a:off x="1866900" y="2430780"/>
          <a:ext cx="4732020" cy="195072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endParaRPr lang="en-US" sz="1800" b="1">
            <a:solidFill>
              <a:schemeClr val="tx1">
                <a:lumMod val="65000"/>
                <a:lumOff val="35000"/>
              </a:schemeClr>
            </a:solidFill>
            <a:latin typeface="Century Gothic" panose="020B0502020202020204" pitchFamily="34" charset="0"/>
          </a:endParaRPr>
        </a:p>
        <a:p>
          <a:pPr algn="ctr"/>
          <a:r>
            <a:rPr lang="en-US" sz="1800" b="1">
              <a:solidFill>
                <a:schemeClr val="tx1">
                  <a:lumMod val="65000"/>
                  <a:lumOff val="35000"/>
                </a:schemeClr>
              </a:solidFill>
              <a:latin typeface="Century Gothic" panose="020B0502020202020204" pitchFamily="34" charset="0"/>
            </a:rPr>
            <a:t>Great job! Click </a:t>
          </a:r>
          <a:r>
            <a:rPr lang="en-US" sz="1800" b="1">
              <a:solidFill>
                <a:srgbClr val="0376A3"/>
              </a:solidFill>
              <a:latin typeface="Century Gothic" panose="020B0502020202020204" pitchFamily="34" charset="0"/>
            </a:rPr>
            <a:t>here</a:t>
          </a:r>
          <a:r>
            <a:rPr lang="en-US" sz="1800" b="1">
              <a:solidFill>
                <a:schemeClr val="tx1">
                  <a:lumMod val="65000"/>
                  <a:lumOff val="35000"/>
                </a:schemeClr>
              </a:solidFill>
              <a:latin typeface="Century Gothic" panose="020B0502020202020204" pitchFamily="34" charset="0"/>
            </a:rPr>
            <a:t> to see</a:t>
          </a:r>
          <a:r>
            <a:rPr lang="en-US" sz="1800" b="1" baseline="0">
              <a:solidFill>
                <a:schemeClr val="tx1">
                  <a:lumMod val="65000"/>
                  <a:lumOff val="35000"/>
                </a:schemeClr>
              </a:solidFill>
              <a:latin typeface="Century Gothic" panose="020B0502020202020204" pitchFamily="34" charset="0"/>
            </a:rPr>
            <a:t> an overview of your application and answer some final questions.</a:t>
          </a:r>
          <a:endParaRPr lang="en-US" sz="1800" b="1">
            <a:solidFill>
              <a:schemeClr val="tx1">
                <a:lumMod val="65000"/>
                <a:lumOff val="35000"/>
              </a:schemeClr>
            </a:solidFill>
            <a:latin typeface="Century Gothic" panose="020B0502020202020204" pitchFamily="34" charset="0"/>
          </a:endParaRP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16</xdr:col>
      <xdr:colOff>60960</xdr:colOff>
      <xdr:row>21</xdr:row>
      <xdr:rowOff>137160</xdr:rowOff>
    </xdr:from>
    <xdr:to>
      <xdr:col>18</xdr:col>
      <xdr:colOff>190500</xdr:colOff>
      <xdr:row>22</xdr:row>
      <xdr:rowOff>83820</xdr:rowOff>
    </xdr:to>
    <xdr:sp macro="" textlink="V18">
      <xdr:nvSpPr>
        <xdr:cNvPr id="2" name="Rectangle 1"/>
        <xdr:cNvSpPr/>
      </xdr:nvSpPr>
      <xdr:spPr>
        <a:xfrm>
          <a:off x="5257800" y="3924300"/>
          <a:ext cx="2286000" cy="236220"/>
        </a:xfrm>
        <a:prstGeom prst="rect">
          <a:avLst/>
        </a:prstGeom>
        <a:solidFill>
          <a:schemeClr val="bg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fld id="{5AC299BC-FD61-4E59-A0B1-DCE6DAA9A385}" type="TxLink">
            <a:rPr lang="en-US" sz="900" b="0" i="0" u="none" strike="noStrike">
              <a:solidFill>
                <a:srgbClr val="0376A3"/>
              </a:solidFill>
              <a:latin typeface="Calibri"/>
            </a:rPr>
            <a:pPr algn="l"/>
            <a:t>Your next payment is due in 30 days</a:t>
          </a:fld>
          <a:endParaRPr lang="en-US" sz="900" b="0">
            <a:solidFill>
              <a:srgbClr val="0376A3"/>
            </a:solidFill>
          </a:endParaRP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1</xdr:col>
      <xdr:colOff>533400</xdr:colOff>
      <xdr:row>6</xdr:row>
      <xdr:rowOff>160020</xdr:rowOff>
    </xdr:from>
    <xdr:to>
      <xdr:col>9</xdr:col>
      <xdr:colOff>15240</xdr:colOff>
      <xdr:row>15</xdr:row>
      <xdr:rowOff>7620</xdr:rowOff>
    </xdr:to>
    <xdr:sp macro="" textlink="">
      <xdr:nvSpPr>
        <xdr:cNvPr id="6" name="Rectangle 5">
          <a:hlinkClick xmlns:r="http://schemas.openxmlformats.org/officeDocument/2006/relationships" r:id="rId1"/>
        </xdr:cNvPr>
        <xdr:cNvSpPr/>
      </xdr:nvSpPr>
      <xdr:spPr>
        <a:xfrm>
          <a:off x="800100" y="1325880"/>
          <a:ext cx="4457700" cy="1562100"/>
        </a:xfrm>
        <a:prstGeom prst="rect">
          <a:avLst/>
        </a:prstGeom>
        <a:solidFill>
          <a:schemeClr val="bg1"/>
        </a:solidFill>
        <a:ln>
          <a:noFill/>
        </a:ln>
        <a:effectLst>
          <a:outerShdw blurRad="63500" sx="102000" sy="102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endParaRPr lang="en-US" sz="1800" b="1">
            <a:solidFill>
              <a:schemeClr val="tx1">
                <a:lumMod val="65000"/>
                <a:lumOff val="35000"/>
              </a:schemeClr>
            </a:solidFill>
            <a:latin typeface="Century Gothic" panose="020B0502020202020204" pitchFamily="34" charset="0"/>
          </a:endParaRPr>
        </a:p>
        <a:p>
          <a:pPr algn="ctr"/>
          <a:r>
            <a:rPr lang="en-US" sz="1800" b="1">
              <a:solidFill>
                <a:schemeClr val="tx1">
                  <a:lumMod val="65000"/>
                  <a:lumOff val="35000"/>
                </a:schemeClr>
              </a:solidFill>
              <a:latin typeface="Century Gothic" panose="020B0502020202020204" pitchFamily="34" charset="0"/>
            </a:rPr>
            <a:t>Great job! Click </a:t>
          </a:r>
          <a:r>
            <a:rPr lang="en-US" sz="1800" b="1">
              <a:solidFill>
                <a:srgbClr val="0376A3"/>
              </a:solidFill>
              <a:latin typeface="Century Gothic" panose="020B0502020202020204" pitchFamily="34" charset="0"/>
            </a:rPr>
            <a:t>here</a:t>
          </a:r>
          <a:r>
            <a:rPr lang="en-US" sz="1800" b="1">
              <a:solidFill>
                <a:schemeClr val="tx1">
                  <a:lumMod val="65000"/>
                  <a:lumOff val="35000"/>
                </a:schemeClr>
              </a:solidFill>
              <a:latin typeface="Century Gothic" panose="020B0502020202020204" pitchFamily="34" charset="0"/>
            </a:rPr>
            <a:t> to see</a:t>
          </a:r>
          <a:r>
            <a:rPr lang="en-US" sz="1800" b="1" baseline="0">
              <a:solidFill>
                <a:schemeClr val="tx1">
                  <a:lumMod val="65000"/>
                  <a:lumOff val="35000"/>
                </a:schemeClr>
              </a:solidFill>
              <a:latin typeface="Century Gothic" panose="020B0502020202020204" pitchFamily="34" charset="0"/>
            </a:rPr>
            <a:t> an overview of your application and answer some final questions.</a:t>
          </a:r>
          <a:endParaRPr lang="en-US" sz="1800" b="1">
            <a:solidFill>
              <a:schemeClr val="tx1">
                <a:lumMod val="65000"/>
                <a:lumOff val="35000"/>
              </a:schemeClr>
            </a:solidFill>
            <a:latin typeface="Century Gothic" panose="020B0502020202020204" pitchFamily="34" charset="0"/>
          </a:endParaRPr>
        </a:p>
      </xdr:txBody>
    </xdr:sp>
    <xdr:clientData/>
  </xdr:twoCellAnchor>
  <xdr:twoCellAnchor editAs="oneCell">
    <xdr:from>
      <xdr:col>6</xdr:col>
      <xdr:colOff>0</xdr:colOff>
      <xdr:row>0</xdr:row>
      <xdr:rowOff>129540</xdr:rowOff>
    </xdr:from>
    <xdr:to>
      <xdr:col>8</xdr:col>
      <xdr:colOff>144779</xdr:colOff>
      <xdr:row>4</xdr:row>
      <xdr:rowOff>23319</xdr:rowOff>
    </xdr:to>
    <xdr:pic>
      <xdr:nvPicPr>
        <xdr:cNvPr id="9" name="Picture 8"/>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413760" y="129540"/>
          <a:ext cx="1363979" cy="891999"/>
        </a:xfrm>
        <a:prstGeom prst="rect">
          <a:avLst/>
        </a:prstGeom>
      </xdr:spPr>
    </xdr:pic>
    <xdr:clientData/>
  </xdr:twoCellAnchor>
  <xdr:twoCellAnchor editAs="oneCell">
    <xdr:from>
      <xdr:col>8</xdr:col>
      <xdr:colOff>556260</xdr:colOff>
      <xdr:row>0</xdr:row>
      <xdr:rowOff>137160</xdr:rowOff>
    </xdr:from>
    <xdr:to>
      <xdr:col>10</xdr:col>
      <xdr:colOff>99126</xdr:colOff>
      <xdr:row>4</xdr:row>
      <xdr:rowOff>4647</xdr:rowOff>
    </xdr:to>
    <xdr:pic>
      <xdr:nvPicPr>
        <xdr:cNvPr id="10" name="Picture 9"/>
        <xdr:cNvPicPr>
          <a:picLocks noChangeAspect="1"/>
        </xdr:cNvPicPr>
      </xdr:nvPicPr>
      <xdr:blipFill>
        <a:blip xmlns:r="http://schemas.openxmlformats.org/officeDocument/2006/relationships" r:embed="rId3"/>
        <a:stretch>
          <a:fillRect/>
        </a:stretch>
      </xdr:blipFill>
      <xdr:spPr>
        <a:xfrm>
          <a:off x="5189220" y="137160"/>
          <a:ext cx="762066" cy="86570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13</xdr:col>
      <xdr:colOff>15240</xdr:colOff>
      <xdr:row>1</xdr:row>
      <xdr:rowOff>45720</xdr:rowOff>
    </xdr:from>
    <xdr:to>
      <xdr:col>13</xdr:col>
      <xdr:colOff>647700</xdr:colOff>
      <xdr:row>1</xdr:row>
      <xdr:rowOff>251460</xdr:rowOff>
    </xdr:to>
    <xdr:sp macro="" textlink="">
      <xdr:nvSpPr>
        <xdr:cNvPr id="2" name="Rectangle 1">
          <a:hlinkClick xmlns:r="http://schemas.openxmlformats.org/officeDocument/2006/relationships" r:id="rId1"/>
        </xdr:cNvPr>
        <xdr:cNvSpPr/>
      </xdr:nvSpPr>
      <xdr:spPr>
        <a:xfrm>
          <a:off x="7871460" y="365760"/>
          <a:ext cx="632460" cy="20574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20.xml><?xml version="1.0" encoding="utf-8"?>
<xdr:wsDr xmlns:xdr="http://schemas.openxmlformats.org/drawingml/2006/spreadsheetDrawing" xmlns:a="http://schemas.openxmlformats.org/drawingml/2006/main">
  <xdr:twoCellAnchor editAs="oneCell">
    <xdr:from>
      <xdr:col>7</xdr:col>
      <xdr:colOff>411480</xdr:colOff>
      <xdr:row>0</xdr:row>
      <xdr:rowOff>137160</xdr:rowOff>
    </xdr:from>
    <xdr:to>
      <xdr:col>8</xdr:col>
      <xdr:colOff>182946</xdr:colOff>
      <xdr:row>3</xdr:row>
      <xdr:rowOff>179907</xdr:rowOff>
    </xdr:to>
    <xdr:pic>
      <xdr:nvPicPr>
        <xdr:cNvPr id="2" name="Picture 1"/>
        <xdr:cNvPicPr>
          <a:picLocks noChangeAspect="1"/>
        </xdr:cNvPicPr>
      </xdr:nvPicPr>
      <xdr:blipFill>
        <a:blip xmlns:r="http://schemas.openxmlformats.org/officeDocument/2006/relationships" r:embed="rId1"/>
        <a:stretch>
          <a:fillRect/>
        </a:stretch>
      </xdr:blipFill>
      <xdr:spPr>
        <a:xfrm>
          <a:off x="6042660" y="137160"/>
          <a:ext cx="762066" cy="865707"/>
        </a:xfrm>
        <a:prstGeom prst="rect">
          <a:avLst/>
        </a:prstGeom>
      </xdr:spPr>
    </xdr:pic>
    <xdr:clientData/>
  </xdr:twoCellAnchor>
  <xdr:twoCellAnchor editAs="oneCell">
    <xdr:from>
      <xdr:col>4</xdr:col>
      <xdr:colOff>1196340</xdr:colOff>
      <xdr:row>0</xdr:row>
      <xdr:rowOff>175259</xdr:rowOff>
    </xdr:from>
    <xdr:to>
      <xdr:col>6</xdr:col>
      <xdr:colOff>266699</xdr:colOff>
      <xdr:row>3</xdr:row>
      <xdr:rowOff>244298</xdr:rowOff>
    </xdr:to>
    <xdr:pic>
      <xdr:nvPicPr>
        <xdr:cNvPr id="3" name="Picture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198620" y="175259"/>
          <a:ext cx="1363979" cy="89199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2</xdr:col>
      <xdr:colOff>350520</xdr:colOff>
      <xdr:row>32</xdr:row>
      <xdr:rowOff>38100</xdr:rowOff>
    </xdr:from>
    <xdr:to>
      <xdr:col>8</xdr:col>
      <xdr:colOff>144780</xdr:colOff>
      <xdr:row>34</xdr:row>
      <xdr:rowOff>114300</xdr:rowOff>
    </xdr:to>
    <xdr:sp macro="" textlink="">
      <xdr:nvSpPr>
        <xdr:cNvPr id="2" name="Rectangle 1">
          <a:hlinkClick xmlns:r="http://schemas.openxmlformats.org/officeDocument/2006/relationships" r:id="rId1"/>
        </xdr:cNvPr>
        <xdr:cNvSpPr/>
      </xdr:nvSpPr>
      <xdr:spPr>
        <a:xfrm>
          <a:off x="1569720" y="5791200"/>
          <a:ext cx="2095500" cy="4419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xdr:col>
      <xdr:colOff>350520</xdr:colOff>
      <xdr:row>32</xdr:row>
      <xdr:rowOff>38100</xdr:rowOff>
    </xdr:from>
    <xdr:to>
      <xdr:col>8</xdr:col>
      <xdr:colOff>144780</xdr:colOff>
      <xdr:row>34</xdr:row>
      <xdr:rowOff>114300</xdr:rowOff>
    </xdr:to>
    <xdr:sp macro="" textlink="">
      <xdr:nvSpPr>
        <xdr:cNvPr id="2" name="Rectangle 1"/>
        <xdr:cNvSpPr/>
      </xdr:nvSpPr>
      <xdr:spPr>
        <a:xfrm>
          <a:off x="1569720" y="5791200"/>
          <a:ext cx="2095500" cy="4419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4</xdr:col>
      <xdr:colOff>53340</xdr:colOff>
      <xdr:row>12</xdr:row>
      <xdr:rowOff>45720</xdr:rowOff>
    </xdr:from>
    <xdr:to>
      <xdr:col>4</xdr:col>
      <xdr:colOff>998220</xdr:colOff>
      <xdr:row>12</xdr:row>
      <xdr:rowOff>312420</xdr:rowOff>
    </xdr:to>
    <xdr:sp macro="" textlink="">
      <xdr:nvSpPr>
        <xdr:cNvPr id="2" name="Rectangle 1">
          <a:hlinkClick xmlns:r="http://schemas.openxmlformats.org/officeDocument/2006/relationships" r:id="rId1"/>
        </xdr:cNvPr>
        <xdr:cNvSpPr/>
      </xdr:nvSpPr>
      <xdr:spPr>
        <a:xfrm>
          <a:off x="2453640" y="2247900"/>
          <a:ext cx="944880" cy="2667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3</xdr:col>
      <xdr:colOff>22860</xdr:colOff>
      <xdr:row>23</xdr:row>
      <xdr:rowOff>22860</xdr:rowOff>
    </xdr:from>
    <xdr:to>
      <xdr:col>6</xdr:col>
      <xdr:colOff>297180</xdr:colOff>
      <xdr:row>25</xdr:row>
      <xdr:rowOff>91440</xdr:rowOff>
    </xdr:to>
    <xdr:sp macro="" textlink="">
      <xdr:nvSpPr>
        <xdr:cNvPr id="2" name="Rectangle 1">
          <a:hlinkClick xmlns:r="http://schemas.openxmlformats.org/officeDocument/2006/relationships" r:id="rId1"/>
        </xdr:cNvPr>
        <xdr:cNvSpPr/>
      </xdr:nvSpPr>
      <xdr:spPr>
        <a:xfrm>
          <a:off x="1653540" y="4282440"/>
          <a:ext cx="2103120" cy="43434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76200</xdr:colOff>
          <xdr:row>26</xdr:row>
          <xdr:rowOff>152400</xdr:rowOff>
        </xdr:from>
        <xdr:to>
          <xdr:col>4</xdr:col>
          <xdr:colOff>99060</xdr:colOff>
          <xdr:row>28</xdr:row>
          <xdr:rowOff>7620</xdr:rowOff>
        </xdr:to>
        <xdr:sp macro="" textlink="">
          <xdr:nvSpPr>
            <xdr:cNvPr id="7173" name="Check Box 5" hidden="1">
              <a:extLst>
                <a:ext uri="{63B3BB69-23CF-44E3-9099-C40C66FF867C}">
                  <a14:compatExt spid="_x0000_s71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76200</xdr:colOff>
          <xdr:row>10</xdr:row>
          <xdr:rowOff>259080</xdr:rowOff>
        </xdr:from>
        <xdr:to>
          <xdr:col>14</xdr:col>
          <xdr:colOff>320040</xdr:colOff>
          <xdr:row>12</xdr:row>
          <xdr:rowOff>0</xdr:rowOff>
        </xdr:to>
        <xdr:sp macro="" textlink="">
          <xdr:nvSpPr>
            <xdr:cNvPr id="7175" name="Check Box 7" hidden="1">
              <a:extLst>
                <a:ext uri="{63B3BB69-23CF-44E3-9099-C40C66FF867C}">
                  <a14:compatExt spid="_x0000_s71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xdr:twoCellAnchor>
    <xdr:from>
      <xdr:col>7</xdr:col>
      <xdr:colOff>22860</xdr:colOff>
      <xdr:row>16</xdr:row>
      <xdr:rowOff>38100</xdr:rowOff>
    </xdr:from>
    <xdr:to>
      <xdr:col>10</xdr:col>
      <xdr:colOff>457200</xdr:colOff>
      <xdr:row>19</xdr:row>
      <xdr:rowOff>45720</xdr:rowOff>
    </xdr:to>
    <xdr:sp macro="" textlink="">
      <xdr:nvSpPr>
        <xdr:cNvPr id="2" name="Rectangle 1">
          <a:hlinkClick xmlns:r="http://schemas.openxmlformats.org/officeDocument/2006/relationships" r:id="rId1"/>
        </xdr:cNvPr>
        <xdr:cNvSpPr/>
      </xdr:nvSpPr>
      <xdr:spPr>
        <a:xfrm>
          <a:off x="3360420" y="2971800"/>
          <a:ext cx="1943100" cy="5562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10</xdr:col>
      <xdr:colOff>403860</xdr:colOff>
      <xdr:row>14</xdr:row>
      <xdr:rowOff>22860</xdr:rowOff>
    </xdr:from>
    <xdr:to>
      <xdr:col>11</xdr:col>
      <xdr:colOff>251500</xdr:colOff>
      <xdr:row>16</xdr:row>
      <xdr:rowOff>129580</xdr:rowOff>
    </xdr:to>
    <xdr:pic>
      <xdr:nvPicPr>
        <xdr:cNvPr id="5" name="Picture 4">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6164580" y="3124200"/>
          <a:ext cx="457240" cy="457240"/>
        </a:xfrm>
        <a:prstGeom prst="rect">
          <a:avLst/>
        </a:prstGeom>
      </xdr:spPr>
    </xdr:pic>
    <xdr:clientData/>
  </xdr:twoCellAnchor>
  <xdr:twoCellAnchor editAs="oneCell">
    <xdr:from>
      <xdr:col>6</xdr:col>
      <xdr:colOff>601980</xdr:colOff>
      <xdr:row>0</xdr:row>
      <xdr:rowOff>106680</xdr:rowOff>
    </xdr:from>
    <xdr:to>
      <xdr:col>9</xdr:col>
      <xdr:colOff>137159</xdr:colOff>
      <xdr:row>3</xdr:row>
      <xdr:rowOff>175719</xdr:rowOff>
    </xdr:to>
    <xdr:pic>
      <xdr:nvPicPr>
        <xdr:cNvPr id="7" name="Picture 6"/>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3924300" y="106680"/>
          <a:ext cx="1363979" cy="891999"/>
        </a:xfrm>
        <a:prstGeom prst="rect">
          <a:avLst/>
        </a:prstGeom>
      </xdr:spPr>
    </xdr:pic>
    <xdr:clientData/>
  </xdr:twoCellAnchor>
  <xdr:twoCellAnchor editAs="oneCell">
    <xdr:from>
      <xdr:col>9</xdr:col>
      <xdr:colOff>601980</xdr:colOff>
      <xdr:row>0</xdr:row>
      <xdr:rowOff>121920</xdr:rowOff>
    </xdr:from>
    <xdr:to>
      <xdr:col>11</xdr:col>
      <xdr:colOff>144846</xdr:colOff>
      <xdr:row>3</xdr:row>
      <xdr:rowOff>164667</xdr:rowOff>
    </xdr:to>
    <xdr:pic>
      <xdr:nvPicPr>
        <xdr:cNvPr id="8" name="Picture 7"/>
        <xdr:cNvPicPr>
          <a:picLocks noChangeAspect="1"/>
        </xdr:cNvPicPr>
      </xdr:nvPicPr>
      <xdr:blipFill>
        <a:blip xmlns:r="http://schemas.openxmlformats.org/officeDocument/2006/relationships" r:embed="rId4"/>
        <a:stretch>
          <a:fillRect/>
        </a:stretch>
      </xdr:blipFill>
      <xdr:spPr>
        <a:xfrm>
          <a:off x="5753100" y="121920"/>
          <a:ext cx="762066" cy="865707"/>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1" Type="http://schemas.openxmlformats.org/officeDocument/2006/relationships/image" Target="../media/image11.png"/></Relationships>
</file>

<file path=xl/worksheets/_rels/sheet13.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drawing" Target="../drawings/drawing11.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4.bin"/></Relationships>
</file>

<file path=xl/worksheets/_rels/sheet15.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drawing" Target="../drawings/drawing13.xml"/></Relationships>
</file>

<file path=xl/worksheets/_rels/sheet16.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drawing" Target="../drawings/drawing14.xml"/></Relationships>
</file>

<file path=xl/worksheets/_rels/sheet17.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drawing" Target="../drawings/drawing15.xml"/></Relationships>
</file>

<file path=xl/worksheets/_rels/sheet18.xml.rels><?xml version="1.0" encoding="UTF-8" standalone="yes"?>
<Relationships xmlns="http://schemas.openxmlformats.org/package/2006/relationships"><Relationship Id="rId3" Type="http://schemas.openxmlformats.org/officeDocument/2006/relationships/image" Target="../media/image17.png"/><Relationship Id="rId2" Type="http://schemas.openxmlformats.org/officeDocument/2006/relationships/vmlDrawing" Target="../drawings/vmlDrawing2.vml"/><Relationship Id="rId1" Type="http://schemas.openxmlformats.org/officeDocument/2006/relationships/drawing" Target="../drawings/drawing16.xml"/><Relationship Id="rId4" Type="http://schemas.openxmlformats.org/officeDocument/2006/relationships/ctrlProp" Target="../ctrlProps/ctrlProp3.xml"/></Relationships>
</file>

<file path=xl/worksheets/_rels/sheet19.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drawing" Target="../drawings/drawing17.xml"/></Relationships>
</file>

<file path=xl/worksheets/_rels/sheet20.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drawing" Target="../drawings/drawing18.xml"/><Relationship Id="rId1" Type="http://schemas.openxmlformats.org/officeDocument/2006/relationships/printerSettings" Target="../printerSettings/printerSettings5.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6.bin"/></Relationships>
</file>

<file path=xl/worksheets/_rels/sheet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7.xml"/><Relationship Id="rId1" Type="http://schemas.openxmlformats.org/officeDocument/2006/relationships/printerSettings" Target="../printerSettings/printerSettings3.bin"/><Relationship Id="rId6" Type="http://schemas.openxmlformats.org/officeDocument/2006/relationships/ctrlProp" Target="../ctrlProps/ctrlProp2.xml"/><Relationship Id="rId5" Type="http://schemas.openxmlformats.org/officeDocument/2006/relationships/ctrlProp" Target="../ctrlProps/ctrlProp1.xml"/><Relationship Id="rId4" Type="http://schemas.openxmlformats.org/officeDocument/2006/relationships/image" Target="../media/image8.png"/></Relationships>
</file>

<file path=xl/worksheets/_rels/sheet9.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58"/>
  <sheetViews>
    <sheetView showGridLines="0" showRowColHeaders="0" tabSelected="1" workbookViewId="0">
      <selection activeCell="B11" sqref="B11:D11"/>
    </sheetView>
  </sheetViews>
  <sheetFormatPr defaultColWidth="0" defaultRowHeight="14.4" zeroHeight="1" x14ac:dyDescent="0.3"/>
  <cols>
    <col min="1" max="1" width="3.88671875" style="35" customWidth="1"/>
    <col min="2" max="2" width="9.33203125" style="35" customWidth="1"/>
    <col min="3" max="3" width="8.88671875" style="35" customWidth="1"/>
    <col min="4" max="4" width="3.6640625" style="35" customWidth="1"/>
    <col min="5" max="5" width="1.6640625" style="35" customWidth="1"/>
    <col min="6" max="8" width="8.88671875" style="35" customWidth="1"/>
    <col min="9" max="9" width="3.5546875" style="35" customWidth="1"/>
    <col min="10" max="17" width="8.88671875" style="35" customWidth="1"/>
    <col min="18" max="22" width="8.88671875" style="35" hidden="1" customWidth="1"/>
    <col min="23" max="23" width="12.109375" style="35" hidden="1" customWidth="1"/>
    <col min="24" max="16384" width="8.88671875" style="35" hidden="1"/>
  </cols>
  <sheetData>
    <row r="1" spans="2:26" x14ac:dyDescent="0.3"/>
    <row r="2" spans="2:26" ht="30" x14ac:dyDescent="0.5">
      <c r="B2" s="36" t="s">
        <v>100</v>
      </c>
      <c r="V2" s="35">
        <f>IF(B21="",0,1)</f>
        <v>0</v>
      </c>
    </row>
    <row r="3" spans="2:26" ht="20.399999999999999" x14ac:dyDescent="0.35">
      <c r="B3" s="37" t="s">
        <v>101</v>
      </c>
    </row>
    <row r="4" spans="2:26" ht="21" thickBot="1" x14ac:dyDescent="0.4">
      <c r="B4" s="38"/>
      <c r="C4" s="39"/>
      <c r="D4" s="39"/>
      <c r="E4" s="39"/>
      <c r="F4" s="39"/>
      <c r="G4" s="39"/>
      <c r="H4" s="39"/>
      <c r="I4" s="39"/>
      <c r="J4" s="39"/>
      <c r="K4" s="39"/>
      <c r="L4" s="39"/>
      <c r="M4" s="39"/>
      <c r="N4" s="39"/>
      <c r="O4" s="39"/>
    </row>
    <row r="5" spans="2:26" ht="27" customHeight="1" x14ac:dyDescent="0.3"/>
    <row r="6" spans="2:26" ht="16.8" x14ac:dyDescent="0.4">
      <c r="B6" s="43" t="s">
        <v>2</v>
      </c>
    </row>
    <row r="7" spans="2:26" ht="16.8" x14ac:dyDescent="0.4">
      <c r="B7" s="43" t="s">
        <v>104</v>
      </c>
    </row>
    <row r="8" spans="2:26" ht="16.8" x14ac:dyDescent="0.4">
      <c r="B8" s="43" t="s">
        <v>103</v>
      </c>
      <c r="V8" s="44" t="s">
        <v>24</v>
      </c>
      <c r="W8" s="35">
        <f ca="1">YEAR(TODAY())</f>
        <v>2015</v>
      </c>
      <c r="Z8" s="35" t="s">
        <v>48</v>
      </c>
    </row>
    <row r="9" spans="2:26" x14ac:dyDescent="0.3">
      <c r="V9" s="44" t="s">
        <v>25</v>
      </c>
      <c r="W9" s="35">
        <f ca="1">W8-1</f>
        <v>2014</v>
      </c>
      <c r="Z9" s="35" t="s">
        <v>49</v>
      </c>
    </row>
    <row r="10" spans="2:26" ht="16.8" x14ac:dyDescent="0.4">
      <c r="B10" s="45" t="s">
        <v>38</v>
      </c>
      <c r="C10" s="45"/>
      <c r="D10" s="45"/>
      <c r="E10" s="45"/>
      <c r="F10" s="45" t="s">
        <v>39</v>
      </c>
      <c r="G10" s="45"/>
      <c r="H10" s="45"/>
      <c r="I10" s="45"/>
      <c r="V10" s="44" t="s">
        <v>26</v>
      </c>
      <c r="W10" s="35">
        <f t="shared" ref="W10:W28" ca="1" si="0">W9-1</f>
        <v>2013</v>
      </c>
      <c r="Z10" s="35" t="s">
        <v>50</v>
      </c>
    </row>
    <row r="11" spans="2:26" ht="16.8" x14ac:dyDescent="0.4">
      <c r="B11" s="119"/>
      <c r="C11" s="119"/>
      <c r="D11" s="119"/>
      <c r="E11" s="46"/>
      <c r="F11" s="119"/>
      <c r="G11" s="119"/>
      <c r="H11" s="119"/>
      <c r="I11" s="119"/>
      <c r="V11" s="44" t="s">
        <v>27</v>
      </c>
      <c r="W11" s="35">
        <f t="shared" ca="1" si="0"/>
        <v>2012</v>
      </c>
      <c r="Z11" s="35" t="s">
        <v>51</v>
      </c>
    </row>
    <row r="12" spans="2:26" x14ac:dyDescent="0.3">
      <c r="V12" s="44" t="s">
        <v>28</v>
      </c>
      <c r="W12" s="35">
        <f t="shared" ca="1" si="0"/>
        <v>2011</v>
      </c>
      <c r="Z12" s="35" t="s">
        <v>52</v>
      </c>
    </row>
    <row r="13" spans="2:26" ht="16.8" x14ac:dyDescent="0.4">
      <c r="B13" s="45" t="s">
        <v>5</v>
      </c>
      <c r="V13" s="44" t="s">
        <v>29</v>
      </c>
      <c r="W13" s="35">
        <f t="shared" ca="1" si="0"/>
        <v>2010</v>
      </c>
      <c r="Z13" s="35" t="s">
        <v>53</v>
      </c>
    </row>
    <row r="14" spans="2:26" ht="16.8" x14ac:dyDescent="0.3">
      <c r="B14" s="117"/>
      <c r="C14" s="117"/>
      <c r="D14" s="117"/>
      <c r="E14" s="117"/>
      <c r="F14" s="117"/>
      <c r="G14" s="117"/>
      <c r="H14" s="117"/>
      <c r="V14" s="44" t="s">
        <v>30</v>
      </c>
      <c r="W14" s="35">
        <f t="shared" ca="1" si="0"/>
        <v>2009</v>
      </c>
      <c r="Z14" s="35" t="s">
        <v>54</v>
      </c>
    </row>
    <row r="15" spans="2:26" x14ac:dyDescent="0.3">
      <c r="V15" s="44" t="s">
        <v>31</v>
      </c>
      <c r="W15" s="35">
        <f t="shared" ca="1" si="0"/>
        <v>2008</v>
      </c>
      <c r="Z15" s="35" t="s">
        <v>55</v>
      </c>
    </row>
    <row r="16" spans="2:26" ht="16.8" x14ac:dyDescent="0.4">
      <c r="B16" s="45" t="s">
        <v>21</v>
      </c>
      <c r="V16" s="44" t="s">
        <v>32</v>
      </c>
      <c r="W16" s="35">
        <f t="shared" ca="1" si="0"/>
        <v>2007</v>
      </c>
      <c r="Z16" s="35" t="s">
        <v>56</v>
      </c>
    </row>
    <row r="17" spans="2:26" ht="16.8" x14ac:dyDescent="0.4">
      <c r="B17" s="84"/>
      <c r="C17" s="84"/>
      <c r="V17" s="35">
        <v>10</v>
      </c>
      <c r="W17" s="35">
        <f t="shared" ca="1" si="0"/>
        <v>2006</v>
      </c>
      <c r="Z17" s="35" t="s">
        <v>57</v>
      </c>
    </row>
    <row r="18" spans="2:26" x14ac:dyDescent="0.3">
      <c r="B18" s="47" t="s">
        <v>22</v>
      </c>
      <c r="C18" s="47" t="s">
        <v>23</v>
      </c>
      <c r="V18" s="35">
        <v>11</v>
      </c>
      <c r="W18" s="35">
        <f t="shared" ca="1" si="0"/>
        <v>2005</v>
      </c>
      <c r="Z18" s="35" t="s">
        <v>58</v>
      </c>
    </row>
    <row r="19" spans="2:26" ht="16.8" x14ac:dyDescent="0.4">
      <c r="B19" s="45" t="s">
        <v>3</v>
      </c>
      <c r="J19" s="45" t="s">
        <v>131</v>
      </c>
      <c r="V19" s="35">
        <v>12</v>
      </c>
      <c r="W19" s="35">
        <f t="shared" ca="1" si="0"/>
        <v>2004</v>
      </c>
      <c r="Z19" s="35" t="s">
        <v>59</v>
      </c>
    </row>
    <row r="20" spans="2:26" ht="16.8" x14ac:dyDescent="0.4">
      <c r="B20" s="118"/>
      <c r="C20" s="118"/>
      <c r="D20" s="118"/>
      <c r="E20" s="118"/>
      <c r="F20" s="118"/>
      <c r="G20" s="118"/>
      <c r="H20" s="118"/>
      <c r="J20" s="116"/>
      <c r="K20" s="116"/>
      <c r="L20" s="116"/>
      <c r="M20" s="116"/>
      <c r="N20" s="116"/>
      <c r="W20" s="35">
        <f t="shared" ca="1" si="0"/>
        <v>2003</v>
      </c>
      <c r="Z20" s="35" t="s">
        <v>60</v>
      </c>
    </row>
    <row r="21" spans="2:26" ht="15" x14ac:dyDescent="0.35">
      <c r="B21" s="48" t="str">
        <f>IF(B20=W37,"If other, please describe:","")</f>
        <v/>
      </c>
      <c r="E21" s="120"/>
      <c r="F21" s="120"/>
      <c r="G21" s="120"/>
      <c r="H21" s="120"/>
      <c r="W21" s="35">
        <f t="shared" ca="1" si="0"/>
        <v>2002</v>
      </c>
      <c r="Z21" s="35" t="s">
        <v>61</v>
      </c>
    </row>
    <row r="22" spans="2:26" x14ac:dyDescent="0.3">
      <c r="W22" s="35">
        <f t="shared" ca="1" si="0"/>
        <v>2001</v>
      </c>
      <c r="Z22" s="35" t="s">
        <v>62</v>
      </c>
    </row>
    <row r="23" spans="2:26" ht="16.8" x14ac:dyDescent="0.4">
      <c r="B23" s="45" t="s">
        <v>4</v>
      </c>
      <c r="G23" s="45" t="s">
        <v>102</v>
      </c>
      <c r="W23" s="35">
        <f t="shared" ca="1" si="0"/>
        <v>2000</v>
      </c>
      <c r="Z23" s="35" t="s">
        <v>63</v>
      </c>
    </row>
    <row r="24" spans="2:26" ht="16.8" x14ac:dyDescent="0.4">
      <c r="B24" s="85"/>
      <c r="C24" s="43" t="s">
        <v>18</v>
      </c>
      <c r="G24" s="86"/>
      <c r="H24" s="49" t="str">
        <f>IF(G24="","",CONCATENATE("Average of ","$",B24*G24,"/","month."))</f>
        <v/>
      </c>
      <c r="W24" s="35">
        <f t="shared" ca="1" si="0"/>
        <v>1999</v>
      </c>
      <c r="Z24" s="35" t="s">
        <v>64</v>
      </c>
    </row>
    <row r="25" spans="2:26" x14ac:dyDescent="0.3">
      <c r="W25" s="35">
        <f t="shared" ca="1" si="0"/>
        <v>1998</v>
      </c>
      <c r="Z25" s="35" t="s">
        <v>65</v>
      </c>
    </row>
    <row r="26" spans="2:26" ht="16.8" x14ac:dyDescent="0.4">
      <c r="B26" s="45" t="s">
        <v>19</v>
      </c>
      <c r="W26" s="35">
        <f t="shared" ca="1" si="0"/>
        <v>1997</v>
      </c>
      <c r="Z26" s="35" t="s">
        <v>66</v>
      </c>
    </row>
    <row r="27" spans="2:26" ht="16.8" x14ac:dyDescent="0.4">
      <c r="B27" s="87"/>
      <c r="W27" s="35">
        <f t="shared" ca="1" si="0"/>
        <v>1996</v>
      </c>
      <c r="Z27" s="35" t="s">
        <v>67</v>
      </c>
    </row>
    <row r="28" spans="2:26" x14ac:dyDescent="0.3">
      <c r="W28" s="35">
        <f t="shared" ca="1" si="0"/>
        <v>1995</v>
      </c>
      <c r="Z28" s="35" t="s">
        <v>68</v>
      </c>
    </row>
    <row r="29" spans="2:26" ht="16.8" x14ac:dyDescent="0.4">
      <c r="B29" s="45" t="s">
        <v>99</v>
      </c>
      <c r="W29" s="35" t="s">
        <v>6</v>
      </c>
      <c r="Z29" s="35" t="s">
        <v>69</v>
      </c>
    </row>
    <row r="30" spans="2:26" ht="16.8" x14ac:dyDescent="0.4">
      <c r="B30" s="118"/>
      <c r="C30" s="118"/>
      <c r="D30" s="118"/>
      <c r="E30" s="50"/>
      <c r="W30" s="35" t="s">
        <v>7</v>
      </c>
      <c r="Z30" s="35" t="s">
        <v>70</v>
      </c>
    </row>
    <row r="31" spans="2:26" x14ac:dyDescent="0.3">
      <c r="W31" s="35" t="s">
        <v>8</v>
      </c>
      <c r="Z31" s="35" t="s">
        <v>71</v>
      </c>
    </row>
    <row r="32" spans="2:26" ht="15" thickBot="1" x14ac:dyDescent="0.35">
      <c r="W32" s="35" t="s">
        <v>9</v>
      </c>
      <c r="Z32" s="35" t="s">
        <v>72</v>
      </c>
    </row>
    <row r="33" spans="2:26" ht="19.8" thickBot="1" x14ac:dyDescent="0.35">
      <c r="B33" s="113" t="str">
        <f ca="1">IFERROR(IF(SCORE!H10&lt;=3,HYPERLINK("#'NOTQUALIFIED'!F11","Submit"),HYPERLINK("#'QUALIFIED'!H17","Submit")),"...")</f>
        <v>...</v>
      </c>
      <c r="W33" s="35" t="s">
        <v>10</v>
      </c>
      <c r="Z33" s="35" t="s">
        <v>73</v>
      </c>
    </row>
    <row r="34" spans="2:26" x14ac:dyDescent="0.3">
      <c r="W34" s="35" t="s">
        <v>11</v>
      </c>
      <c r="Z34" s="35" t="s">
        <v>74</v>
      </c>
    </row>
    <row r="35" spans="2:26" hidden="1" x14ac:dyDescent="0.3">
      <c r="W35" s="35" t="s">
        <v>12</v>
      </c>
      <c r="Z35" s="35" t="s">
        <v>75</v>
      </c>
    </row>
    <row r="36" spans="2:26" hidden="1" x14ac:dyDescent="0.3">
      <c r="W36" s="35" t="s">
        <v>13</v>
      </c>
      <c r="Z36" s="35" t="s">
        <v>76</v>
      </c>
    </row>
    <row r="37" spans="2:26" hidden="1" x14ac:dyDescent="0.3">
      <c r="W37" s="35" t="s">
        <v>14</v>
      </c>
      <c r="Z37" s="35" t="s">
        <v>77</v>
      </c>
    </row>
    <row r="38" spans="2:26" hidden="1" x14ac:dyDescent="0.3">
      <c r="W38" s="41">
        <v>2500</v>
      </c>
      <c r="X38" s="42">
        <v>0.1</v>
      </c>
      <c r="Z38" s="35" t="s">
        <v>78</v>
      </c>
    </row>
    <row r="39" spans="2:26" hidden="1" x14ac:dyDescent="0.3">
      <c r="W39" s="41">
        <v>5000</v>
      </c>
      <c r="X39" s="42">
        <v>0.2</v>
      </c>
      <c r="Z39" s="35" t="s">
        <v>79</v>
      </c>
    </row>
    <row r="40" spans="2:26" hidden="1" x14ac:dyDescent="0.3">
      <c r="W40" s="41">
        <v>10000</v>
      </c>
      <c r="X40" s="42">
        <v>0.3</v>
      </c>
      <c r="Z40" s="35" t="s">
        <v>80</v>
      </c>
    </row>
    <row r="41" spans="2:26" hidden="1" x14ac:dyDescent="0.3">
      <c r="W41" s="41">
        <v>20000</v>
      </c>
      <c r="X41" s="42">
        <v>0.4</v>
      </c>
      <c r="Z41" s="35" t="s">
        <v>81</v>
      </c>
    </row>
    <row r="42" spans="2:26" hidden="1" x14ac:dyDescent="0.3">
      <c r="W42" s="41">
        <v>50000</v>
      </c>
      <c r="X42" s="42">
        <v>0.5</v>
      </c>
      <c r="Z42" s="35" t="s">
        <v>82</v>
      </c>
    </row>
    <row r="43" spans="2:26" hidden="1" x14ac:dyDescent="0.3">
      <c r="W43" s="41">
        <v>100000</v>
      </c>
      <c r="X43" s="42">
        <v>0.6</v>
      </c>
      <c r="Z43" s="35" t="s">
        <v>83</v>
      </c>
    </row>
    <row r="44" spans="2:26" hidden="1" x14ac:dyDescent="0.3">
      <c r="X44" s="42">
        <v>0.7</v>
      </c>
      <c r="Z44" s="35" t="s">
        <v>84</v>
      </c>
    </row>
    <row r="45" spans="2:26" hidden="1" x14ac:dyDescent="0.3">
      <c r="X45" s="42">
        <v>0.8</v>
      </c>
      <c r="Z45" s="35" t="s">
        <v>85</v>
      </c>
    </row>
    <row r="46" spans="2:26" hidden="1" x14ac:dyDescent="0.3">
      <c r="W46" s="35" t="s">
        <v>15</v>
      </c>
      <c r="X46" s="42">
        <v>0.9</v>
      </c>
      <c r="Z46" s="35" t="s">
        <v>86</v>
      </c>
    </row>
    <row r="47" spans="2:26" hidden="1" x14ac:dyDescent="0.3">
      <c r="W47" s="35" t="s">
        <v>16</v>
      </c>
      <c r="X47" s="42">
        <v>1</v>
      </c>
      <c r="Z47" s="35" t="s">
        <v>87</v>
      </c>
    </row>
    <row r="48" spans="2:26" hidden="1" x14ac:dyDescent="0.3">
      <c r="W48" s="35" t="s">
        <v>17</v>
      </c>
      <c r="X48" s="42">
        <v>1.1000000000000001</v>
      </c>
      <c r="Z48" s="35" t="s">
        <v>88</v>
      </c>
    </row>
    <row r="49" spans="23:26" hidden="1" x14ac:dyDescent="0.3">
      <c r="Z49" s="35" t="s">
        <v>89</v>
      </c>
    </row>
    <row r="50" spans="23:26" hidden="1" x14ac:dyDescent="0.3">
      <c r="Z50" s="35" t="s">
        <v>90</v>
      </c>
    </row>
    <row r="51" spans="23:26" hidden="1" x14ac:dyDescent="0.3">
      <c r="W51" s="35" t="s">
        <v>34</v>
      </c>
      <c r="Z51" s="35" t="s">
        <v>91</v>
      </c>
    </row>
    <row r="52" spans="23:26" hidden="1" x14ac:dyDescent="0.3">
      <c r="W52" s="35" t="s">
        <v>35</v>
      </c>
      <c r="Z52" s="35" t="s">
        <v>92</v>
      </c>
    </row>
    <row r="53" spans="23:26" hidden="1" x14ac:dyDescent="0.3">
      <c r="W53" s="35" t="s">
        <v>36</v>
      </c>
      <c r="Z53" s="35" t="s">
        <v>93</v>
      </c>
    </row>
    <row r="54" spans="23:26" hidden="1" x14ac:dyDescent="0.3">
      <c r="W54" s="35" t="s">
        <v>37</v>
      </c>
      <c r="Z54" s="35" t="s">
        <v>94</v>
      </c>
    </row>
    <row r="55" spans="23:26" hidden="1" x14ac:dyDescent="0.3">
      <c r="Z55" s="35" t="s">
        <v>95</v>
      </c>
    </row>
    <row r="56" spans="23:26" hidden="1" x14ac:dyDescent="0.3">
      <c r="Z56" s="35" t="s">
        <v>96</v>
      </c>
    </row>
    <row r="57" spans="23:26" hidden="1" x14ac:dyDescent="0.3">
      <c r="Z57" s="35" t="s">
        <v>97</v>
      </c>
    </row>
    <row r="58" spans="23:26" hidden="1" x14ac:dyDescent="0.3">
      <c r="Z58" s="35" t="s">
        <v>98</v>
      </c>
    </row>
  </sheetData>
  <sheetProtection sheet="1" objects="1" scenarios="1"/>
  <mergeCells count="7">
    <mergeCell ref="J20:N20"/>
    <mergeCell ref="B14:H14"/>
    <mergeCell ref="B20:H20"/>
    <mergeCell ref="B30:D30"/>
    <mergeCell ref="B11:D11"/>
    <mergeCell ref="F11:I11"/>
    <mergeCell ref="E21:H21"/>
  </mergeCells>
  <conditionalFormatting sqref="E21:H21">
    <cfRule type="expression" dxfId="11" priority="1">
      <formula>$V$2&gt;0</formula>
    </cfRule>
  </conditionalFormatting>
  <dataValidations count="7">
    <dataValidation type="list" allowBlank="1" showInputMessage="1" showErrorMessage="1" sqref="C17">
      <formula1>$W$8:$W$28</formula1>
    </dataValidation>
    <dataValidation type="list" allowBlank="1" showInputMessage="1" showErrorMessage="1" sqref="B17">
      <formula1>$V$8:$V$19</formula1>
    </dataValidation>
    <dataValidation type="list" allowBlank="1" showInputMessage="1" showErrorMessage="1" sqref="B24">
      <formula1>$W$38:$W$43</formula1>
    </dataValidation>
    <dataValidation type="list" allowBlank="1" showInputMessage="1" showErrorMessage="1" sqref="B30:D30">
      <formula1>$W$46:$W$48</formula1>
    </dataValidation>
    <dataValidation type="list" allowBlank="1" showInputMessage="1" showErrorMessage="1" sqref="B20:H20">
      <formula1>$W$29:$W$37</formula1>
    </dataValidation>
    <dataValidation type="list" allowBlank="1" showInputMessage="1" showErrorMessage="1" sqref="G24">
      <formula1>$X$38:$X$48</formula1>
    </dataValidation>
    <dataValidation type="list" allowBlank="1" showInputMessage="1" showErrorMessage="1" sqref="J20:N20">
      <formula1>$W$51:$W$54</formula1>
    </dataValidation>
  </dataValidation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57"/>
  <sheetViews>
    <sheetView showGridLines="0" showRowColHeaders="0" workbookViewId="0"/>
  </sheetViews>
  <sheetFormatPr defaultColWidth="0" defaultRowHeight="14.4" customHeight="1" zeroHeight="1" x14ac:dyDescent="0.3"/>
  <cols>
    <col min="1" max="1" width="4" style="35" customWidth="1"/>
    <col min="2" max="15" width="8.88671875" style="35" customWidth="1"/>
    <col min="16" max="16" width="3.5546875" style="35" customWidth="1"/>
    <col min="17" max="18" width="8.88671875" style="35" hidden="1" customWidth="1"/>
    <col min="19" max="19" width="5.44140625" style="35" hidden="1" customWidth="1"/>
    <col min="20" max="20" width="5.77734375" style="35" hidden="1" customWidth="1"/>
    <col min="21" max="16384" width="8.88671875" style="35" hidden="1"/>
  </cols>
  <sheetData>
    <row r="1" spans="2:15" x14ac:dyDescent="0.3"/>
    <row r="2" spans="2:15" ht="30" x14ac:dyDescent="0.5">
      <c r="B2" s="36" t="s">
        <v>100</v>
      </c>
    </row>
    <row r="3" spans="2:15" ht="20.399999999999999" x14ac:dyDescent="0.35">
      <c r="B3" s="37" t="s">
        <v>101</v>
      </c>
    </row>
    <row r="4" spans="2:15" ht="21" thickBot="1" x14ac:dyDescent="0.4">
      <c r="B4" s="38"/>
      <c r="C4" s="39"/>
      <c r="D4" s="39"/>
      <c r="E4" s="39"/>
      <c r="F4" s="39"/>
      <c r="G4" s="39"/>
      <c r="H4" s="39"/>
      <c r="I4" s="39"/>
      <c r="J4" s="39"/>
      <c r="K4" s="39"/>
      <c r="L4" s="39"/>
      <c r="M4" s="39"/>
      <c r="N4" s="39"/>
      <c r="O4" s="39"/>
    </row>
    <row r="5" spans="2:15" ht="20.399999999999999" x14ac:dyDescent="0.35">
      <c r="B5" s="60"/>
      <c r="C5" s="58"/>
      <c r="D5" s="58"/>
      <c r="E5" s="58"/>
      <c r="F5" s="58"/>
      <c r="G5" s="58"/>
      <c r="H5" s="58"/>
      <c r="I5" s="58"/>
      <c r="J5" s="58"/>
      <c r="K5" s="58"/>
      <c r="L5" s="58"/>
      <c r="M5" s="58"/>
      <c r="N5" s="58"/>
      <c r="O5" s="58"/>
    </row>
    <row r="6" spans="2:15" ht="7.8" customHeight="1" x14ac:dyDescent="0.3">
      <c r="B6" s="3"/>
      <c r="C6" s="3"/>
      <c r="D6" s="3"/>
      <c r="E6" s="3"/>
      <c r="F6" s="3"/>
      <c r="G6" s="3"/>
      <c r="H6" s="3"/>
      <c r="I6" s="3"/>
      <c r="J6" s="3"/>
      <c r="K6" s="3"/>
      <c r="L6" s="3"/>
      <c r="M6" s="3"/>
      <c r="N6" s="3"/>
      <c r="O6" s="3"/>
    </row>
    <row r="7" spans="2:15" ht="34.200000000000003" x14ac:dyDescent="0.5">
      <c r="B7" s="142" t="s">
        <v>146</v>
      </c>
      <c r="C7" s="142"/>
      <c r="D7" s="142"/>
      <c r="E7" s="142"/>
      <c r="F7" s="142"/>
      <c r="G7" s="142"/>
      <c r="H7" s="142"/>
      <c r="I7" s="142"/>
      <c r="J7" s="142"/>
      <c r="K7" s="142"/>
      <c r="L7" s="142"/>
      <c r="M7" s="142"/>
      <c r="N7" s="142"/>
      <c r="O7" s="142"/>
    </row>
    <row r="8" spans="2:15" ht="17.399999999999999" x14ac:dyDescent="0.3">
      <c r="B8" s="143" t="s">
        <v>147</v>
      </c>
      <c r="C8" s="143"/>
      <c r="D8" s="143"/>
      <c r="E8" s="143"/>
      <c r="F8" s="143"/>
      <c r="G8" s="143"/>
      <c r="H8" s="143"/>
      <c r="I8" s="143"/>
      <c r="J8" s="143"/>
      <c r="K8" s="143"/>
      <c r="L8" s="143"/>
      <c r="M8" s="143"/>
      <c r="N8" s="143"/>
      <c r="O8" s="143"/>
    </row>
    <row r="9" spans="2:15" x14ac:dyDescent="0.3">
      <c r="B9" s="3"/>
      <c r="C9" s="3"/>
      <c r="D9" s="3"/>
      <c r="E9" s="3"/>
      <c r="F9" s="3"/>
      <c r="G9" s="3"/>
      <c r="H9" s="3"/>
      <c r="I9" s="3"/>
      <c r="J9" s="3"/>
      <c r="K9" s="3"/>
      <c r="L9" s="3"/>
      <c r="M9" s="3"/>
      <c r="N9" s="3"/>
      <c r="O9" s="3"/>
    </row>
    <row r="10" spans="2:15" x14ac:dyDescent="0.3">
      <c r="B10" s="3"/>
      <c r="C10" s="3"/>
      <c r="D10" s="140" t="e">
        <f ca="1">SCORE!H12</f>
        <v>#NUM!</v>
      </c>
      <c r="E10" s="140"/>
      <c r="F10" s="140"/>
      <c r="G10" s="140"/>
      <c r="H10" s="140"/>
      <c r="I10" s="140"/>
      <c r="J10" s="140"/>
      <c r="K10" s="140"/>
      <c r="L10" s="140"/>
      <c r="M10" s="140"/>
      <c r="N10" s="3"/>
      <c r="O10" s="3"/>
    </row>
    <row r="11" spans="2:15" ht="6.6" customHeight="1" x14ac:dyDescent="0.3">
      <c r="B11" s="3"/>
      <c r="C11" s="3"/>
      <c r="D11" s="140"/>
      <c r="E11" s="140"/>
      <c r="F11" s="140"/>
      <c r="G11" s="140"/>
      <c r="H11" s="140"/>
      <c r="I11" s="140"/>
      <c r="J11" s="140"/>
      <c r="K11" s="140"/>
      <c r="L11" s="140"/>
      <c r="M11" s="140"/>
      <c r="N11" s="3"/>
      <c r="O11" s="3"/>
    </row>
    <row r="12" spans="2:15" ht="14.4" customHeight="1" x14ac:dyDescent="0.3">
      <c r="B12" s="3"/>
      <c r="C12" s="3"/>
      <c r="D12" s="140"/>
      <c r="E12" s="140"/>
      <c r="F12" s="140"/>
      <c r="G12" s="140"/>
      <c r="H12" s="140"/>
      <c r="I12" s="140"/>
      <c r="J12" s="140"/>
      <c r="K12" s="140"/>
      <c r="L12" s="140"/>
      <c r="M12" s="140"/>
      <c r="N12" s="3"/>
      <c r="O12" s="3"/>
    </row>
    <row r="13" spans="2:15" ht="14.4" customHeight="1" x14ac:dyDescent="0.3">
      <c r="B13" s="3"/>
      <c r="C13" s="3"/>
      <c r="D13" s="140"/>
      <c r="E13" s="140"/>
      <c r="F13" s="140"/>
      <c r="G13" s="140"/>
      <c r="H13" s="140"/>
      <c r="I13" s="140"/>
      <c r="J13" s="140"/>
      <c r="K13" s="140"/>
      <c r="L13" s="140"/>
      <c r="M13" s="140"/>
      <c r="N13" s="3"/>
      <c r="O13" s="3"/>
    </row>
    <row r="14" spans="2:15" ht="14.4" customHeight="1" x14ac:dyDescent="0.3">
      <c r="B14" s="3"/>
      <c r="C14" s="3"/>
      <c r="D14" s="3"/>
      <c r="E14" s="3"/>
      <c r="F14" s="89"/>
      <c r="G14" s="89"/>
      <c r="H14" s="89"/>
      <c r="I14" s="89"/>
      <c r="J14" s="89"/>
      <c r="K14" s="89"/>
      <c r="L14" s="89"/>
      <c r="M14" s="3"/>
      <c r="N14" s="3"/>
      <c r="O14" s="3"/>
    </row>
    <row r="15" spans="2:15" ht="8.4" customHeight="1" x14ac:dyDescent="0.3">
      <c r="B15" s="3"/>
      <c r="C15" s="3"/>
      <c r="D15" s="3"/>
      <c r="E15" s="3"/>
      <c r="F15" s="89"/>
      <c r="G15" s="89"/>
      <c r="H15" s="89"/>
      <c r="I15" s="89"/>
      <c r="J15" s="89"/>
      <c r="K15" s="89"/>
      <c r="L15" s="89"/>
      <c r="M15" s="3"/>
      <c r="N15" s="3"/>
      <c r="O15" s="3"/>
    </row>
    <row r="16" spans="2:15" ht="19.2" x14ac:dyDescent="0.45">
      <c r="B16" s="144" t="s">
        <v>148</v>
      </c>
      <c r="C16" s="144"/>
      <c r="D16" s="144"/>
      <c r="E16" s="144"/>
      <c r="F16" s="144"/>
      <c r="G16" s="144"/>
      <c r="H16" s="144"/>
      <c r="I16" s="144"/>
      <c r="J16" s="144"/>
      <c r="K16" s="144"/>
      <c r="L16" s="144"/>
      <c r="M16" s="144"/>
      <c r="N16" s="144"/>
      <c r="O16" s="144"/>
    </row>
    <row r="17" spans="2:15" ht="20.399999999999999" customHeight="1" x14ac:dyDescent="0.3">
      <c r="B17" s="3"/>
      <c r="C17" s="3"/>
      <c r="D17" s="3"/>
      <c r="E17" s="3"/>
      <c r="F17" s="3"/>
      <c r="G17" s="3"/>
      <c r="H17" s="3"/>
      <c r="I17" s="3"/>
      <c r="J17" s="3"/>
      <c r="K17" s="3"/>
      <c r="L17" s="3"/>
      <c r="M17" s="3"/>
      <c r="N17" s="3"/>
      <c r="O17" s="3"/>
    </row>
    <row r="18" spans="2:15" x14ac:dyDescent="0.3">
      <c r="H18" s="112"/>
      <c r="I18" s="112"/>
      <c r="J18" s="112"/>
      <c r="K18" s="112"/>
    </row>
    <row r="19" spans="2:15" ht="14.4" hidden="1" customHeight="1" x14ac:dyDescent="0.3">
      <c r="H19" s="112"/>
      <c r="I19" s="112"/>
      <c r="J19" s="112"/>
      <c r="K19" s="112"/>
    </row>
    <row r="20" spans="2:15" ht="14.4" hidden="1" customHeight="1" x14ac:dyDescent="0.3">
      <c r="H20" s="112"/>
      <c r="I20" s="112"/>
      <c r="J20" s="112"/>
      <c r="K20" s="112"/>
    </row>
    <row r="21" spans="2:15" ht="5.4" hidden="1" customHeight="1" x14ac:dyDescent="0.3">
      <c r="H21" s="112"/>
      <c r="I21" s="112"/>
      <c r="J21" s="112"/>
      <c r="K21" s="112"/>
    </row>
    <row r="22" spans="2:15" hidden="1" x14ac:dyDescent="0.3"/>
    <row r="23" spans="2:15" ht="17.399999999999999" hidden="1" customHeight="1" x14ac:dyDescent="0.3"/>
    <row r="24" spans="2:15" hidden="1" x14ac:dyDescent="0.3">
      <c r="G24" s="141"/>
      <c r="H24" s="141"/>
      <c r="I24" s="141"/>
    </row>
    <row r="25" spans="2:15" ht="19.2" hidden="1" customHeight="1" x14ac:dyDescent="0.3"/>
    <row r="26" spans="2:15" ht="16.8" hidden="1" customHeight="1" x14ac:dyDescent="0.3">
      <c r="I26" s="141"/>
      <c r="J26" s="141"/>
    </row>
    <row r="27" spans="2:15" hidden="1" x14ac:dyDescent="0.3"/>
    <row r="28" spans="2:15" hidden="1" x14ac:dyDescent="0.3"/>
    <row r="29" spans="2:15" hidden="1" x14ac:dyDescent="0.3"/>
    <row r="30" spans="2:15" hidden="1" x14ac:dyDescent="0.3"/>
    <row r="31" spans="2:15" hidden="1" x14ac:dyDescent="0.3"/>
    <row r="32" spans="2:15" hidden="1" x14ac:dyDescent="0.3"/>
    <row r="33" hidden="1" x14ac:dyDescent="0.3"/>
    <row r="34" hidden="1" x14ac:dyDescent="0.3"/>
    <row r="35" hidden="1" x14ac:dyDescent="0.3"/>
    <row r="36" hidden="1" x14ac:dyDescent="0.3"/>
    <row r="37" hidden="1" x14ac:dyDescent="0.3"/>
    <row r="38" hidden="1" x14ac:dyDescent="0.3"/>
    <row r="39" hidden="1" x14ac:dyDescent="0.3"/>
    <row r="40" hidden="1" x14ac:dyDescent="0.3"/>
    <row r="41" hidden="1" x14ac:dyDescent="0.3"/>
    <row r="42" hidden="1" x14ac:dyDescent="0.3"/>
    <row r="43" hidden="1" x14ac:dyDescent="0.3"/>
    <row r="44" hidden="1" x14ac:dyDescent="0.3"/>
    <row r="45" hidden="1" x14ac:dyDescent="0.3"/>
    <row r="46" hidden="1" x14ac:dyDescent="0.3"/>
    <row r="47" hidden="1" x14ac:dyDescent="0.3"/>
    <row r="48" hidden="1" x14ac:dyDescent="0.3"/>
    <row r="49" hidden="1" x14ac:dyDescent="0.3"/>
    <row r="50" hidden="1" x14ac:dyDescent="0.3"/>
    <row r="51" hidden="1" x14ac:dyDescent="0.3"/>
    <row r="52" hidden="1" x14ac:dyDescent="0.3"/>
    <row r="53" hidden="1" x14ac:dyDescent="0.3"/>
    <row r="54" hidden="1" x14ac:dyDescent="0.3"/>
    <row r="55" hidden="1" x14ac:dyDescent="0.3"/>
    <row r="56" hidden="1" x14ac:dyDescent="0.3"/>
    <row r="57" ht="7.8" hidden="1" customHeight="1" x14ac:dyDescent="0.3"/>
  </sheetData>
  <sheetProtection sheet="1" objects="1" scenarios="1" selectLockedCells="1"/>
  <mergeCells count="6">
    <mergeCell ref="G24:I24"/>
    <mergeCell ref="I26:J26"/>
    <mergeCell ref="B7:O7"/>
    <mergeCell ref="B8:O8"/>
    <mergeCell ref="D10:M13"/>
    <mergeCell ref="B16:O16"/>
  </mergeCell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4"/>
  <sheetViews>
    <sheetView showGridLines="0" showRowColHeaders="0" workbookViewId="0"/>
  </sheetViews>
  <sheetFormatPr defaultColWidth="0" defaultRowHeight="14.4" zeroHeight="1" x14ac:dyDescent="0.3"/>
  <cols>
    <col min="1" max="1" width="4.44140625" style="35" customWidth="1"/>
    <col min="2" max="2" width="15.44140625" style="35" customWidth="1"/>
    <col min="3" max="3" width="1.109375" style="35" customWidth="1"/>
    <col min="4" max="4" width="15.44140625" style="35" customWidth="1"/>
    <col min="5" max="5" width="1" style="35" customWidth="1"/>
    <col min="6" max="6" width="15.33203125" style="35" customWidth="1"/>
    <col min="7" max="7" width="1.21875" style="35" customWidth="1"/>
    <col min="8" max="8" width="0.6640625" style="35" customWidth="1"/>
    <col min="9" max="9" width="14.5546875" style="35" customWidth="1"/>
    <col min="10" max="10" width="1.6640625" style="35" customWidth="1"/>
    <col min="11" max="14" width="8.88671875" style="35" customWidth="1"/>
    <col min="15" max="15" width="7.21875" style="35" customWidth="1"/>
    <col min="16" max="16384" width="8.88671875" style="35" hidden="1"/>
  </cols>
  <sheetData>
    <row r="1" spans="1:15" customFormat="1" x14ac:dyDescent="0.3">
      <c r="A1" s="35"/>
      <c r="B1" s="35"/>
      <c r="C1" s="35"/>
      <c r="D1" s="35"/>
      <c r="E1" s="35"/>
      <c r="F1" s="35"/>
      <c r="G1" s="35"/>
      <c r="H1" s="35"/>
      <c r="I1" s="35"/>
      <c r="J1" s="35"/>
      <c r="K1" s="35"/>
      <c r="L1" s="35"/>
      <c r="M1" s="35"/>
      <c r="N1" s="35"/>
      <c r="O1" s="35"/>
    </row>
    <row r="2" spans="1:15" customFormat="1" ht="30" x14ac:dyDescent="0.5">
      <c r="A2" s="35"/>
      <c r="B2" s="36" t="s">
        <v>100</v>
      </c>
      <c r="C2" s="35"/>
      <c r="D2" s="35"/>
      <c r="E2" s="35"/>
      <c r="F2" s="35"/>
      <c r="G2" s="35"/>
      <c r="H2" s="35"/>
      <c r="I2" s="35"/>
      <c r="J2" s="35"/>
      <c r="K2" s="35"/>
      <c r="L2" s="35"/>
      <c r="M2" s="35"/>
      <c r="N2" s="35"/>
      <c r="O2" s="35"/>
    </row>
    <row r="3" spans="1:15" customFormat="1" ht="20.399999999999999" x14ac:dyDescent="0.35">
      <c r="A3" s="35"/>
      <c r="B3" s="37" t="s">
        <v>101</v>
      </c>
      <c r="C3" s="35"/>
      <c r="D3" s="35"/>
      <c r="E3" s="35"/>
      <c r="F3" s="35"/>
      <c r="G3" s="35"/>
      <c r="H3" s="35"/>
      <c r="I3" s="35"/>
      <c r="J3" s="35"/>
      <c r="K3" s="35"/>
      <c r="L3" s="35"/>
      <c r="M3" s="35"/>
      <c r="N3" s="35"/>
      <c r="O3" s="35"/>
    </row>
    <row r="4" spans="1:15" customFormat="1" ht="21" thickBot="1" x14ac:dyDescent="0.4">
      <c r="A4" s="35"/>
      <c r="B4" s="38"/>
      <c r="C4" s="39"/>
      <c r="D4" s="39"/>
      <c r="E4" s="39"/>
      <c r="F4" s="39"/>
      <c r="G4" s="39"/>
      <c r="H4" s="39"/>
      <c r="I4" s="39"/>
      <c r="J4" s="39"/>
      <c r="K4" s="39"/>
      <c r="L4" s="39"/>
      <c r="M4" s="39"/>
      <c r="N4" s="39"/>
      <c r="O4" s="39"/>
    </row>
    <row r="5" spans="1:15" x14ac:dyDescent="0.3"/>
    <row r="6" spans="1:15" x14ac:dyDescent="0.3"/>
    <row r="7" spans="1:15" x14ac:dyDescent="0.3"/>
    <row r="8" spans="1:15" x14ac:dyDescent="0.3"/>
    <row r="9" spans="1:15" x14ac:dyDescent="0.3"/>
    <row r="10" spans="1:15" x14ac:dyDescent="0.3"/>
    <row r="11" spans="1:15" x14ac:dyDescent="0.3">
      <c r="F11" s="141"/>
      <c r="G11" s="141"/>
      <c r="H11" s="141"/>
      <c r="I11" s="141"/>
      <c r="J11" s="141"/>
    </row>
    <row r="12" spans="1:15" x14ac:dyDescent="0.3">
      <c r="F12" s="141"/>
      <c r="G12" s="141"/>
      <c r="H12" s="141"/>
      <c r="I12" s="141"/>
      <c r="J12" s="141"/>
    </row>
    <row r="13" spans="1:15" x14ac:dyDescent="0.3"/>
    <row r="14" spans="1:15" x14ac:dyDescent="0.3"/>
    <row r="15" spans="1:15" x14ac:dyDescent="0.3"/>
    <row r="16" spans="1:15" x14ac:dyDescent="0.3"/>
    <row r="17" spans="9:10" x14ac:dyDescent="0.3"/>
    <row r="18" spans="9:10" x14ac:dyDescent="0.3"/>
    <row r="19" spans="9:10" x14ac:dyDescent="0.3"/>
    <row r="20" spans="9:10" x14ac:dyDescent="0.3">
      <c r="I20" s="141"/>
      <c r="J20" s="141"/>
    </row>
    <row r="21" spans="9:10" ht="8.4" customHeight="1" x14ac:dyDescent="0.3">
      <c r="I21" s="141"/>
      <c r="J21" s="141"/>
    </row>
    <row r="22" spans="9:10" x14ac:dyDescent="0.3"/>
    <row r="23" spans="9:10" x14ac:dyDescent="0.3"/>
    <row r="24" spans="9:10" x14ac:dyDescent="0.3"/>
    <row r="25" spans="9:10" x14ac:dyDescent="0.3"/>
    <row r="26" spans="9:10" x14ac:dyDescent="0.3"/>
    <row r="27" spans="9:10" x14ac:dyDescent="0.3"/>
    <row r="28" spans="9:10" x14ac:dyDescent="0.3"/>
    <row r="29" spans="9:10" x14ac:dyDescent="0.3"/>
    <row r="30" spans="9:10" x14ac:dyDescent="0.3"/>
    <row r="31" spans="9:10" ht="9.6" customHeight="1" x14ac:dyDescent="0.3"/>
    <row r="32" spans="9:10" ht="27.6" customHeight="1" x14ac:dyDescent="0.3"/>
    <row r="33" ht="5.4" customHeight="1" x14ac:dyDescent="0.3"/>
    <row r="34" ht="26.4" customHeight="1" x14ac:dyDescent="0.3"/>
    <row r="35" x14ac:dyDescent="0.3"/>
    <row r="36" x14ac:dyDescent="0.3"/>
    <row r="37" x14ac:dyDescent="0.3"/>
    <row r="38" ht="12" customHeight="1" x14ac:dyDescent="0.3"/>
    <row r="39" ht="25.8" customHeight="1" x14ac:dyDescent="0.3"/>
    <row r="40" ht="6" customHeight="1" x14ac:dyDescent="0.3"/>
    <row r="41" ht="27" customHeight="1" x14ac:dyDescent="0.3"/>
    <row r="42" x14ac:dyDescent="0.3"/>
    <row r="43" x14ac:dyDescent="0.3"/>
    <row r="44" ht="6.6" customHeight="1" x14ac:dyDescent="0.3"/>
    <row r="45" ht="26.4" customHeight="1" x14ac:dyDescent="0.3"/>
    <row r="46" ht="5.4" customHeight="1" x14ac:dyDescent="0.3"/>
    <row r="47" ht="26.4" customHeight="1" x14ac:dyDescent="0.3"/>
    <row r="48" x14ac:dyDescent="0.3"/>
    <row r="49" x14ac:dyDescent="0.3"/>
    <row r="50" ht="10.199999999999999" customHeight="1" x14ac:dyDescent="0.3"/>
    <row r="51" ht="26.4" customHeight="1" x14ac:dyDescent="0.3"/>
    <row r="52" x14ac:dyDescent="0.3"/>
    <row r="53" hidden="1" x14ac:dyDescent="0.3"/>
    <row r="54" hidden="1" x14ac:dyDescent="0.3"/>
  </sheetData>
  <sheetProtection sheet="1" objects="1" scenarios="1" selectLockedCells="1"/>
  <mergeCells count="2">
    <mergeCell ref="F11:J12"/>
    <mergeCell ref="I20:J21"/>
  </mergeCell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56"/>
  <sheetViews>
    <sheetView showGridLines="0" workbookViewId="0">
      <selection activeCell="D22" sqref="D22:F22"/>
    </sheetView>
  </sheetViews>
  <sheetFormatPr defaultColWidth="0" defaultRowHeight="14.4" zeroHeight="1" x14ac:dyDescent="0.3"/>
  <cols>
    <col min="1" max="1" width="9.21875" customWidth="1"/>
    <col min="2" max="2" width="2.88671875" customWidth="1"/>
    <col min="3" max="3" width="5" customWidth="1"/>
    <col min="4" max="4" width="7.33203125" customWidth="1"/>
    <col min="5" max="5" width="1.33203125" customWidth="1"/>
    <col min="6" max="6" width="4.6640625" customWidth="1"/>
    <col min="7" max="7" width="6.5546875" customWidth="1"/>
    <col min="8" max="8" width="4.109375" customWidth="1"/>
    <col min="9" max="9" width="1" customWidth="1"/>
    <col min="10" max="10" width="1.21875" customWidth="1"/>
    <col min="11" max="11" width="6.21875" customWidth="1"/>
    <col min="12" max="12" width="7.77734375" customWidth="1"/>
    <col min="13" max="13" width="1.44140625" customWidth="1"/>
    <col min="14" max="14" width="3.88671875" customWidth="1"/>
    <col min="15" max="15" width="11.33203125" customWidth="1"/>
    <col min="16" max="16" width="1.77734375" customWidth="1"/>
    <col min="17" max="17" width="8.88671875" customWidth="1"/>
    <col min="18" max="18" width="36.88671875" customWidth="1"/>
    <col min="19" max="16384" width="8.88671875" hidden="1"/>
  </cols>
  <sheetData>
    <row r="1" spans="4:12" x14ac:dyDescent="0.3"/>
    <row r="2" spans="4:12" x14ac:dyDescent="0.3"/>
    <row r="3" spans="4:12" x14ac:dyDescent="0.3"/>
    <row r="4" spans="4:12" x14ac:dyDescent="0.3"/>
    <row r="5" spans="4:12" x14ac:dyDescent="0.3"/>
    <row r="6" spans="4:12" x14ac:dyDescent="0.3"/>
    <row r="7" spans="4:12" x14ac:dyDescent="0.3"/>
    <row r="8" spans="4:12" x14ac:dyDescent="0.3"/>
    <row r="9" spans="4:12" x14ac:dyDescent="0.3"/>
    <row r="10" spans="4:12" x14ac:dyDescent="0.3"/>
    <row r="11" spans="4:12" x14ac:dyDescent="0.3"/>
    <row r="12" spans="4:12" x14ac:dyDescent="0.3"/>
    <row r="13" spans="4:12" x14ac:dyDescent="0.3"/>
    <row r="14" spans="4:12" x14ac:dyDescent="0.3"/>
    <row r="15" spans="4:12" ht="10.8" customHeight="1" x14ac:dyDescent="0.3"/>
    <row r="16" spans="4:12" x14ac:dyDescent="0.3">
      <c r="D16" s="145">
        <f>IF(WIZARD3!D13="","",WIZARD3!D13)</f>
        <v>0</v>
      </c>
      <c r="E16" s="145"/>
      <c r="F16" s="146" t="str">
        <f>CONCATENATE("I","  ",WIZARD1!D13)</f>
        <v>I  0</v>
      </c>
      <c r="G16" s="146"/>
      <c r="H16" s="146"/>
      <c r="I16" s="146"/>
      <c r="J16" s="146"/>
      <c r="K16" s="146"/>
      <c r="L16" s="146"/>
    </row>
    <row r="17" spans="3:16" x14ac:dyDescent="0.3"/>
    <row r="18" spans="3:16" x14ac:dyDescent="0.3"/>
    <row r="19" spans="3:16" ht="8.4" customHeight="1" x14ac:dyDescent="0.3"/>
    <row r="20" spans="3:16" x14ac:dyDescent="0.3">
      <c r="C20" s="147" t="e">
        <f ca="1">QUALIFIEDold!F11</f>
        <v>#NUM!</v>
      </c>
      <c r="D20" s="148"/>
      <c r="E20" s="148"/>
      <c r="F20" s="148"/>
      <c r="G20" s="148"/>
    </row>
    <row r="21" spans="3:16" ht="22.2" customHeight="1" x14ac:dyDescent="0.3">
      <c r="C21" s="148"/>
      <c r="D21" s="148"/>
      <c r="E21" s="148"/>
      <c r="F21" s="148"/>
      <c r="G21" s="148"/>
    </row>
    <row r="22" spans="3:16" ht="19.8" customHeight="1" x14ac:dyDescent="0.3">
      <c r="C22" s="2"/>
      <c r="D22" s="124"/>
      <c r="E22" s="124"/>
      <c r="F22" s="124"/>
      <c r="L22" s="124"/>
      <c r="M22" s="124"/>
      <c r="N22" s="124"/>
    </row>
    <row r="23" spans="3:16" x14ac:dyDescent="0.3"/>
    <row r="24" spans="3:16" x14ac:dyDescent="0.3"/>
    <row r="25" spans="3:16" x14ac:dyDescent="0.3"/>
    <row r="26" spans="3:16" ht="20.399999999999999" customHeight="1" x14ac:dyDescent="0.3"/>
    <row r="27" spans="3:16" ht="20.399999999999999" customHeight="1" x14ac:dyDescent="0.3">
      <c r="L27" s="124"/>
      <c r="M27" s="124"/>
      <c r="N27" s="124"/>
      <c r="O27" s="124"/>
      <c r="P27" s="124"/>
    </row>
    <row r="28" spans="3:16" x14ac:dyDescent="0.3"/>
    <row r="29" spans="3:16" x14ac:dyDescent="0.3"/>
    <row r="30" spans="3:16" x14ac:dyDescent="0.3"/>
    <row r="31" spans="3:16" x14ac:dyDescent="0.3"/>
    <row r="32" spans="3:16" x14ac:dyDescent="0.3"/>
    <row r="33" spans="2:15" x14ac:dyDescent="0.3"/>
    <row r="34" spans="2:15" x14ac:dyDescent="0.3"/>
    <row r="35" spans="2:15" x14ac:dyDescent="0.3"/>
    <row r="36" spans="2:15" x14ac:dyDescent="0.3"/>
    <row r="37" spans="2:15" ht="11.4" customHeight="1" x14ac:dyDescent="0.3"/>
    <row r="38" spans="2:15" ht="26.4" customHeight="1" x14ac:dyDescent="0.3">
      <c r="B38" s="124"/>
      <c r="C38" s="124"/>
      <c r="D38" s="124"/>
      <c r="E38" s="2"/>
      <c r="F38" s="124"/>
      <c r="G38" s="124"/>
      <c r="H38" s="124"/>
      <c r="I38" s="2"/>
      <c r="J38" s="124"/>
      <c r="K38" s="124"/>
      <c r="L38" s="124"/>
      <c r="N38" s="124"/>
      <c r="O38" s="124"/>
    </row>
    <row r="39" spans="2:15" ht="6" customHeight="1" x14ac:dyDescent="0.3"/>
    <row r="40" spans="2:15" ht="25.8" customHeight="1" x14ac:dyDescent="0.3">
      <c r="B40" s="124"/>
      <c r="C40" s="124"/>
      <c r="D40" s="124"/>
      <c r="E40" s="2"/>
      <c r="F40" s="124"/>
      <c r="G40" s="124"/>
      <c r="H40" s="124"/>
      <c r="I40" s="2"/>
      <c r="J40" s="124"/>
      <c r="K40" s="124"/>
      <c r="L40" s="124"/>
      <c r="N40" s="124"/>
      <c r="O40" s="124"/>
    </row>
    <row r="41" spans="2:15" x14ac:dyDescent="0.3"/>
    <row r="42" spans="2:15" x14ac:dyDescent="0.3"/>
    <row r="43" spans="2:15" x14ac:dyDescent="0.3"/>
    <row r="44" spans="2:15" ht="12.6" customHeight="1" x14ac:dyDescent="0.3"/>
    <row r="45" spans="2:15" ht="25.8" customHeight="1" x14ac:dyDescent="0.3">
      <c r="B45" s="124"/>
      <c r="C45" s="124"/>
      <c r="D45" s="124"/>
      <c r="E45" s="2"/>
      <c r="F45" s="124"/>
      <c r="G45" s="124"/>
      <c r="H45" s="124"/>
      <c r="I45" s="2"/>
      <c r="J45" s="124"/>
      <c r="K45" s="124"/>
      <c r="L45" s="124"/>
      <c r="N45" s="124"/>
      <c r="O45" s="124"/>
    </row>
    <row r="46" spans="2:15" ht="6.6" customHeight="1" x14ac:dyDescent="0.3"/>
    <row r="47" spans="2:15" ht="25.2" customHeight="1" x14ac:dyDescent="0.3">
      <c r="B47" s="124"/>
      <c r="C47" s="124"/>
      <c r="D47" s="124"/>
    </row>
    <row r="48" spans="2:15" x14ac:dyDescent="0.3"/>
    <row r="49" spans="2:15" x14ac:dyDescent="0.3"/>
    <row r="50" spans="2:15" ht="8.4" customHeight="1" x14ac:dyDescent="0.3"/>
    <row r="51" spans="2:15" ht="26.4" customHeight="1" x14ac:dyDescent="0.3">
      <c r="B51" s="124"/>
      <c r="C51" s="124"/>
      <c r="D51" s="124"/>
      <c r="E51" s="2"/>
      <c r="F51" s="124"/>
      <c r="G51" s="124"/>
      <c r="H51" s="124"/>
      <c r="I51" s="2"/>
      <c r="J51" s="124"/>
      <c r="K51" s="124"/>
      <c r="L51" s="124"/>
      <c r="N51" s="124"/>
      <c r="O51" s="124"/>
    </row>
    <row r="52" spans="2:15" ht="4.8" customHeight="1" x14ac:dyDescent="0.3"/>
    <row r="53" spans="2:15" ht="15.6" customHeight="1" x14ac:dyDescent="0.3">
      <c r="B53" s="124"/>
      <c r="C53" s="124"/>
      <c r="D53" s="124"/>
    </row>
    <row r="54" spans="2:15" hidden="1" x14ac:dyDescent="0.3"/>
    <row r="55" spans="2:15" hidden="1" x14ac:dyDescent="0.3"/>
    <row r="56" spans="2:15" ht="9.6" hidden="1" customHeight="1" x14ac:dyDescent="0.3"/>
  </sheetData>
  <mergeCells count="25">
    <mergeCell ref="J38:L38"/>
    <mergeCell ref="N38:O38"/>
    <mergeCell ref="B47:D47"/>
    <mergeCell ref="B51:D51"/>
    <mergeCell ref="F51:H51"/>
    <mergeCell ref="J51:L51"/>
    <mergeCell ref="B40:D40"/>
    <mergeCell ref="F40:H40"/>
    <mergeCell ref="N51:O51"/>
    <mergeCell ref="B53:D53"/>
    <mergeCell ref="D16:E16"/>
    <mergeCell ref="F16:L16"/>
    <mergeCell ref="J40:L40"/>
    <mergeCell ref="N40:O40"/>
    <mergeCell ref="B45:D45"/>
    <mergeCell ref="F45:H45"/>
    <mergeCell ref="J45:L45"/>
    <mergeCell ref="N45:O45"/>
    <mergeCell ref="C20:G21"/>
    <mergeCell ref="D22:F22"/>
    <mergeCell ref="L22:N22"/>
    <mergeCell ref="N27:P27"/>
    <mergeCell ref="B38:D38"/>
    <mergeCell ref="F38:H38"/>
    <mergeCell ref="L27:M27"/>
  </mergeCells>
  <pageMargins left="0.7" right="0.7" top="0.75" bottom="0.75" header="0.3" footer="0.3"/>
  <pictur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56"/>
  <sheetViews>
    <sheetView showGridLines="0" showRowColHeaders="0" workbookViewId="0">
      <selection activeCell="B15" sqref="B15:F15"/>
    </sheetView>
  </sheetViews>
  <sheetFormatPr defaultColWidth="0" defaultRowHeight="14.4" zeroHeight="1" x14ac:dyDescent="0.3"/>
  <cols>
    <col min="1" max="1" width="8.33203125" customWidth="1"/>
    <col min="2" max="2" width="10.33203125" customWidth="1"/>
    <col min="3" max="3" width="4" customWidth="1"/>
    <col min="4" max="4" width="2.33203125" customWidth="1"/>
    <col min="5" max="5" width="1.44140625" customWidth="1"/>
    <col min="6" max="6" width="4.44140625" customWidth="1"/>
    <col min="7" max="7" width="1.44140625" customWidth="1"/>
    <col min="8" max="8" width="4.44140625" customWidth="1"/>
    <col min="9" max="9" width="6.44140625" customWidth="1"/>
    <col min="10" max="10" width="1.33203125" customWidth="1"/>
    <col min="11" max="11" width="9.33203125" customWidth="1"/>
    <col min="12" max="12" width="7.21875" customWidth="1"/>
    <col min="13" max="13" width="1.5546875" customWidth="1"/>
    <col min="14" max="14" width="2.21875" customWidth="1"/>
    <col min="15" max="15" width="7.5546875" customWidth="1"/>
    <col min="16" max="16" width="6.33203125" customWidth="1"/>
    <col min="17" max="17" width="1.88671875" customWidth="1"/>
    <col min="18" max="18" width="5" customWidth="1"/>
    <col min="19" max="19" width="5.44140625" customWidth="1"/>
    <col min="20" max="20" width="3.21875" customWidth="1"/>
    <col min="21" max="21" width="2.33203125" customWidth="1"/>
    <col min="22" max="22" width="1.88671875" customWidth="1"/>
    <col min="23" max="23" width="10" customWidth="1"/>
    <col min="24" max="24" width="5.88671875" customWidth="1"/>
    <col min="25" max="25" width="0.88671875" customWidth="1"/>
    <col min="26" max="26" width="6.6640625" customWidth="1"/>
    <col min="27" max="27" width="2.44140625" hidden="1" customWidth="1"/>
    <col min="28" max="31" width="8.88671875" hidden="1" customWidth="1"/>
    <col min="32" max="33" width="9.5546875" hidden="1" customWidth="1"/>
    <col min="34" max="40" width="0" hidden="1" customWidth="1"/>
    <col min="41" max="16384" width="8.88671875" hidden="1"/>
  </cols>
  <sheetData>
    <row r="1" spans="2:40" x14ac:dyDescent="0.3"/>
    <row r="2" spans="2:40" x14ac:dyDescent="0.3"/>
    <row r="3" spans="2:40" x14ac:dyDescent="0.3"/>
    <row r="4" spans="2:40" ht="6" customHeight="1" x14ac:dyDescent="0.3"/>
    <row r="5" spans="2:40" ht="21" customHeight="1" x14ac:dyDescent="0.3">
      <c r="S5" s="149" t="e">
        <f ca="1">QUALIFIEDold!F11</f>
        <v>#NUM!</v>
      </c>
      <c r="T5" s="150"/>
      <c r="AB5" s="8" t="e">
        <f ca="1">S5</f>
        <v>#NUM!</v>
      </c>
      <c r="AF5" s="10">
        <f ca="1">TODAY()</f>
        <v>42325</v>
      </c>
      <c r="AG5" s="10"/>
      <c r="AH5" s="10"/>
      <c r="AI5" s="10"/>
      <c r="AJ5" s="10"/>
      <c r="AK5" s="10"/>
      <c r="AL5" s="10"/>
      <c r="AM5" s="3"/>
      <c r="AN5" s="3"/>
    </row>
    <row r="6" spans="2:40" x14ac:dyDescent="0.3">
      <c r="AB6" s="8" t="e">
        <f ca="1">$AB$5-($AB$5*10%)</f>
        <v>#NUM!</v>
      </c>
      <c r="AF6" s="10">
        <f ca="1">EDATE(AF5,1)</f>
        <v>42355</v>
      </c>
      <c r="AG6" s="3"/>
      <c r="AH6" s="3"/>
      <c r="AI6" s="3"/>
      <c r="AJ6" s="3"/>
      <c r="AK6" s="3"/>
      <c r="AL6" s="3"/>
      <c r="AM6" s="3"/>
      <c r="AN6" s="3"/>
    </row>
    <row r="7" spans="2:40" x14ac:dyDescent="0.3">
      <c r="AB7" s="8" t="e">
        <f ca="1">$AB$5-($AB$5*20%)</f>
        <v>#NUM!</v>
      </c>
      <c r="AF7" s="10">
        <f t="shared" ref="AF7:AF17" ca="1" si="0">EDATE(AF6,1)</f>
        <v>42386</v>
      </c>
      <c r="AG7" s="3"/>
      <c r="AH7" s="3"/>
      <c r="AI7" s="3"/>
      <c r="AJ7" s="3"/>
      <c r="AK7" s="3"/>
      <c r="AL7" s="3"/>
      <c r="AM7" s="3"/>
      <c r="AN7" s="3"/>
    </row>
    <row r="8" spans="2:40" x14ac:dyDescent="0.3">
      <c r="AB8" s="8" t="e">
        <f ca="1">$AB$5-($AB$5*30%)</f>
        <v>#NUM!</v>
      </c>
      <c r="AF8" s="10">
        <f t="shared" ca="1" si="0"/>
        <v>42417</v>
      </c>
      <c r="AG8" s="3"/>
      <c r="AH8" s="3"/>
      <c r="AI8" s="3"/>
      <c r="AJ8" s="3"/>
      <c r="AK8" s="3"/>
      <c r="AL8" s="3"/>
      <c r="AM8" s="3"/>
      <c r="AN8" s="3"/>
    </row>
    <row r="9" spans="2:40" x14ac:dyDescent="0.3">
      <c r="AB9" s="8" t="e">
        <f ca="1">$AB$5-($AB$5*40%)</f>
        <v>#NUM!</v>
      </c>
      <c r="AF9" s="10">
        <f t="shared" ca="1" si="0"/>
        <v>42446</v>
      </c>
      <c r="AG9" s="3"/>
      <c r="AH9" s="3"/>
      <c r="AI9" s="3"/>
      <c r="AJ9" s="3"/>
      <c r="AK9" s="3"/>
      <c r="AL9" s="3"/>
      <c r="AM9" s="3"/>
      <c r="AN9" s="3"/>
    </row>
    <row r="10" spans="2:40" ht="19.8" customHeight="1" x14ac:dyDescent="0.3">
      <c r="B10" s="155"/>
      <c r="C10" s="155"/>
      <c r="D10" s="155"/>
      <c r="E10" s="155"/>
      <c r="AB10" s="8" t="e">
        <f ca="1">$AB$5-($AB$5*50%)</f>
        <v>#NUM!</v>
      </c>
      <c r="AF10" s="10">
        <f t="shared" ca="1" si="0"/>
        <v>42477</v>
      </c>
      <c r="AG10" s="3"/>
      <c r="AH10" s="3"/>
      <c r="AI10" s="3"/>
      <c r="AJ10" s="3"/>
      <c r="AK10" s="3"/>
      <c r="AL10" s="3"/>
      <c r="AM10" s="3"/>
      <c r="AN10" s="3"/>
    </row>
    <row r="11" spans="2:40" x14ac:dyDescent="0.3">
      <c r="AB11" s="8" t="e">
        <f ca="1">$AB$5-($AB$5*60%)</f>
        <v>#NUM!</v>
      </c>
      <c r="AF11" s="10">
        <f t="shared" ca="1" si="0"/>
        <v>42507</v>
      </c>
      <c r="AG11" s="3"/>
      <c r="AH11" s="3"/>
      <c r="AI11" s="3"/>
      <c r="AJ11" s="3"/>
      <c r="AK11" s="3"/>
      <c r="AL11" s="3"/>
      <c r="AM11" s="3"/>
      <c r="AN11" s="3"/>
    </row>
    <row r="12" spans="2:40" x14ac:dyDescent="0.3">
      <c r="AB12" s="8" t="e">
        <f ca="1">$AB$5-($AB$5*70%)</f>
        <v>#NUM!</v>
      </c>
      <c r="AF12" s="10">
        <f t="shared" ca="1" si="0"/>
        <v>42538</v>
      </c>
      <c r="AG12" s="3"/>
      <c r="AH12" s="3"/>
      <c r="AI12" s="3"/>
      <c r="AJ12" s="3"/>
      <c r="AK12" s="3"/>
      <c r="AL12" s="3"/>
      <c r="AM12" s="3"/>
      <c r="AN12" s="3"/>
    </row>
    <row r="13" spans="2:40" x14ac:dyDescent="0.3">
      <c r="AB13" s="8" t="e">
        <f ca="1">$AB$5-($AB$5*80%)</f>
        <v>#NUM!</v>
      </c>
      <c r="AF13" s="10">
        <f t="shared" ca="1" si="0"/>
        <v>42568</v>
      </c>
      <c r="AG13" s="3"/>
      <c r="AH13" s="3"/>
      <c r="AI13" s="3"/>
      <c r="AJ13" s="3"/>
      <c r="AK13" s="3"/>
      <c r="AL13" s="3"/>
      <c r="AM13" s="3"/>
      <c r="AN13" s="3"/>
    </row>
    <row r="14" spans="2:40" x14ac:dyDescent="0.3">
      <c r="AB14" s="8" t="e">
        <f ca="1">$AB$5-($AB$5*90%)</f>
        <v>#NUM!</v>
      </c>
      <c r="AF14" s="10">
        <f t="shared" ca="1" si="0"/>
        <v>42599</v>
      </c>
      <c r="AG14" s="3"/>
      <c r="AH14" s="3"/>
      <c r="AI14" s="3"/>
      <c r="AJ14" s="3"/>
      <c r="AK14" s="3"/>
      <c r="AL14" s="3"/>
      <c r="AM14" s="3"/>
      <c r="AN14" s="3"/>
    </row>
    <row r="15" spans="2:40" ht="21.6" customHeight="1" x14ac:dyDescent="0.3">
      <c r="B15" s="156"/>
      <c r="C15" s="156"/>
      <c r="D15" s="156"/>
      <c r="E15" s="156"/>
      <c r="F15" s="156"/>
      <c r="AB15" s="8" t="e">
        <f ca="1">$AB$5-($AB$5*95%)</f>
        <v>#NUM!</v>
      </c>
      <c r="AF15" s="10">
        <f t="shared" ca="1" si="0"/>
        <v>42630</v>
      </c>
      <c r="AG15" s="3"/>
      <c r="AH15" s="3"/>
      <c r="AI15" s="3"/>
      <c r="AJ15" s="3"/>
      <c r="AK15" s="3"/>
      <c r="AL15" s="3"/>
      <c r="AM15" s="3"/>
      <c r="AN15" s="3"/>
    </row>
    <row r="16" spans="2:40" x14ac:dyDescent="0.3">
      <c r="AB16" s="3"/>
      <c r="AF16" s="10">
        <f t="shared" ca="1" si="0"/>
        <v>42660</v>
      </c>
      <c r="AG16" s="3"/>
      <c r="AH16" s="3"/>
      <c r="AI16" s="3"/>
      <c r="AJ16" s="3"/>
      <c r="AK16" s="3"/>
      <c r="AL16" s="3"/>
      <c r="AM16" s="3"/>
      <c r="AN16" s="3"/>
    </row>
    <row r="17" spans="2:40" x14ac:dyDescent="0.3">
      <c r="AB17" s="3"/>
      <c r="AF17" s="10">
        <f t="shared" ca="1" si="0"/>
        <v>42691</v>
      </c>
      <c r="AG17" s="3"/>
      <c r="AH17" s="3"/>
      <c r="AI17" s="3"/>
      <c r="AJ17" s="3"/>
      <c r="AK17" s="3"/>
      <c r="AL17" s="3"/>
      <c r="AM17" s="3"/>
      <c r="AN17" s="3"/>
    </row>
    <row r="18" spans="2:40" ht="15" x14ac:dyDescent="0.3">
      <c r="B18" s="153" t="str">
        <f>IF(B15=AB26,"6-Month Payment Schedule",IF(B15=AB27,"12-Month Payment Schedule",""))</f>
        <v/>
      </c>
      <c r="C18" s="153"/>
      <c r="D18" s="153"/>
      <c r="E18" s="153"/>
      <c r="F18" s="153"/>
      <c r="G18" s="153"/>
      <c r="H18" s="153"/>
      <c r="I18" s="153"/>
      <c r="AB18" s="3"/>
      <c r="AF18" s="10"/>
      <c r="AG18" s="3"/>
      <c r="AH18" s="3"/>
      <c r="AI18" s="3"/>
      <c r="AJ18" s="3"/>
      <c r="AK18" s="3"/>
      <c r="AL18" s="3"/>
      <c r="AM18" s="3"/>
      <c r="AN18" s="3"/>
    </row>
    <row r="19" spans="2:40" x14ac:dyDescent="0.3">
      <c r="AB19" s="3"/>
      <c r="AF19" s="10"/>
      <c r="AG19" s="3"/>
      <c r="AH19" s="3"/>
      <c r="AI19" s="3"/>
      <c r="AJ19" s="3"/>
      <c r="AK19" s="3"/>
      <c r="AL19" s="3"/>
      <c r="AM19" s="3"/>
      <c r="AN19" s="3"/>
    </row>
    <row r="20" spans="2:40" x14ac:dyDescent="0.3">
      <c r="AB20" s="3"/>
      <c r="AF20" s="10"/>
      <c r="AG20" s="3"/>
      <c r="AH20" s="3"/>
      <c r="AI20" s="3"/>
      <c r="AJ20" s="3"/>
      <c r="AK20" s="3"/>
      <c r="AL20" s="3"/>
      <c r="AM20" s="3"/>
      <c r="AN20" s="3"/>
    </row>
    <row r="21" spans="2:40" x14ac:dyDescent="0.3">
      <c r="AB21" s="3"/>
      <c r="AF21" s="10"/>
      <c r="AG21" s="3"/>
      <c r="AH21" s="3"/>
      <c r="AI21" s="3"/>
      <c r="AJ21" s="3"/>
      <c r="AK21" s="3"/>
      <c r="AL21" s="3"/>
      <c r="AM21" s="3"/>
      <c r="AN21" s="3"/>
    </row>
    <row r="22" spans="2:40" ht="18" customHeight="1" x14ac:dyDescent="0.3">
      <c r="AB22" s="3"/>
      <c r="AF22" s="10"/>
      <c r="AG22" s="3"/>
      <c r="AH22" s="3"/>
      <c r="AI22" s="3"/>
      <c r="AJ22" s="3"/>
      <c r="AK22" s="3"/>
      <c r="AL22" s="3"/>
      <c r="AM22" s="3"/>
      <c r="AN22" s="3"/>
    </row>
    <row r="23" spans="2:40" ht="15.6" customHeight="1" x14ac:dyDescent="0.3">
      <c r="B23" s="11">
        <f ca="1">AF6</f>
        <v>42355</v>
      </c>
      <c r="C23" s="151">
        <f ca="1">AF6</f>
        <v>42355</v>
      </c>
      <c r="D23" s="151"/>
      <c r="E23" s="5"/>
      <c r="F23" s="152">
        <f ca="1">AF7</f>
        <v>42386</v>
      </c>
      <c r="G23" s="152"/>
      <c r="H23" s="152"/>
      <c r="I23" s="12">
        <f ca="1">AF7</f>
        <v>42386</v>
      </c>
      <c r="J23" s="5"/>
      <c r="K23" s="11">
        <f ca="1">AF8</f>
        <v>42417</v>
      </c>
      <c r="L23" s="12">
        <f ca="1">AF8</f>
        <v>42417</v>
      </c>
      <c r="M23" s="5"/>
      <c r="N23" s="152">
        <f ca="1">AF9</f>
        <v>42446</v>
      </c>
      <c r="O23" s="152"/>
      <c r="P23" s="12">
        <f ca="1">AF9</f>
        <v>42446</v>
      </c>
      <c r="Q23" s="5"/>
      <c r="R23" s="152">
        <f ca="1">AF10</f>
        <v>42477</v>
      </c>
      <c r="S23" s="152"/>
      <c r="T23" s="151">
        <f ca="1">AF10</f>
        <v>42477</v>
      </c>
      <c r="U23" s="151"/>
      <c r="V23" s="5"/>
      <c r="W23" s="11">
        <f ca="1">AF11</f>
        <v>42507</v>
      </c>
      <c r="X23" s="12">
        <f ca="1">AF11</f>
        <v>42507</v>
      </c>
      <c r="AB23" s="3"/>
      <c r="AF23" s="10"/>
      <c r="AG23" s="3"/>
      <c r="AH23" s="3"/>
      <c r="AI23" s="3"/>
      <c r="AJ23" s="3"/>
      <c r="AK23" s="3"/>
      <c r="AL23" s="3"/>
      <c r="AM23" s="3"/>
      <c r="AN23" s="3"/>
    </row>
    <row r="24" spans="2:40" ht="4.2" customHeight="1" x14ac:dyDescent="0.3">
      <c r="B24" s="5"/>
      <c r="C24" s="5"/>
      <c r="D24" s="5"/>
      <c r="E24" s="5"/>
      <c r="F24" s="5"/>
      <c r="G24" s="5"/>
      <c r="H24" s="5"/>
      <c r="I24" s="5"/>
      <c r="J24" s="5"/>
      <c r="K24" s="5"/>
      <c r="L24" s="5"/>
      <c r="M24" s="5"/>
      <c r="N24" s="5"/>
      <c r="O24" s="5"/>
      <c r="P24" s="5"/>
      <c r="Q24" s="5"/>
      <c r="R24" s="5"/>
      <c r="S24" s="5"/>
      <c r="T24" s="5"/>
      <c r="U24" s="5"/>
      <c r="V24" s="5"/>
      <c r="W24" s="5"/>
      <c r="AB24" s="3"/>
      <c r="AF24" s="10"/>
      <c r="AG24" s="3"/>
      <c r="AH24" s="3"/>
      <c r="AI24" s="3"/>
      <c r="AJ24" s="3"/>
      <c r="AK24" s="3"/>
      <c r="AL24" s="3"/>
      <c r="AM24" s="3"/>
      <c r="AN24" s="3"/>
    </row>
    <row r="25" spans="2:40" ht="13.8" customHeight="1" x14ac:dyDescent="0.3">
      <c r="B25" s="13" t="str">
        <f>IF($B$15=$AB$26,$B$10/$AD$26,IF($B$15=$AB$27,$B$10/$AD$27,""))</f>
        <v/>
      </c>
      <c r="C25" s="18"/>
      <c r="D25" s="18"/>
      <c r="E25" s="18"/>
      <c r="F25" s="157" t="str">
        <f>IF($B$15=$AB$26,$B$10/$AD$26,IF($B$15=$AB$27,$B$10/$AD$27,""))</f>
        <v/>
      </c>
      <c r="G25" s="157"/>
      <c r="H25" s="157"/>
      <c r="I25" s="19"/>
      <c r="J25" s="19"/>
      <c r="K25" s="20" t="str">
        <f>IF($B$15=$AB$26,$B$10/$AD$26,IF($B$15=$AB$27,$B$10/$AD$27,""))</f>
        <v/>
      </c>
      <c r="L25" s="19"/>
      <c r="M25" s="19"/>
      <c r="N25" s="161"/>
      <c r="O25" s="161"/>
      <c r="P25" s="19"/>
      <c r="Q25" s="19"/>
      <c r="R25" s="157" t="str">
        <f>IF($B$15=$AB$26,$B$10/$AD$26,IF($B$15=$AB$27,$B$10/$AD$27,""))</f>
        <v/>
      </c>
      <c r="S25" s="157"/>
      <c r="T25" s="19"/>
      <c r="U25" s="19"/>
      <c r="V25" s="21"/>
      <c r="W25" s="20" t="str">
        <f>IF($B$15=$AB$26,$B$10/$AD$26,IF($B$15=$AB$27,$B$10/$AD$27,""))</f>
        <v/>
      </c>
      <c r="X25" s="16"/>
      <c r="AB25" s="3"/>
      <c r="AF25" s="10"/>
      <c r="AG25" s="3"/>
      <c r="AH25" s="3"/>
      <c r="AI25" s="3"/>
      <c r="AJ25" s="3"/>
      <c r="AK25" s="3"/>
      <c r="AL25" s="3"/>
      <c r="AM25" s="3"/>
      <c r="AN25" s="3"/>
    </row>
    <row r="26" spans="2:40" ht="13.2" customHeight="1" x14ac:dyDescent="0.3">
      <c r="B26" s="15">
        <f>$B$10*2%</f>
        <v>0</v>
      </c>
      <c r="C26" s="18"/>
      <c r="D26" s="18"/>
      <c r="E26" s="18"/>
      <c r="F26" s="158"/>
      <c r="G26" s="159"/>
      <c r="H26" s="159"/>
      <c r="I26" s="19"/>
      <c r="J26" s="19"/>
      <c r="K26" s="15">
        <f>$B$10*1%</f>
        <v>0</v>
      </c>
      <c r="L26" s="19"/>
      <c r="M26" s="19"/>
      <c r="N26" s="158"/>
      <c r="O26" s="159"/>
      <c r="P26" s="19"/>
      <c r="Q26" s="19"/>
      <c r="R26" s="167">
        <f>$B$10*1%</f>
        <v>0</v>
      </c>
      <c r="S26" s="168"/>
      <c r="T26" s="19"/>
      <c r="U26" s="19"/>
      <c r="V26" s="21"/>
      <c r="W26" s="15">
        <f>$B$10*1%</f>
        <v>0</v>
      </c>
      <c r="X26" s="16"/>
      <c r="AB26" s="3" t="s">
        <v>0</v>
      </c>
      <c r="AD26">
        <v>6</v>
      </c>
      <c r="AF26" s="10"/>
      <c r="AG26" s="3"/>
      <c r="AH26" s="3"/>
      <c r="AI26" s="3"/>
      <c r="AJ26" s="3"/>
      <c r="AK26" s="3"/>
      <c r="AL26" s="3"/>
      <c r="AM26" s="3"/>
      <c r="AN26" s="3"/>
    </row>
    <row r="27" spans="2:40" ht="15" customHeight="1" x14ac:dyDescent="0.3">
      <c r="B27" s="14">
        <f>SUM(B25:B26)</f>
        <v>0</v>
      </c>
      <c r="C27" s="5"/>
      <c r="D27" s="5"/>
      <c r="E27" s="5"/>
      <c r="F27" s="160">
        <f>SUM(F25:H26)</f>
        <v>0</v>
      </c>
      <c r="G27" s="160"/>
      <c r="H27" s="160"/>
      <c r="I27" s="5"/>
      <c r="J27" s="5"/>
      <c r="K27" s="14">
        <f>SUM(K25:K26)</f>
        <v>0</v>
      </c>
      <c r="L27" s="5"/>
      <c r="M27" s="5"/>
      <c r="N27" s="162"/>
      <c r="O27" s="163"/>
      <c r="P27" s="5"/>
      <c r="Q27" s="5"/>
      <c r="R27" s="160">
        <f>SUM(R25:S26)</f>
        <v>0</v>
      </c>
      <c r="S27" s="169"/>
      <c r="T27" s="5"/>
      <c r="U27" s="5"/>
      <c r="V27" s="6"/>
      <c r="W27" s="14">
        <f>SUM(W25:W26)</f>
        <v>0</v>
      </c>
      <c r="AB27" s="3" t="s">
        <v>1</v>
      </c>
      <c r="AD27">
        <v>12</v>
      </c>
      <c r="AF27" s="10"/>
      <c r="AG27" s="3"/>
      <c r="AH27" s="3"/>
      <c r="AI27" s="3"/>
      <c r="AJ27" s="3"/>
      <c r="AK27" s="3"/>
      <c r="AL27" s="3"/>
      <c r="AM27" s="3"/>
      <c r="AN27" s="3"/>
    </row>
    <row r="28" spans="2:40" ht="15.6" customHeight="1" x14ac:dyDescent="0.3">
      <c r="B28" s="5"/>
      <c r="C28" s="5"/>
      <c r="D28" s="5"/>
      <c r="E28" s="5"/>
      <c r="F28" s="5"/>
      <c r="G28" s="5"/>
      <c r="H28" s="5"/>
      <c r="I28" s="5"/>
      <c r="J28" s="5"/>
      <c r="K28" s="5"/>
      <c r="L28" s="5"/>
      <c r="M28" s="5"/>
      <c r="N28" s="111"/>
      <c r="O28" s="111"/>
      <c r="P28" s="5"/>
      <c r="Q28" s="5"/>
      <c r="R28" s="5"/>
      <c r="S28" s="5"/>
      <c r="T28" s="5"/>
      <c r="U28" s="5"/>
      <c r="V28" s="5"/>
      <c r="W28" s="5"/>
      <c r="AB28" s="3"/>
      <c r="AF28" s="10"/>
      <c r="AG28" s="3"/>
      <c r="AH28" s="3"/>
      <c r="AI28" s="3"/>
      <c r="AJ28" s="3"/>
      <c r="AK28" s="3"/>
      <c r="AL28" s="3"/>
      <c r="AM28" s="3"/>
      <c r="AN28" s="3"/>
    </row>
    <row r="29" spans="2:40" ht="20.399999999999999" customHeight="1" x14ac:dyDescent="0.3">
      <c r="B29" s="5"/>
      <c r="C29" s="5"/>
      <c r="D29" s="164">
        <f>B10</f>
        <v>0</v>
      </c>
      <c r="E29" s="164"/>
      <c r="F29" s="164"/>
      <c r="G29" s="5"/>
      <c r="H29" s="5"/>
      <c r="I29" s="17" t="str">
        <f>IF(B15=AB26,((B10*2%)*2)+((B10*1%)*4),IF(B15=AB27,((B10*2%)*2)+((B10*1%)*10),""))</f>
        <v/>
      </c>
      <c r="J29" s="5"/>
      <c r="K29" s="5"/>
      <c r="L29" s="165" t="str">
        <f>IFERROR(D29+I29,"")</f>
        <v/>
      </c>
      <c r="M29" s="166"/>
      <c r="N29" s="166"/>
      <c r="O29" s="166"/>
      <c r="P29" s="5"/>
      <c r="Q29" s="5"/>
      <c r="R29" s="5"/>
      <c r="S29" s="7"/>
      <c r="T29" s="154"/>
      <c r="U29" s="154"/>
      <c r="V29" s="154"/>
      <c r="W29" s="154"/>
      <c r="X29" s="154"/>
      <c r="Y29" s="154"/>
      <c r="AB29" s="3"/>
      <c r="AF29" s="10"/>
      <c r="AG29" s="3"/>
      <c r="AH29" s="3"/>
      <c r="AI29" s="3"/>
      <c r="AJ29" s="3"/>
      <c r="AK29" s="3"/>
      <c r="AL29" s="3"/>
      <c r="AM29" s="3"/>
      <c r="AN29" s="3"/>
    </row>
    <row r="30" spans="2:40" ht="6.6" customHeight="1" x14ac:dyDescent="0.3">
      <c r="B30" s="5"/>
      <c r="C30" s="5"/>
      <c r="D30" s="5"/>
      <c r="E30" s="5"/>
      <c r="F30" s="5"/>
      <c r="G30" s="5"/>
      <c r="H30" s="5"/>
      <c r="I30" s="5"/>
      <c r="J30" s="5"/>
      <c r="K30" s="5"/>
      <c r="L30" s="5"/>
      <c r="M30" s="5"/>
      <c r="N30" s="5"/>
      <c r="O30" s="5"/>
      <c r="P30" s="5"/>
      <c r="Q30" s="5"/>
      <c r="R30" s="5"/>
      <c r="S30" s="7"/>
      <c r="T30" s="154"/>
      <c r="U30" s="154"/>
      <c r="V30" s="154"/>
      <c r="W30" s="154"/>
      <c r="X30" s="154"/>
      <c r="Y30" s="154"/>
      <c r="AB30" s="3"/>
      <c r="AF30" s="10"/>
      <c r="AG30" s="3"/>
      <c r="AH30" s="3"/>
      <c r="AI30" s="3"/>
      <c r="AJ30" s="3"/>
      <c r="AK30" s="3"/>
      <c r="AL30" s="3"/>
      <c r="AM30" s="3"/>
      <c r="AN30" s="3"/>
    </row>
    <row r="31" spans="2:40" x14ac:dyDescent="0.3">
      <c r="AB31" s="3"/>
      <c r="AF31" s="10"/>
      <c r="AG31" s="3"/>
      <c r="AH31" s="3"/>
      <c r="AI31" s="3"/>
      <c r="AJ31" s="3"/>
      <c r="AK31" s="3"/>
      <c r="AL31" s="3"/>
      <c r="AM31" s="3"/>
      <c r="AN31" s="3"/>
    </row>
    <row r="32" spans="2:40" x14ac:dyDescent="0.3">
      <c r="AB32" s="3"/>
      <c r="AF32" s="3"/>
      <c r="AG32" s="3"/>
      <c r="AH32" s="3"/>
      <c r="AI32" s="3"/>
      <c r="AJ32" s="3"/>
      <c r="AK32" s="3"/>
      <c r="AL32" s="3"/>
      <c r="AM32" s="3"/>
      <c r="AN32" s="3"/>
    </row>
    <row r="33" spans="28:28" x14ac:dyDescent="0.3">
      <c r="AB33" s="3"/>
    </row>
    <row r="34" spans="28:28" x14ac:dyDescent="0.3">
      <c r="AB34" s="3"/>
    </row>
    <row r="35" spans="28:28" x14ac:dyDescent="0.3">
      <c r="AB35" s="3"/>
    </row>
    <row r="36" spans="28:28" x14ac:dyDescent="0.3">
      <c r="AB36" s="3"/>
    </row>
    <row r="37" spans="28:28" x14ac:dyDescent="0.3">
      <c r="AB37" s="3"/>
    </row>
    <row r="38" spans="28:28" x14ac:dyDescent="0.3">
      <c r="AB38" s="3"/>
    </row>
    <row r="39" spans="28:28" x14ac:dyDescent="0.3">
      <c r="AB39" s="3"/>
    </row>
    <row r="40" spans="28:28" x14ac:dyDescent="0.3">
      <c r="AB40" s="3"/>
    </row>
    <row r="41" spans="28:28" x14ac:dyDescent="0.3">
      <c r="AB41" s="3"/>
    </row>
    <row r="42" spans="28:28" x14ac:dyDescent="0.3">
      <c r="AB42" s="3"/>
    </row>
    <row r="43" spans="28:28" x14ac:dyDescent="0.3">
      <c r="AB43" s="3"/>
    </row>
    <row r="44" spans="28:28" x14ac:dyDescent="0.3"/>
    <row r="45" spans="28:28" x14ac:dyDescent="0.3"/>
    <row r="46" spans="28:28" x14ac:dyDescent="0.3"/>
    <row r="47" spans="28:28" x14ac:dyDescent="0.3"/>
    <row r="48" spans="28:28" x14ac:dyDescent="0.3"/>
    <row r="49" x14ac:dyDescent="0.3"/>
    <row r="50" x14ac:dyDescent="0.3"/>
    <row r="51" x14ac:dyDescent="0.3"/>
    <row r="52" x14ac:dyDescent="0.3"/>
    <row r="53" x14ac:dyDescent="0.3"/>
    <row r="54" x14ac:dyDescent="0.3"/>
    <row r="55" x14ac:dyDescent="0.3"/>
    <row r="56" ht="2.4" customHeight="1" x14ac:dyDescent="0.3"/>
  </sheetData>
  <sheetProtection selectLockedCells="1"/>
  <mergeCells count="21">
    <mergeCell ref="T29:Y30"/>
    <mergeCell ref="B10:E10"/>
    <mergeCell ref="B15:F15"/>
    <mergeCell ref="F25:H25"/>
    <mergeCell ref="F26:H26"/>
    <mergeCell ref="F27:H27"/>
    <mergeCell ref="N25:O25"/>
    <mergeCell ref="N26:O26"/>
    <mergeCell ref="N27:O27"/>
    <mergeCell ref="D29:F29"/>
    <mergeCell ref="L29:O29"/>
    <mergeCell ref="R25:S25"/>
    <mergeCell ref="R26:S26"/>
    <mergeCell ref="R27:S27"/>
    <mergeCell ref="S5:T5"/>
    <mergeCell ref="C23:D23"/>
    <mergeCell ref="F23:H23"/>
    <mergeCell ref="B18:I18"/>
    <mergeCell ref="N23:O23"/>
    <mergeCell ref="R23:S23"/>
    <mergeCell ref="T23:U23"/>
  </mergeCells>
  <dataValidations count="2">
    <dataValidation type="list" allowBlank="1" showInputMessage="1" showErrorMessage="1" sqref="B10:E10">
      <formula1>$AB$5:$AB$15</formula1>
    </dataValidation>
    <dataValidation type="list" allowBlank="1" showInputMessage="1" showErrorMessage="1" sqref="B15:F15">
      <formula1>$AB$26:$AB$27</formula1>
    </dataValidation>
  </dataValidations>
  <pageMargins left="0.7" right="0.7" top="0.75" bottom="0.75" header="0.3" footer="0.3"/>
  <drawing r:id="rId1"/>
  <pictur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66"/>
  <sheetViews>
    <sheetView showGridLines="0" showRowColHeaders="0" workbookViewId="0">
      <selection activeCell="C12" sqref="C12:D12"/>
    </sheetView>
  </sheetViews>
  <sheetFormatPr defaultColWidth="0" defaultRowHeight="0" customHeight="1" zeroHeight="1" x14ac:dyDescent="0.3"/>
  <cols>
    <col min="1" max="1" width="4.21875" customWidth="1"/>
    <col min="2" max="2" width="4" customWidth="1"/>
    <col min="3" max="4" width="10.33203125" customWidth="1"/>
    <col min="5" max="5" width="3.44140625" customWidth="1"/>
    <col min="6" max="7" width="10.33203125" customWidth="1"/>
    <col min="8" max="8" width="3.44140625" customWidth="1"/>
    <col min="9" max="10" width="10.33203125" customWidth="1"/>
    <col min="11" max="11" width="3.44140625" customWidth="1"/>
    <col min="12" max="13" width="10.33203125" customWidth="1"/>
    <col min="14" max="14" width="3.44140625" customWidth="1"/>
    <col min="15" max="16" width="10.33203125" customWidth="1"/>
    <col min="17" max="17" width="3.44140625" customWidth="1"/>
    <col min="18" max="19" width="10.33203125" customWidth="1"/>
    <col min="20" max="20" width="3.88671875" customWidth="1"/>
    <col min="21" max="21" width="4.109375" customWidth="1"/>
    <col min="22" max="22" width="18.44140625" hidden="1" customWidth="1"/>
    <col min="23" max="25" width="8.88671875" hidden="1" customWidth="1"/>
    <col min="26" max="26" width="10.5546875" hidden="1" customWidth="1"/>
    <col min="27" max="40" width="8.88671875" hidden="1" customWidth="1"/>
    <col min="41" max="41" width="0" hidden="1" customWidth="1"/>
    <col min="42" max="16384" width="8.88671875" hidden="1"/>
  </cols>
  <sheetData>
    <row r="1" spans="1:34" ht="14.4" x14ac:dyDescent="0.3">
      <c r="A1" s="35"/>
      <c r="B1" s="35"/>
      <c r="C1" s="35"/>
      <c r="D1" s="35"/>
      <c r="E1" s="35"/>
      <c r="F1" s="35"/>
      <c r="G1" s="35"/>
      <c r="H1" s="35"/>
      <c r="I1" s="35"/>
      <c r="J1" s="35"/>
      <c r="K1" s="35"/>
      <c r="L1" s="35"/>
      <c r="M1" s="35"/>
      <c r="N1" s="35"/>
      <c r="O1" s="35"/>
      <c r="P1" s="35"/>
      <c r="Q1" s="35"/>
      <c r="R1" s="35"/>
      <c r="S1" s="35"/>
      <c r="T1" s="35"/>
      <c r="U1" s="35"/>
    </row>
    <row r="2" spans="1:34" ht="30" x14ac:dyDescent="0.5">
      <c r="A2" s="35"/>
      <c r="B2" s="36" t="s">
        <v>100</v>
      </c>
      <c r="C2" s="35"/>
      <c r="D2" s="35"/>
      <c r="E2" s="35"/>
      <c r="F2" s="35"/>
      <c r="G2" s="35"/>
      <c r="H2" s="35"/>
      <c r="I2" s="35"/>
      <c r="J2" s="35"/>
      <c r="K2" s="35"/>
      <c r="L2" s="35"/>
      <c r="M2" s="35"/>
      <c r="N2" s="35"/>
      <c r="O2" s="35"/>
      <c r="P2" s="35"/>
      <c r="Q2" s="35"/>
      <c r="R2" s="35"/>
      <c r="S2" s="35"/>
      <c r="T2" s="35"/>
      <c r="U2" s="35"/>
    </row>
    <row r="3" spans="1:34" ht="20.399999999999999" x14ac:dyDescent="0.35">
      <c r="A3" s="35"/>
      <c r="B3" s="37" t="s">
        <v>101</v>
      </c>
      <c r="C3" s="35"/>
      <c r="D3" s="35"/>
      <c r="E3" s="35"/>
      <c r="F3" s="35"/>
      <c r="G3" s="35"/>
      <c r="H3" s="35"/>
      <c r="I3" s="35"/>
      <c r="J3" s="35"/>
      <c r="K3" s="35"/>
      <c r="L3" s="35"/>
      <c r="M3" s="35"/>
      <c r="N3" s="35"/>
      <c r="O3" s="35"/>
      <c r="P3" s="35"/>
      <c r="Q3" s="35"/>
      <c r="R3" s="35"/>
      <c r="S3" s="35"/>
      <c r="T3" s="35"/>
      <c r="U3" s="35"/>
    </row>
    <row r="4" spans="1:34" ht="18" customHeight="1" thickBot="1" x14ac:dyDescent="0.4">
      <c r="A4" s="35"/>
      <c r="B4" s="38"/>
      <c r="C4" s="38"/>
      <c r="D4" s="39"/>
      <c r="E4" s="39"/>
      <c r="F4" s="39"/>
      <c r="G4" s="39"/>
      <c r="H4" s="39"/>
      <c r="I4" s="39"/>
      <c r="J4" s="39"/>
      <c r="K4" s="39"/>
      <c r="L4" s="39"/>
      <c r="M4" s="39"/>
      <c r="N4" s="39"/>
      <c r="O4" s="39"/>
      <c r="P4" s="39"/>
      <c r="Q4" s="39"/>
      <c r="R4" s="39"/>
      <c r="S4" s="39"/>
      <c r="T4" s="39"/>
      <c r="U4" s="35"/>
    </row>
    <row r="5" spans="1:34" ht="6" customHeight="1" x14ac:dyDescent="0.35">
      <c r="A5" s="35"/>
      <c r="B5" s="35"/>
      <c r="C5" s="60"/>
      <c r="D5" s="58"/>
      <c r="E5" s="58"/>
      <c r="F5" s="58"/>
      <c r="G5" s="58"/>
      <c r="H5" s="58"/>
      <c r="I5" s="58"/>
      <c r="J5" s="58"/>
      <c r="K5" s="58"/>
      <c r="L5" s="58"/>
      <c r="M5" s="58"/>
      <c r="N5" s="58"/>
      <c r="O5" s="58"/>
      <c r="P5" s="58"/>
      <c r="Q5" s="35"/>
      <c r="R5" s="35"/>
      <c r="S5" s="35"/>
      <c r="T5" s="35"/>
      <c r="U5" s="35"/>
    </row>
    <row r="6" spans="1:34" ht="6" customHeight="1" x14ac:dyDescent="0.35">
      <c r="A6" s="35"/>
      <c r="B6" s="35"/>
      <c r="C6" s="60"/>
      <c r="D6" s="58"/>
      <c r="E6" s="58"/>
      <c r="F6" s="58"/>
      <c r="G6" s="58"/>
      <c r="H6" s="58"/>
      <c r="I6" s="58"/>
      <c r="J6" s="58"/>
      <c r="K6" s="58"/>
      <c r="L6" s="58"/>
      <c r="M6" s="58"/>
      <c r="N6" s="58"/>
      <c r="O6" s="58"/>
      <c r="P6" s="58"/>
      <c r="Q6" s="35"/>
      <c r="R6" s="35"/>
      <c r="S6" s="35"/>
      <c r="T6" s="35"/>
      <c r="U6" s="35"/>
    </row>
    <row r="7" spans="1:34" ht="21" customHeight="1" x14ac:dyDescent="0.4">
      <c r="A7" s="35"/>
      <c r="B7" s="93"/>
      <c r="C7" s="93"/>
      <c r="D7" s="93"/>
      <c r="E7" s="93"/>
      <c r="F7" s="93"/>
      <c r="G7" s="93"/>
      <c r="H7" s="93"/>
      <c r="I7" s="93"/>
      <c r="J7" s="93"/>
      <c r="K7" s="93"/>
      <c r="L7" s="93"/>
      <c r="M7" s="92"/>
      <c r="N7" s="92"/>
      <c r="O7" s="92"/>
      <c r="P7" s="105"/>
      <c r="Q7" s="106" t="s">
        <v>151</v>
      </c>
      <c r="R7" s="170" t="e">
        <f ca="1">QUALIFIEDold!F11</f>
        <v>#NUM!</v>
      </c>
      <c r="S7" s="170"/>
      <c r="T7" s="93"/>
      <c r="U7" s="35"/>
      <c r="V7" s="8" t="e">
        <f ca="1">R7</f>
        <v>#NUM!</v>
      </c>
      <c r="Z7" s="10">
        <f ca="1">TODAY()</f>
        <v>42325</v>
      </c>
      <c r="AA7" s="10"/>
      <c r="AB7" s="10"/>
      <c r="AC7" s="10"/>
      <c r="AD7" s="10"/>
      <c r="AE7" s="10"/>
      <c r="AF7" s="10"/>
      <c r="AG7" s="3"/>
      <c r="AH7" s="3"/>
    </row>
    <row r="8" spans="1:34" ht="14.4" x14ac:dyDescent="0.3">
      <c r="A8" s="35"/>
      <c r="U8" s="35"/>
      <c r="V8" s="8" t="e">
        <f ca="1">$V$7-($V$7*10%)</f>
        <v>#NUM!</v>
      </c>
      <c r="Z8" s="10">
        <f ca="1">EDATE(Z7,1)</f>
        <v>42355</v>
      </c>
      <c r="AA8" s="3"/>
      <c r="AB8" s="3"/>
      <c r="AC8" s="3"/>
      <c r="AD8" s="3"/>
      <c r="AE8" s="3"/>
      <c r="AF8" s="3"/>
      <c r="AG8" s="3"/>
      <c r="AH8" s="3"/>
    </row>
    <row r="9" spans="1:34" ht="14.4" x14ac:dyDescent="0.3">
      <c r="A9" s="35"/>
      <c r="U9" s="35"/>
      <c r="V9" s="8" t="e">
        <f ca="1">$V$7-($V$7*20%)</f>
        <v>#NUM!</v>
      </c>
      <c r="Z9" s="10">
        <f t="shared" ref="Z9:Z26" ca="1" si="0">EDATE(Z8,1)</f>
        <v>42386</v>
      </c>
      <c r="AA9" s="3"/>
      <c r="AB9" s="3"/>
      <c r="AC9" s="3"/>
      <c r="AD9" s="3"/>
      <c r="AE9" s="3"/>
      <c r="AF9" s="3"/>
      <c r="AG9" s="3"/>
      <c r="AH9" s="3"/>
    </row>
    <row r="10" spans="1:34" ht="17.399999999999999" x14ac:dyDescent="0.3">
      <c r="A10" s="35"/>
      <c r="C10" s="91" t="s">
        <v>149</v>
      </c>
      <c r="U10" s="35"/>
      <c r="V10" s="8" t="e">
        <f ca="1">$V$7-($V$7*30%)</f>
        <v>#NUM!</v>
      </c>
      <c r="Z10" s="10">
        <f t="shared" ca="1" si="0"/>
        <v>42417</v>
      </c>
      <c r="AA10" s="3"/>
      <c r="AB10" s="3"/>
      <c r="AC10" s="3"/>
      <c r="AD10" s="3"/>
      <c r="AE10" s="3"/>
      <c r="AF10" s="3"/>
      <c r="AG10" s="3"/>
      <c r="AH10" s="3"/>
    </row>
    <row r="11" spans="1:34" ht="7.2" customHeight="1" x14ac:dyDescent="0.3">
      <c r="A11" s="35"/>
      <c r="U11" s="35"/>
      <c r="V11" s="8" t="e">
        <f ca="1">$V$7-($V$7*40%)</f>
        <v>#NUM!</v>
      </c>
      <c r="Z11" s="10">
        <f t="shared" ca="1" si="0"/>
        <v>42446</v>
      </c>
      <c r="AA11" s="3"/>
      <c r="AB11" s="3"/>
      <c r="AC11" s="3"/>
      <c r="AD11" s="3"/>
      <c r="AE11" s="3"/>
      <c r="AF11" s="3"/>
      <c r="AG11" s="3"/>
      <c r="AH11" s="3"/>
    </row>
    <row r="12" spans="1:34" ht="19.8" customHeight="1" x14ac:dyDescent="0.3">
      <c r="A12" s="35"/>
      <c r="C12" s="171"/>
      <c r="D12" s="171"/>
      <c r="E12" s="94"/>
      <c r="F12" s="94"/>
      <c r="U12" s="35"/>
      <c r="V12" s="8" t="e">
        <f ca="1">$V$7-($V$7*50%)</f>
        <v>#NUM!</v>
      </c>
      <c r="Z12" s="10">
        <f t="shared" ca="1" si="0"/>
        <v>42477</v>
      </c>
      <c r="AA12" s="3"/>
      <c r="AB12" s="3"/>
      <c r="AC12" s="3"/>
      <c r="AD12" s="3"/>
      <c r="AE12" s="3"/>
      <c r="AF12" s="3"/>
      <c r="AG12" s="3"/>
      <c r="AH12" s="3"/>
    </row>
    <row r="13" spans="1:34" ht="14.4" x14ac:dyDescent="0.3">
      <c r="A13" s="35"/>
      <c r="U13" s="35"/>
      <c r="V13" s="8" t="e">
        <f ca="1">$V$7-($V$7*60%)</f>
        <v>#NUM!</v>
      </c>
      <c r="Z13" s="10">
        <f t="shared" ca="1" si="0"/>
        <v>42507</v>
      </c>
      <c r="AA13" s="3"/>
      <c r="AB13" s="3"/>
      <c r="AC13" s="3"/>
      <c r="AD13" s="3"/>
      <c r="AE13" s="3"/>
      <c r="AF13" s="3"/>
      <c r="AG13" s="3"/>
      <c r="AH13" s="3"/>
    </row>
    <row r="14" spans="1:34" ht="14.4" x14ac:dyDescent="0.3">
      <c r="A14" s="35"/>
      <c r="U14" s="35"/>
      <c r="V14" s="8" t="e">
        <f ca="1">$V$7-($V$7*70%)</f>
        <v>#NUM!</v>
      </c>
      <c r="Z14" s="10">
        <f t="shared" ca="1" si="0"/>
        <v>42538</v>
      </c>
      <c r="AA14" s="3"/>
      <c r="AB14" s="3"/>
      <c r="AC14" s="3"/>
      <c r="AD14" s="3"/>
      <c r="AE14" s="3"/>
      <c r="AF14" s="3"/>
      <c r="AG14" s="3"/>
      <c r="AH14" s="3"/>
    </row>
    <row r="15" spans="1:34" ht="15.6" x14ac:dyDescent="0.3">
      <c r="A15" s="35"/>
      <c r="C15" s="90" t="s">
        <v>150</v>
      </c>
      <c r="U15" s="35"/>
      <c r="V15" s="8" t="e">
        <f ca="1">$V$7-($V$7*80%)</f>
        <v>#NUM!</v>
      </c>
      <c r="Z15" s="10">
        <f t="shared" ca="1" si="0"/>
        <v>42568</v>
      </c>
      <c r="AA15" s="3"/>
      <c r="AB15" s="3"/>
      <c r="AC15" s="3"/>
      <c r="AD15" s="3"/>
      <c r="AE15" s="3"/>
      <c r="AF15" s="3"/>
      <c r="AG15" s="3"/>
      <c r="AH15" s="3"/>
    </row>
    <row r="16" spans="1:34" ht="6.6" customHeight="1" x14ac:dyDescent="0.3">
      <c r="A16" s="35"/>
      <c r="U16" s="35"/>
      <c r="V16" s="8" t="e">
        <f ca="1">$V$7-($V$7*90%)</f>
        <v>#NUM!</v>
      </c>
      <c r="Z16" s="10">
        <f t="shared" ca="1" si="0"/>
        <v>42599</v>
      </c>
      <c r="AA16" s="3"/>
      <c r="AB16" s="3"/>
      <c r="AC16" s="3"/>
      <c r="AD16" s="3"/>
      <c r="AE16" s="3"/>
      <c r="AF16" s="3"/>
      <c r="AG16" s="3"/>
      <c r="AH16" s="3"/>
    </row>
    <row r="17" spans="1:34" ht="21.6" customHeight="1" x14ac:dyDescent="0.3">
      <c r="A17" s="35"/>
      <c r="C17" s="172"/>
      <c r="D17" s="172"/>
      <c r="E17" s="172"/>
      <c r="F17" s="95"/>
      <c r="G17" s="95"/>
      <c r="U17" s="35"/>
      <c r="V17" s="8" t="e">
        <f ca="1">$V$7-($V$7*95%)</f>
        <v>#NUM!</v>
      </c>
      <c r="Z17" s="10">
        <f t="shared" ca="1" si="0"/>
        <v>42630</v>
      </c>
      <c r="AA17" s="3"/>
      <c r="AB17" s="3"/>
      <c r="AC17" s="3"/>
      <c r="AD17" s="3"/>
      <c r="AE17" s="3"/>
      <c r="AF17" s="3"/>
      <c r="AG17" s="3"/>
      <c r="AH17" s="3"/>
    </row>
    <row r="18" spans="1:34" ht="14.4" x14ac:dyDescent="0.3">
      <c r="A18" s="35"/>
      <c r="U18" s="35"/>
      <c r="V18" s="3"/>
      <c r="Z18" s="10">
        <f t="shared" ca="1" si="0"/>
        <v>42660</v>
      </c>
      <c r="AA18" s="3"/>
      <c r="AB18" s="3"/>
      <c r="AC18" s="3"/>
      <c r="AD18" s="3"/>
      <c r="AE18" s="3"/>
      <c r="AF18" s="3"/>
      <c r="AG18" s="3"/>
      <c r="AH18" s="3"/>
    </row>
    <row r="19" spans="1:34" ht="14.4" x14ac:dyDescent="0.3">
      <c r="A19" s="35"/>
      <c r="U19" s="35"/>
      <c r="V19" s="3"/>
      <c r="Z19" s="10">
        <f t="shared" ca="1" si="0"/>
        <v>42691</v>
      </c>
      <c r="AA19" s="3"/>
      <c r="AB19" s="3"/>
      <c r="AC19" s="3"/>
      <c r="AD19" s="3"/>
      <c r="AE19" s="3"/>
      <c r="AF19" s="3"/>
      <c r="AG19" s="3"/>
      <c r="AH19" s="3"/>
    </row>
    <row r="20" spans="1:34" ht="14.4" x14ac:dyDescent="0.3">
      <c r="A20" s="35"/>
      <c r="C20" s="178" t="str">
        <f>IF(C17=V36,"6-Month Payment Schedule",IF(C17=V37,"12-Month Payment Schedule",""))</f>
        <v/>
      </c>
      <c r="D20" s="178"/>
      <c r="E20" s="178"/>
      <c r="F20" s="178"/>
      <c r="G20" s="178"/>
      <c r="H20" s="178"/>
      <c r="I20" s="178"/>
      <c r="J20" s="178"/>
      <c r="U20" s="35"/>
      <c r="V20" s="3"/>
      <c r="Z20" s="10">
        <f t="shared" ca="1" si="0"/>
        <v>42721</v>
      </c>
      <c r="AA20" s="3"/>
      <c r="AB20" s="3"/>
      <c r="AC20" s="3"/>
      <c r="AD20" s="3"/>
      <c r="AE20" s="3"/>
      <c r="AF20" s="3"/>
      <c r="AG20" s="3"/>
      <c r="AH20" s="3"/>
    </row>
    <row r="21" spans="1:34" ht="14.4" x14ac:dyDescent="0.3">
      <c r="A21" s="35"/>
      <c r="U21" s="35"/>
      <c r="V21" s="3"/>
      <c r="Z21" s="10">
        <f t="shared" ca="1" si="0"/>
        <v>42752</v>
      </c>
      <c r="AA21" s="3"/>
      <c r="AB21" s="3"/>
      <c r="AC21" s="3"/>
      <c r="AD21" s="3"/>
      <c r="AE21" s="3"/>
      <c r="AF21" s="3"/>
      <c r="AG21" s="3"/>
      <c r="AH21" s="3"/>
    </row>
    <row r="22" spans="1:34" ht="14.4" x14ac:dyDescent="0.3">
      <c r="A22" s="35"/>
      <c r="C22" s="88">
        <f ca="1">Z8</f>
        <v>42355</v>
      </c>
      <c r="D22" s="96">
        <f ca="1">Z8</f>
        <v>42355</v>
      </c>
      <c r="F22" s="88">
        <f ca="1">Z9</f>
        <v>42386</v>
      </c>
      <c r="G22" s="96">
        <f ca="1">Z9</f>
        <v>42386</v>
      </c>
      <c r="I22" s="88">
        <f ca="1">Z10</f>
        <v>42417</v>
      </c>
      <c r="J22" s="96">
        <f ca="1">Z10</f>
        <v>42417</v>
      </c>
      <c r="L22" s="88">
        <f ca="1">Z11</f>
        <v>42446</v>
      </c>
      <c r="M22" s="96">
        <f ca="1">Z11</f>
        <v>42446</v>
      </c>
      <c r="O22" s="88">
        <f ca="1">Z12</f>
        <v>42477</v>
      </c>
      <c r="P22" s="96">
        <f ca="1">Z12</f>
        <v>42477</v>
      </c>
      <c r="R22" s="88">
        <f ca="1">Z13</f>
        <v>42507</v>
      </c>
      <c r="S22" s="96">
        <f ca="1">Z13</f>
        <v>42507</v>
      </c>
      <c r="U22" s="35"/>
      <c r="V22" s="3"/>
      <c r="Z22" s="10">
        <f t="shared" ca="1" si="0"/>
        <v>42783</v>
      </c>
      <c r="AA22" s="3"/>
      <c r="AB22" s="3"/>
      <c r="AC22" s="3"/>
      <c r="AD22" s="3"/>
      <c r="AE22" s="3"/>
      <c r="AF22" s="3"/>
      <c r="AG22" s="3"/>
      <c r="AH22" s="3"/>
    </row>
    <row r="23" spans="1:34" ht="14.4" x14ac:dyDescent="0.3">
      <c r="A23" s="35"/>
      <c r="C23" s="107">
        <f>IF($C$17=$V$36,$C$12/$X$36,IF($C$17=$V$37,$C$12/$X$37,0))</f>
        <v>0</v>
      </c>
      <c r="D23" s="98" t="s">
        <v>152</v>
      </c>
      <c r="E23" s="29"/>
      <c r="F23" s="107">
        <f>IF($C$17=$V$36,$C$12/$X$36,IF($C$17=$V$37,$C$12/$X$37,0))</f>
        <v>0</v>
      </c>
      <c r="G23" s="98" t="s">
        <v>152</v>
      </c>
      <c r="H23" s="29"/>
      <c r="I23" s="107">
        <f>IF($C$17=$V$36,$C$12/$X$36,IF($C$17=$V$37,$C$12/$X$37,0))</f>
        <v>0</v>
      </c>
      <c r="J23" s="98" t="s">
        <v>152</v>
      </c>
      <c r="K23" s="29"/>
      <c r="L23" s="107">
        <f>IF($C$17=$V$36,$C$12/$X$36,IF($C$17=$V$37,$C$12/$X$37,0))</f>
        <v>0</v>
      </c>
      <c r="M23" s="98" t="s">
        <v>152</v>
      </c>
      <c r="N23" s="29"/>
      <c r="O23" s="107">
        <f>IF($C$17=$V$36,$C$12/$X$36,IF($C$17=$V$37,$C$12/$X$37,0))</f>
        <v>0</v>
      </c>
      <c r="P23" s="98" t="s">
        <v>152</v>
      </c>
      <c r="Q23" s="29"/>
      <c r="R23" s="107">
        <f>IF($C$17=$V$36,$C$12/$X$36,IF($C$17=$V$37,$C$12/$X$37,0))</f>
        <v>0</v>
      </c>
      <c r="S23" s="98" t="s">
        <v>152</v>
      </c>
      <c r="U23" s="35"/>
      <c r="V23" s="3"/>
      <c r="Z23" s="10">
        <f t="shared" ca="1" si="0"/>
        <v>42811</v>
      </c>
      <c r="AA23" s="3"/>
      <c r="AB23" s="3"/>
      <c r="AC23" s="3"/>
      <c r="AD23" s="3"/>
      <c r="AE23" s="3"/>
      <c r="AF23" s="3"/>
      <c r="AG23" s="3"/>
      <c r="AH23" s="3"/>
    </row>
    <row r="24" spans="1:34" ht="14.4" x14ac:dyDescent="0.3">
      <c r="A24" s="35"/>
      <c r="C24" s="108">
        <f>IF($C$17=$V$36,$X$27*$C$12,IF($C$17=$V$37,$X$27*$C$12,0))</f>
        <v>0</v>
      </c>
      <c r="D24" s="99" t="str">
        <f>IF($C$17=$V$36,CONCATENATE($X$30,"% Fee"),IF($C$17=$V$37,CONCATENATE($X$30,"% Fee"),"% Fee"))</f>
        <v>% Fee</v>
      </c>
      <c r="E24" s="29"/>
      <c r="F24" s="108">
        <f>IF($C$17=$V$36,$X$27*$C$12,IF($C$17=$V$37,$X$27*$C$12,0))</f>
        <v>0</v>
      </c>
      <c r="G24" s="99" t="str">
        <f>IF($C$17=$V$36,CONCATENATE($X$30,"% Fee"),IF($C$17=$V$37,CONCATENATE($X$30,"% Fee"),"% Fee"))</f>
        <v>% Fee</v>
      </c>
      <c r="H24" s="29"/>
      <c r="I24" s="108">
        <f>IF($C$17=$V$36,$X$26*$C$12,IF($C$17=$V$37,$X$27*$C$12,0))</f>
        <v>0</v>
      </c>
      <c r="J24" s="99" t="str">
        <f>IF($C$17=$V$36,CONCATENATE($X$29,"% Fee"),IF($C$17=$V$37,CONCATENATE($X$30,"% Fee"),"% Fee"))</f>
        <v>% Fee</v>
      </c>
      <c r="K24" s="29"/>
      <c r="L24" s="108">
        <f>IF($C$17=$V$36,$X$26*$C$12,IF($C$17=$V$37,$X$27*$C$12,0))</f>
        <v>0</v>
      </c>
      <c r="M24" s="99" t="str">
        <f>IF($C$17=$V$36,CONCATENATE($X$29,"% Fee"),IF($C$17=$V$37,CONCATENATE($X$30,"% Fee"),"% Fee"))</f>
        <v>% Fee</v>
      </c>
      <c r="N24" s="29"/>
      <c r="O24" s="108">
        <f ca="1">IFERROR($C$12*$X$26,0)</f>
        <v>0</v>
      </c>
      <c r="P24" s="99" t="str">
        <f ca="1">IFERROR(CONCATENATE($X$29,"% Fee"),"% Fee")</f>
        <v>% Fee</v>
      </c>
      <c r="Q24" s="29"/>
      <c r="R24" s="108">
        <f ca="1">IFERROR($C$12*$X$26,0)</f>
        <v>0</v>
      </c>
      <c r="S24" s="99" t="str">
        <f ca="1">IFERROR(CONCATENATE($X$29,"% Fee"),"% Fee")</f>
        <v>% Fee</v>
      </c>
      <c r="U24" s="35"/>
      <c r="V24" s="3"/>
      <c r="Z24" s="10">
        <f t="shared" ca="1" si="0"/>
        <v>42842</v>
      </c>
      <c r="AA24" s="3"/>
      <c r="AB24" s="3"/>
      <c r="AC24" s="3"/>
      <c r="AD24" s="3"/>
      <c r="AE24" s="3"/>
      <c r="AF24" s="3"/>
      <c r="AG24" s="3"/>
      <c r="AH24" s="3"/>
    </row>
    <row r="25" spans="1:34" ht="14.4" x14ac:dyDescent="0.3">
      <c r="A25" s="35"/>
      <c r="C25" s="109">
        <f>SUM(C23:C24)</f>
        <v>0</v>
      </c>
      <c r="D25" s="100" t="s">
        <v>153</v>
      </c>
      <c r="E25" s="29"/>
      <c r="F25" s="109">
        <f>SUM(F23:F24)</f>
        <v>0</v>
      </c>
      <c r="G25" s="100" t="s">
        <v>153</v>
      </c>
      <c r="H25" s="29"/>
      <c r="I25" s="109">
        <f>SUM(I23:I24)</f>
        <v>0</v>
      </c>
      <c r="J25" s="100" t="s">
        <v>153</v>
      </c>
      <c r="K25" s="29"/>
      <c r="L25" s="109">
        <f>SUM(L23:L24)</f>
        <v>0</v>
      </c>
      <c r="M25" s="100" t="s">
        <v>153</v>
      </c>
      <c r="N25" s="29"/>
      <c r="O25" s="109">
        <f ca="1">SUM(O23:O24)</f>
        <v>0</v>
      </c>
      <c r="P25" s="100" t="s">
        <v>153</v>
      </c>
      <c r="Q25" s="29"/>
      <c r="R25" s="109">
        <f ca="1">SUM(R23:R24)</f>
        <v>0</v>
      </c>
      <c r="S25" s="100" t="s">
        <v>153</v>
      </c>
      <c r="U25" s="35"/>
      <c r="V25" s="3"/>
      <c r="Z25" s="10">
        <f t="shared" ca="1" si="0"/>
        <v>42872</v>
      </c>
      <c r="AA25" s="3"/>
      <c r="AB25" s="3"/>
      <c r="AC25" s="3"/>
      <c r="AD25" s="3"/>
      <c r="AE25" s="3"/>
      <c r="AF25" s="3"/>
      <c r="AG25" s="3"/>
      <c r="AH25" s="3"/>
    </row>
    <row r="26" spans="1:34" ht="14.4" x14ac:dyDescent="0.3">
      <c r="A26" s="35"/>
      <c r="U26" s="35"/>
      <c r="V26" s="3"/>
      <c r="X26" s="97" t="e">
        <f ca="1">SCORE!I12</f>
        <v>#NUM!</v>
      </c>
      <c r="Z26" s="10">
        <f t="shared" ca="1" si="0"/>
        <v>42903</v>
      </c>
      <c r="AA26" s="3"/>
      <c r="AB26" s="3"/>
      <c r="AC26" s="3"/>
      <c r="AD26" s="3"/>
      <c r="AE26" s="3"/>
      <c r="AF26" s="3"/>
      <c r="AG26" s="3"/>
      <c r="AH26" s="3"/>
    </row>
    <row r="27" spans="1:34" ht="14.4" x14ac:dyDescent="0.3">
      <c r="A27" s="35"/>
      <c r="C27" s="88" t="str">
        <f>IF($C$17=$V$37,$Z14,"")</f>
        <v/>
      </c>
      <c r="D27" s="96" t="str">
        <f>IF($C$17=$V$37,$Z14,"")</f>
        <v/>
      </c>
      <c r="F27" s="88" t="str">
        <f>IF($C$17=$V$37,$Z15,"")</f>
        <v/>
      </c>
      <c r="G27" s="96" t="str">
        <f>IF($C$17=$V$37,$Z15,"")</f>
        <v/>
      </c>
      <c r="I27" s="88" t="str">
        <f>IF($C$17=$V$37,$Z16,"")</f>
        <v/>
      </c>
      <c r="J27" s="96" t="str">
        <f>IF($C$17=$V$37,$Z16,"")</f>
        <v/>
      </c>
      <c r="L27" s="88" t="str">
        <f>IF($C$17=$V$37,$Z17,"")</f>
        <v/>
      </c>
      <c r="M27" s="96" t="str">
        <f>IF($C$17=$V$37,$Z17,"")</f>
        <v/>
      </c>
      <c r="O27" s="88" t="str">
        <f>IF($C$17=$V$37,$Z18,"")</f>
        <v/>
      </c>
      <c r="P27" s="96" t="str">
        <f>IF($C$17=$V$37,$Z18,"")</f>
        <v/>
      </c>
      <c r="R27" s="88" t="str">
        <f>IF($C$17=$V$37,$Z19,"")</f>
        <v/>
      </c>
      <c r="S27" s="96" t="str">
        <f>IF($C$17=$V$37,$Z19,"")</f>
        <v/>
      </c>
      <c r="U27" s="35"/>
      <c r="V27" s="3"/>
      <c r="X27" s="97" t="e">
        <f ca="1">X26*2</f>
        <v>#NUM!</v>
      </c>
      <c r="Z27" s="10"/>
      <c r="AA27" s="3"/>
      <c r="AB27" s="3"/>
      <c r="AC27" s="3"/>
      <c r="AD27" s="3"/>
      <c r="AE27" s="3"/>
      <c r="AF27" s="3"/>
      <c r="AG27" s="3"/>
      <c r="AH27" s="3"/>
    </row>
    <row r="28" spans="1:34" ht="14.4" x14ac:dyDescent="0.3">
      <c r="A28" s="35"/>
      <c r="C28" s="107" t="str">
        <f>IF($C$17=$V$36,"",IF($C$17=$V$37,$C$12/$X$37,""))</f>
        <v/>
      </c>
      <c r="D28" s="98" t="str">
        <f>IF($C$17=$V$37,"Loan","")</f>
        <v/>
      </c>
      <c r="E28" s="29"/>
      <c r="F28" s="107" t="str">
        <f>IF($C$17=$V$36,"",IF($C$17=$V$37,$C$12/$X$37,""))</f>
        <v/>
      </c>
      <c r="G28" s="98" t="str">
        <f>IF($C$17=$V$37,"Loan","")</f>
        <v/>
      </c>
      <c r="H28" s="29"/>
      <c r="I28" s="107" t="str">
        <f>IF($C$17=$V$36,"",IF($C$17=$V$37,$C$12/$X$37,""))</f>
        <v/>
      </c>
      <c r="J28" s="98" t="str">
        <f>IF($C$17=$V$37,"Loan","")</f>
        <v/>
      </c>
      <c r="K28" s="29"/>
      <c r="L28" s="107" t="str">
        <f>IF($C$17=$V$36,"",IF($C$17=$V$37,$C$12/$X$37,""))</f>
        <v/>
      </c>
      <c r="M28" s="98" t="str">
        <f>IF($C$17=$V$37,"Loan","")</f>
        <v/>
      </c>
      <c r="N28" s="29"/>
      <c r="O28" s="107" t="str">
        <f>IF($C$17=$V$36,"",IF($C$17=$V$37,$C$12/$X$37,""))</f>
        <v/>
      </c>
      <c r="P28" s="98" t="str">
        <f>IF($C$17=$V$37,"Loan","")</f>
        <v/>
      </c>
      <c r="Q28" s="29"/>
      <c r="R28" s="107" t="str">
        <f>IF($C$17=$V$36,"",IF($C$17=$V$37,$C$12/$X$37,""))</f>
        <v/>
      </c>
      <c r="S28" s="98" t="str">
        <f>IF($C$17=$V$37,"Loan","")</f>
        <v/>
      </c>
      <c r="U28" s="35"/>
      <c r="V28" s="3"/>
      <c r="Z28" s="10"/>
      <c r="AA28" s="3"/>
      <c r="AB28" s="3"/>
      <c r="AC28" s="3"/>
      <c r="AD28" s="3"/>
      <c r="AE28" s="3"/>
      <c r="AF28" s="3"/>
      <c r="AG28" s="3"/>
      <c r="AH28" s="3"/>
    </row>
    <row r="29" spans="1:34" ht="14.4" x14ac:dyDescent="0.3">
      <c r="A29" s="35"/>
      <c r="C29" s="108" t="str">
        <f>IF($C$17=$V$36,"",IF($C$17=$V$37,$X$26*$C$12,""))</f>
        <v/>
      </c>
      <c r="D29" s="99" t="str">
        <f>IF($C$17=$V$37,CONCATENATE($X$29,"% Fee"),"")</f>
        <v/>
      </c>
      <c r="E29" s="29"/>
      <c r="F29" s="108" t="str">
        <f>IF($C$17=$V$36,"",IF($C$17=$V$37,$X$26*$C$12,""))</f>
        <v/>
      </c>
      <c r="G29" s="99" t="str">
        <f>IF($C$17=$V$37,CONCATENATE($X$29,"% Fee"),"")</f>
        <v/>
      </c>
      <c r="H29" s="29"/>
      <c r="I29" s="108" t="str">
        <f>IF($C$17=$V$36,"",IF($C$17=$V$37,$X$26*$C$12,""))</f>
        <v/>
      </c>
      <c r="J29" s="99" t="str">
        <f>IF($C$17=$V$37,CONCATENATE($X$29,"% Fee"),"")</f>
        <v/>
      </c>
      <c r="K29" s="29"/>
      <c r="L29" s="108" t="str">
        <f>IF($C$17=$V$36,"",IF($C$17=$V$37,$X$26*$C$12,""))</f>
        <v/>
      </c>
      <c r="M29" s="99" t="str">
        <f>IF($C$17=$V$37,CONCATENATE($X$29,"% Fee"),"")</f>
        <v/>
      </c>
      <c r="N29" s="29"/>
      <c r="O29" s="108" t="str">
        <f>IF($C$17=$V$36,"",IF($C$17=$V$37,$X$26*$C$12,""))</f>
        <v/>
      </c>
      <c r="P29" s="99" t="str">
        <f>IF($C$17=$V$37,CONCATENATE($X$29,"% Fee"),"")</f>
        <v/>
      </c>
      <c r="Q29" s="29"/>
      <c r="R29" s="108" t="str">
        <f>IF($C$17=$V$36,"",IF($C$17=$V$37,$X$26*$C$12,""))</f>
        <v/>
      </c>
      <c r="S29" s="99" t="str">
        <f>IF($C$17=$V$37,CONCATENATE($X$29,"% Fee"),"")</f>
        <v/>
      </c>
      <c r="U29" s="35"/>
      <c r="V29" s="3"/>
      <c r="X29" t="e">
        <f ca="1">X26*100</f>
        <v>#NUM!</v>
      </c>
      <c r="Z29" s="10"/>
      <c r="AA29" s="3"/>
      <c r="AB29" s="3"/>
      <c r="AC29" s="3"/>
      <c r="AD29" s="3"/>
      <c r="AE29" s="3"/>
      <c r="AF29" s="3"/>
      <c r="AG29" s="3"/>
      <c r="AH29" s="3"/>
    </row>
    <row r="30" spans="1:34" ht="14.4" x14ac:dyDescent="0.3">
      <c r="A30" s="35"/>
      <c r="C30" s="109" t="str">
        <f>IF($C$17=$V$37,SUM(C28:C29),"")</f>
        <v/>
      </c>
      <c r="D30" s="100" t="str">
        <f>IF($C$17=$V$37,"Total Due","")</f>
        <v/>
      </c>
      <c r="E30" s="29"/>
      <c r="F30" s="109" t="str">
        <f>IF($C$17=$V$37,SUM(F28:F29),"")</f>
        <v/>
      </c>
      <c r="G30" s="100" t="str">
        <f>IF($C$17=$V$37,"Total Due","")</f>
        <v/>
      </c>
      <c r="H30" s="29"/>
      <c r="I30" s="109" t="str">
        <f>IF($C$17=$V$37,SUM(I28:I29),"")</f>
        <v/>
      </c>
      <c r="J30" s="100" t="str">
        <f>IF($C$17=$V$37,"Total Due","")</f>
        <v/>
      </c>
      <c r="K30" s="29"/>
      <c r="L30" s="109" t="str">
        <f>IF($C$17=$V$37,SUM(L28:L29),"")</f>
        <v/>
      </c>
      <c r="M30" s="100" t="str">
        <f>IF($C$17=$V$37,"Total Due","")</f>
        <v/>
      </c>
      <c r="N30" s="29"/>
      <c r="O30" s="109" t="str">
        <f>IF($C$17=$V$37,SUM(O28:O29),"")</f>
        <v/>
      </c>
      <c r="P30" s="100" t="str">
        <f>IF($C$17=$V$37,"Total Due","")</f>
        <v/>
      </c>
      <c r="Q30" s="29"/>
      <c r="R30" s="109" t="str">
        <f>IF($C$17=$V$37,SUM(R28:R29),"")</f>
        <v/>
      </c>
      <c r="S30" s="100" t="str">
        <f>IF($C$17=$V$37,"Total Due","")</f>
        <v/>
      </c>
      <c r="U30" s="35"/>
      <c r="V30" s="3"/>
      <c r="X30" t="e">
        <f ca="1">X29*2</f>
        <v>#NUM!</v>
      </c>
      <c r="Z30" s="10"/>
      <c r="AA30" s="3"/>
      <c r="AB30" s="3"/>
      <c r="AC30" s="3"/>
      <c r="AD30" s="3"/>
      <c r="AE30" s="3"/>
      <c r="AF30" s="3"/>
      <c r="AG30" s="3"/>
      <c r="AH30" s="3"/>
    </row>
    <row r="31" spans="1:34" ht="15" thickBot="1" x14ac:dyDescent="0.35">
      <c r="A31" s="35"/>
      <c r="U31" s="35"/>
      <c r="V31" s="3"/>
      <c r="Z31" s="10"/>
      <c r="AA31" s="3"/>
      <c r="AB31" s="3"/>
      <c r="AC31" s="3"/>
      <c r="AD31" s="3"/>
      <c r="AE31" s="3"/>
      <c r="AF31" s="3"/>
      <c r="AG31" s="3"/>
      <c r="AH31" s="3"/>
    </row>
    <row r="32" spans="1:34" ht="18" customHeight="1" thickBot="1" x14ac:dyDescent="0.35">
      <c r="A32" s="35"/>
      <c r="C32" s="101"/>
      <c r="D32" s="103" t="s">
        <v>154</v>
      </c>
      <c r="E32" s="173" t="s">
        <v>155</v>
      </c>
      <c r="F32" s="173"/>
      <c r="G32" s="102">
        <f>C12</f>
        <v>0</v>
      </c>
      <c r="H32" s="173" t="s">
        <v>156</v>
      </c>
      <c r="I32" s="173"/>
      <c r="J32" s="102">
        <f ca="1">SUM(C24,F24,I24,L24,O24,R24,C29,F29,I29,L29,O29,R29)</f>
        <v>0</v>
      </c>
      <c r="K32" s="174" t="s">
        <v>157</v>
      </c>
      <c r="L32" s="175"/>
      <c r="M32" s="176">
        <f ca="1">G32+J32</f>
        <v>0</v>
      </c>
      <c r="N32" s="177"/>
      <c r="O32" s="101"/>
      <c r="P32" s="101"/>
      <c r="Q32" s="101"/>
      <c r="R32" s="101"/>
      <c r="S32" s="101"/>
      <c r="U32" s="35"/>
      <c r="V32" s="3"/>
      <c r="Z32" s="10"/>
      <c r="AA32" s="3"/>
      <c r="AB32" s="3"/>
      <c r="AC32" s="3"/>
      <c r="AD32" s="3"/>
      <c r="AE32" s="3"/>
      <c r="AF32" s="3"/>
      <c r="AG32" s="3"/>
      <c r="AH32" s="3"/>
    </row>
    <row r="33" spans="1:34" ht="15.6" customHeight="1" x14ac:dyDescent="0.3">
      <c r="A33" s="35"/>
      <c r="U33" s="35"/>
      <c r="V33" s="3"/>
      <c r="Z33" s="10"/>
      <c r="AA33" s="3"/>
      <c r="AB33" s="3"/>
      <c r="AC33" s="3"/>
      <c r="AD33" s="3"/>
      <c r="AE33" s="3"/>
      <c r="AF33" s="3"/>
      <c r="AG33" s="3"/>
      <c r="AH33" s="3"/>
    </row>
    <row r="34" spans="1:34" ht="4.2" customHeight="1" x14ac:dyDescent="0.3">
      <c r="A34" s="35"/>
      <c r="U34" s="35"/>
      <c r="V34" s="3"/>
      <c r="Z34" s="10"/>
      <c r="AA34" s="3"/>
      <c r="AB34" s="3"/>
      <c r="AC34" s="3"/>
      <c r="AD34" s="3"/>
      <c r="AE34" s="3"/>
      <c r="AF34" s="3"/>
      <c r="AG34" s="3"/>
      <c r="AH34" s="3"/>
    </row>
    <row r="35" spans="1:34" ht="13.8" customHeight="1" x14ac:dyDescent="0.3">
      <c r="A35" s="35"/>
      <c r="B35" s="35"/>
      <c r="C35" s="35"/>
      <c r="D35" s="35"/>
      <c r="E35" s="35"/>
      <c r="F35" s="35"/>
      <c r="G35" s="35"/>
      <c r="H35" s="35"/>
      <c r="I35" s="35"/>
      <c r="J35" s="35"/>
      <c r="K35" s="35"/>
      <c r="L35" s="35"/>
      <c r="M35" s="35"/>
      <c r="N35" s="35"/>
      <c r="O35" s="35"/>
      <c r="P35" s="35"/>
      <c r="Q35" s="35"/>
      <c r="R35" s="35"/>
      <c r="S35" s="35"/>
      <c r="T35" s="35"/>
      <c r="U35" s="35"/>
      <c r="V35" s="3"/>
      <c r="Z35" s="10"/>
      <c r="AA35" s="3"/>
      <c r="AB35" s="3"/>
      <c r="AC35" s="3"/>
      <c r="AD35" s="3"/>
      <c r="AE35" s="3"/>
      <c r="AF35" s="3"/>
      <c r="AG35" s="3"/>
      <c r="AH35" s="3"/>
    </row>
    <row r="36" spans="1:34" ht="13.2" customHeight="1" x14ac:dyDescent="0.3">
      <c r="A36" s="35"/>
      <c r="B36" s="35"/>
      <c r="C36" s="35"/>
      <c r="D36" s="35"/>
      <c r="E36" s="35"/>
      <c r="F36" s="35"/>
      <c r="G36" s="35"/>
      <c r="H36" s="35"/>
      <c r="I36" s="35"/>
      <c r="J36" s="35"/>
      <c r="K36" s="35"/>
      <c r="L36" s="35"/>
      <c r="M36" s="35"/>
      <c r="N36" s="35"/>
      <c r="O36" s="35"/>
      <c r="P36" s="35"/>
      <c r="Q36" s="35"/>
      <c r="R36" s="35"/>
      <c r="S36" s="35"/>
      <c r="T36" s="35"/>
      <c r="U36" s="35"/>
      <c r="V36" s="3" t="s">
        <v>0</v>
      </c>
      <c r="X36">
        <v>6</v>
      </c>
      <c r="Z36" s="10"/>
      <c r="AA36" s="3"/>
      <c r="AB36" s="3"/>
      <c r="AC36" s="3"/>
      <c r="AD36" s="3"/>
      <c r="AE36" s="3"/>
      <c r="AF36" s="3"/>
      <c r="AG36" s="3"/>
      <c r="AH36" s="3"/>
    </row>
    <row r="37" spans="1:34" ht="15" customHeight="1" x14ac:dyDescent="0.45">
      <c r="A37" s="35"/>
      <c r="B37" s="35"/>
      <c r="C37" s="35"/>
      <c r="D37" s="35"/>
      <c r="E37" s="35"/>
      <c r="F37" s="35"/>
      <c r="G37" s="35"/>
      <c r="H37" s="35"/>
      <c r="I37" s="35"/>
      <c r="J37" s="35"/>
      <c r="K37" s="35"/>
      <c r="L37" s="110" t="s">
        <v>158</v>
      </c>
      <c r="M37" s="35"/>
      <c r="N37" s="35"/>
      <c r="O37" s="35"/>
      <c r="P37" s="35"/>
      <c r="Q37" s="35"/>
      <c r="R37" s="35"/>
      <c r="S37" s="35"/>
      <c r="T37" s="35"/>
      <c r="U37" s="35"/>
      <c r="V37" s="3" t="s">
        <v>1</v>
      </c>
      <c r="X37">
        <v>12</v>
      </c>
      <c r="Z37" s="10"/>
      <c r="AA37" s="3"/>
      <c r="AB37" s="3"/>
      <c r="AC37" s="3"/>
      <c r="AD37" s="3"/>
      <c r="AE37" s="3"/>
      <c r="AF37" s="3"/>
      <c r="AG37" s="3"/>
      <c r="AH37" s="3"/>
    </row>
    <row r="38" spans="1:34" ht="15.6" customHeight="1" x14ac:dyDescent="0.3">
      <c r="A38" s="35"/>
      <c r="B38" s="35"/>
      <c r="C38" s="104"/>
      <c r="D38" s="104"/>
      <c r="E38" s="104"/>
      <c r="F38" s="104"/>
      <c r="G38" s="104"/>
      <c r="H38" s="104"/>
      <c r="I38" s="104"/>
      <c r="J38" s="104"/>
      <c r="K38" s="104"/>
      <c r="L38" s="104"/>
      <c r="M38" s="104"/>
      <c r="N38" s="104"/>
      <c r="O38" s="104"/>
      <c r="P38" s="104"/>
      <c r="Q38" s="104"/>
      <c r="R38" s="104"/>
      <c r="S38" s="104"/>
      <c r="T38" s="104"/>
      <c r="U38" s="35"/>
      <c r="V38" s="3"/>
      <c r="Z38" s="10"/>
      <c r="AA38" s="3"/>
      <c r="AB38" s="3"/>
      <c r="AC38" s="3"/>
      <c r="AD38" s="3"/>
      <c r="AE38" s="3"/>
      <c r="AF38" s="3"/>
      <c r="AG38" s="3"/>
      <c r="AH38" s="3"/>
    </row>
    <row r="39" spans="1:34" ht="20.399999999999999" hidden="1" customHeight="1" x14ac:dyDescent="0.3">
      <c r="C39" s="5"/>
      <c r="D39" s="5"/>
      <c r="S39" s="5"/>
      <c r="T39" s="7"/>
      <c r="V39" s="3"/>
      <c r="Z39" s="10"/>
      <c r="AA39" s="3"/>
      <c r="AB39" s="3"/>
      <c r="AC39" s="3"/>
      <c r="AD39" s="3"/>
      <c r="AE39" s="3"/>
      <c r="AF39" s="3"/>
      <c r="AG39" s="3"/>
      <c r="AH39" s="3"/>
    </row>
    <row r="40" spans="1:34" ht="6.6" hidden="1" customHeight="1" x14ac:dyDescent="0.3">
      <c r="C40" s="5"/>
      <c r="D40" s="5"/>
      <c r="E40" s="5"/>
      <c r="F40" s="5"/>
      <c r="G40" s="5"/>
      <c r="H40" s="5"/>
      <c r="I40" s="5"/>
      <c r="J40" s="5"/>
      <c r="K40" s="5"/>
      <c r="L40" s="5"/>
      <c r="M40" s="5"/>
      <c r="N40" s="5"/>
      <c r="O40" s="5"/>
      <c r="P40" s="5"/>
      <c r="Q40" s="5"/>
      <c r="R40" s="5"/>
      <c r="S40" s="5"/>
      <c r="T40" s="7"/>
      <c r="V40" s="3"/>
      <c r="Z40" s="10"/>
      <c r="AA40" s="3"/>
      <c r="AB40" s="3"/>
      <c r="AC40" s="3"/>
      <c r="AD40" s="3"/>
      <c r="AE40" s="3"/>
      <c r="AF40" s="3"/>
      <c r="AG40" s="3"/>
      <c r="AH40" s="3"/>
    </row>
    <row r="41" spans="1:34" ht="14.4" hidden="1" x14ac:dyDescent="0.3">
      <c r="V41" s="3"/>
      <c r="Z41" s="10"/>
      <c r="AA41" s="3"/>
      <c r="AB41" s="3"/>
      <c r="AC41" s="3"/>
      <c r="AD41" s="3"/>
      <c r="AE41" s="3"/>
      <c r="AF41" s="3"/>
      <c r="AG41" s="3"/>
      <c r="AH41" s="3"/>
    </row>
    <row r="42" spans="1:34" ht="14.4" hidden="1" x14ac:dyDescent="0.3">
      <c r="V42" s="3"/>
      <c r="Z42" s="3"/>
      <c r="AA42" s="3"/>
      <c r="AB42" s="3"/>
      <c r="AC42" s="3"/>
      <c r="AD42" s="3"/>
      <c r="AE42" s="3"/>
      <c r="AF42" s="3"/>
      <c r="AG42" s="3"/>
      <c r="AH42" s="3"/>
    </row>
    <row r="43" spans="1:34" ht="14.4" hidden="1" x14ac:dyDescent="0.3">
      <c r="V43" s="3"/>
    </row>
    <row r="44" spans="1:34" ht="14.4" hidden="1" x14ac:dyDescent="0.3">
      <c r="V44" s="3"/>
    </row>
    <row r="45" spans="1:34" ht="14.4" hidden="1" x14ac:dyDescent="0.3">
      <c r="V45" s="3"/>
    </row>
    <row r="46" spans="1:34" ht="14.4" hidden="1" x14ac:dyDescent="0.3">
      <c r="V46" s="3"/>
    </row>
    <row r="47" spans="1:34" ht="14.4" hidden="1" x14ac:dyDescent="0.3">
      <c r="V47" s="3"/>
    </row>
    <row r="48" spans="1:34" ht="14.4" hidden="1" x14ac:dyDescent="0.3">
      <c r="V48" s="3"/>
    </row>
    <row r="49" spans="22:22" ht="14.4" hidden="1" x14ac:dyDescent="0.3">
      <c r="V49" s="3"/>
    </row>
    <row r="50" spans="22:22" ht="14.4" hidden="1" x14ac:dyDescent="0.3">
      <c r="V50" s="3"/>
    </row>
    <row r="51" spans="22:22" ht="14.4" hidden="1" x14ac:dyDescent="0.3">
      <c r="V51" s="3"/>
    </row>
    <row r="52" spans="22:22" ht="14.4" hidden="1" x14ac:dyDescent="0.3">
      <c r="V52" s="3"/>
    </row>
    <row r="53" spans="22:22" ht="14.4" hidden="1" x14ac:dyDescent="0.3">
      <c r="V53" s="3"/>
    </row>
    <row r="54" spans="22:22" ht="14.4" hidden="1" x14ac:dyDescent="0.3"/>
    <row r="55" spans="22:22" ht="14.4" hidden="1" x14ac:dyDescent="0.3"/>
    <row r="56" spans="22:22" ht="14.4" hidden="1" x14ac:dyDescent="0.3"/>
    <row r="57" spans="22:22" ht="14.4" hidden="1" x14ac:dyDescent="0.3"/>
    <row r="58" spans="22:22" ht="14.4" hidden="1" x14ac:dyDescent="0.3"/>
    <row r="59" spans="22:22" ht="14.4" hidden="1" x14ac:dyDescent="0.3"/>
    <row r="60" spans="22:22" ht="14.4" hidden="1" x14ac:dyDescent="0.3"/>
    <row r="61" spans="22:22" ht="14.4" hidden="1" x14ac:dyDescent="0.3"/>
    <row r="62" spans="22:22" ht="14.4" hidden="1" x14ac:dyDescent="0.3"/>
    <row r="63" spans="22:22" ht="14.4" hidden="1" x14ac:dyDescent="0.3"/>
    <row r="64" spans="22:22" ht="14.4" hidden="1" x14ac:dyDescent="0.3"/>
    <row r="65" ht="14.4" hidden="1" x14ac:dyDescent="0.3"/>
    <row r="66" ht="2.4" hidden="1" customHeight="1" x14ac:dyDescent="0.3"/>
  </sheetData>
  <sheetProtection sheet="1" objects="1" scenarios="1" selectLockedCells="1"/>
  <mergeCells count="8">
    <mergeCell ref="R7:S7"/>
    <mergeCell ref="C12:D12"/>
    <mergeCell ref="C17:E17"/>
    <mergeCell ref="E32:F32"/>
    <mergeCell ref="H32:I32"/>
    <mergeCell ref="K32:L32"/>
    <mergeCell ref="M32:N32"/>
    <mergeCell ref="C20:J20"/>
  </mergeCells>
  <dataValidations count="2">
    <dataValidation type="list" allowBlank="1" showInputMessage="1" showErrorMessage="1" sqref="C17">
      <formula1>$V$36:$V$37</formula1>
    </dataValidation>
    <dataValidation type="list" allowBlank="1" showInputMessage="1" showErrorMessage="1" sqref="C12">
      <formula1>$V$7:$V$17</formula1>
    </dataValidation>
  </dataValidations>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56"/>
  <sheetViews>
    <sheetView showGridLines="0" showRowColHeaders="0" workbookViewId="0">
      <selection activeCell="B10" sqref="B10:E10"/>
    </sheetView>
  </sheetViews>
  <sheetFormatPr defaultColWidth="0" defaultRowHeight="14.4" customHeight="1" zeroHeight="1" x14ac:dyDescent="0.3"/>
  <cols>
    <col min="1" max="1" width="8.33203125" customWidth="1"/>
    <col min="2" max="2" width="10.33203125" customWidth="1"/>
    <col min="3" max="3" width="4" customWidth="1"/>
    <col min="4" max="4" width="2.33203125" customWidth="1"/>
    <col min="5" max="5" width="1.44140625" customWidth="1"/>
    <col min="6" max="6" width="4.44140625" customWidth="1"/>
    <col min="7" max="7" width="1.44140625" customWidth="1"/>
    <col min="8" max="8" width="4.44140625" customWidth="1"/>
    <col min="9" max="9" width="6.44140625" customWidth="1"/>
    <col min="10" max="10" width="1.33203125" customWidth="1"/>
    <col min="11" max="11" width="9.33203125" customWidth="1"/>
    <col min="12" max="12" width="7.21875" customWidth="1"/>
    <col min="13" max="13" width="1.5546875" customWidth="1"/>
    <col min="14" max="14" width="2.21875" customWidth="1"/>
    <col min="15" max="15" width="7.5546875" customWidth="1"/>
    <col min="16" max="16" width="6.33203125" customWidth="1"/>
    <col min="17" max="17" width="1.88671875" customWidth="1"/>
    <col min="18" max="18" width="5" customWidth="1"/>
    <col min="19" max="19" width="5.44140625" customWidth="1"/>
    <col min="20" max="20" width="3.21875" customWidth="1"/>
    <col min="21" max="21" width="2.33203125" customWidth="1"/>
    <col min="22" max="22" width="1.88671875" customWidth="1"/>
    <col min="23" max="23" width="10" customWidth="1"/>
    <col min="24" max="24" width="5.88671875" customWidth="1"/>
    <col min="25" max="25" width="0.88671875" customWidth="1"/>
    <col min="26" max="26" width="6.6640625" customWidth="1"/>
    <col min="27" max="27" width="2.44140625" hidden="1" customWidth="1"/>
    <col min="28" max="31" width="8.88671875" hidden="1" customWidth="1"/>
    <col min="32" max="33" width="9.5546875" hidden="1" customWidth="1"/>
    <col min="34" max="16384" width="8.88671875" hidden="1"/>
  </cols>
  <sheetData>
    <row r="1" spans="2:40" x14ac:dyDescent="0.3"/>
    <row r="2" spans="2:40" x14ac:dyDescent="0.3"/>
    <row r="3" spans="2:40" x14ac:dyDescent="0.3"/>
    <row r="4" spans="2:40" ht="6" customHeight="1" x14ac:dyDescent="0.3"/>
    <row r="5" spans="2:40" ht="21" customHeight="1" x14ac:dyDescent="0.3">
      <c r="S5" s="149" t="e">
        <f ca="1">QUALIFIEDold!F11</f>
        <v>#NUM!</v>
      </c>
      <c r="T5" s="150"/>
      <c r="AB5" s="8" t="e">
        <f ca="1">S5</f>
        <v>#NUM!</v>
      </c>
      <c r="AF5" s="10">
        <f ca="1">TODAY()</f>
        <v>42325</v>
      </c>
      <c r="AG5" s="10"/>
      <c r="AH5" s="10"/>
      <c r="AI5" s="10"/>
      <c r="AJ5" s="10"/>
      <c r="AK5" s="10"/>
      <c r="AL5" s="10"/>
      <c r="AM5" s="3"/>
      <c r="AN5" s="3"/>
    </row>
    <row r="6" spans="2:40" x14ac:dyDescent="0.3">
      <c r="AB6" s="8" t="e">
        <f ca="1">$AB$5-($AB$5*10%)</f>
        <v>#NUM!</v>
      </c>
      <c r="AF6" s="10">
        <f ca="1">EDATE(AF5,1)</f>
        <v>42355</v>
      </c>
      <c r="AG6" s="3"/>
      <c r="AH6" s="3"/>
      <c r="AI6" s="3"/>
      <c r="AJ6" s="3"/>
      <c r="AK6" s="3"/>
      <c r="AL6" s="3"/>
      <c r="AM6" s="3"/>
      <c r="AN6" s="3"/>
    </row>
    <row r="7" spans="2:40" x14ac:dyDescent="0.3">
      <c r="AB7" s="8" t="e">
        <f ca="1">$AB$5-($AB$5*20%)</f>
        <v>#NUM!</v>
      </c>
      <c r="AF7" s="10">
        <f t="shared" ref="AF7:AF17" ca="1" si="0">EDATE(AF6,1)</f>
        <v>42386</v>
      </c>
      <c r="AG7" s="3"/>
      <c r="AH7" s="3"/>
      <c r="AI7" s="3"/>
      <c r="AJ7" s="3"/>
      <c r="AK7" s="3"/>
      <c r="AL7" s="3"/>
      <c r="AM7" s="3"/>
      <c r="AN7" s="3"/>
    </row>
    <row r="8" spans="2:40" x14ac:dyDescent="0.3">
      <c r="AB8" s="8" t="e">
        <f ca="1">$AB$5-($AB$5*30%)</f>
        <v>#NUM!</v>
      </c>
      <c r="AF8" s="10">
        <f t="shared" ca="1" si="0"/>
        <v>42417</v>
      </c>
      <c r="AG8" s="3"/>
      <c r="AH8" s="3"/>
      <c r="AI8" s="3"/>
      <c r="AJ8" s="3"/>
      <c r="AK8" s="3"/>
      <c r="AL8" s="3"/>
      <c r="AM8" s="3"/>
      <c r="AN8" s="3"/>
    </row>
    <row r="9" spans="2:40" x14ac:dyDescent="0.3">
      <c r="AB9" s="8" t="e">
        <f ca="1">$AB$5-($AB$5*40%)</f>
        <v>#NUM!</v>
      </c>
      <c r="AF9" s="10">
        <f t="shared" ca="1" si="0"/>
        <v>42446</v>
      </c>
      <c r="AG9" s="3"/>
      <c r="AH9" s="3"/>
      <c r="AI9" s="3"/>
      <c r="AJ9" s="3"/>
      <c r="AK9" s="3"/>
      <c r="AL9" s="3"/>
      <c r="AM9" s="3"/>
      <c r="AN9" s="3"/>
    </row>
    <row r="10" spans="2:40" ht="19.8" customHeight="1" x14ac:dyDescent="0.3">
      <c r="B10" s="179" t="str">
        <f>IF(GETCASH!B10="","",GETCASH!B10)</f>
        <v/>
      </c>
      <c r="C10" s="179"/>
      <c r="D10" s="179"/>
      <c r="E10" s="179"/>
      <c r="AB10" s="8" t="e">
        <f ca="1">$AB$5-($AB$5*50%)</f>
        <v>#NUM!</v>
      </c>
      <c r="AF10" s="10">
        <f t="shared" ca="1" si="0"/>
        <v>42477</v>
      </c>
      <c r="AG10" s="3"/>
      <c r="AH10" s="3"/>
      <c r="AI10" s="3"/>
      <c r="AJ10" s="3"/>
      <c r="AK10" s="3"/>
      <c r="AL10" s="3"/>
      <c r="AM10" s="3"/>
      <c r="AN10" s="3"/>
    </row>
    <row r="11" spans="2:40" x14ac:dyDescent="0.3">
      <c r="AB11" s="8" t="e">
        <f ca="1">$AB$5-($AB$5*60%)</f>
        <v>#NUM!</v>
      </c>
      <c r="AF11" s="10">
        <f t="shared" ca="1" si="0"/>
        <v>42507</v>
      </c>
      <c r="AG11" s="3"/>
      <c r="AH11" s="3"/>
      <c r="AI11" s="3"/>
      <c r="AJ11" s="3"/>
      <c r="AK11" s="3"/>
      <c r="AL11" s="3"/>
      <c r="AM11" s="3"/>
      <c r="AN11" s="3"/>
    </row>
    <row r="12" spans="2:40" x14ac:dyDescent="0.3">
      <c r="AB12" s="8" t="e">
        <f ca="1">$AB$5-($AB$5*70%)</f>
        <v>#NUM!</v>
      </c>
      <c r="AF12" s="10">
        <f t="shared" ca="1" si="0"/>
        <v>42538</v>
      </c>
      <c r="AG12" s="3"/>
      <c r="AH12" s="3"/>
      <c r="AI12" s="3"/>
      <c r="AJ12" s="3"/>
      <c r="AK12" s="3"/>
      <c r="AL12" s="3"/>
      <c r="AM12" s="3"/>
      <c r="AN12" s="3"/>
    </row>
    <row r="13" spans="2:40" x14ac:dyDescent="0.3">
      <c r="AB13" s="8" t="e">
        <f ca="1">$AB$5-($AB$5*80%)</f>
        <v>#NUM!</v>
      </c>
      <c r="AF13" s="10">
        <f t="shared" ca="1" si="0"/>
        <v>42568</v>
      </c>
      <c r="AG13" s="3"/>
      <c r="AH13" s="3"/>
      <c r="AI13" s="3"/>
      <c r="AJ13" s="3"/>
      <c r="AK13" s="3"/>
      <c r="AL13" s="3"/>
      <c r="AM13" s="3"/>
      <c r="AN13" s="3"/>
    </row>
    <row r="14" spans="2:40" x14ac:dyDescent="0.3">
      <c r="AB14" s="8" t="e">
        <f ca="1">$AB$5-($AB$5*90%)</f>
        <v>#NUM!</v>
      </c>
      <c r="AF14" s="10">
        <f t="shared" ca="1" si="0"/>
        <v>42599</v>
      </c>
      <c r="AG14" s="3"/>
      <c r="AH14" s="3"/>
      <c r="AI14" s="3"/>
      <c r="AJ14" s="3"/>
      <c r="AK14" s="3"/>
      <c r="AL14" s="3"/>
      <c r="AM14" s="3"/>
      <c r="AN14" s="3"/>
    </row>
    <row r="15" spans="2:40" ht="21.6" customHeight="1" x14ac:dyDescent="0.3">
      <c r="B15" s="180" t="str">
        <f>IF(GETCASH!B15="","",GETCASH!B15)</f>
        <v/>
      </c>
      <c r="C15" s="180"/>
      <c r="D15" s="180"/>
      <c r="E15" s="180"/>
      <c r="F15" s="180"/>
      <c r="AB15" s="8" t="e">
        <f ca="1">$AB$5-($AB$5*95%)</f>
        <v>#NUM!</v>
      </c>
      <c r="AF15" s="10">
        <f t="shared" ca="1" si="0"/>
        <v>42630</v>
      </c>
      <c r="AG15" s="3"/>
      <c r="AH15" s="3"/>
      <c r="AI15" s="3"/>
      <c r="AJ15" s="3"/>
      <c r="AK15" s="3"/>
      <c r="AL15" s="3"/>
      <c r="AM15" s="3"/>
      <c r="AN15" s="3"/>
    </row>
    <row r="16" spans="2:40" x14ac:dyDescent="0.3">
      <c r="AB16" s="3"/>
      <c r="AF16" s="10">
        <f t="shared" ca="1" si="0"/>
        <v>42660</v>
      </c>
      <c r="AG16" s="3"/>
      <c r="AH16" s="3"/>
      <c r="AI16" s="3"/>
      <c r="AJ16" s="3"/>
      <c r="AK16" s="3"/>
      <c r="AL16" s="3"/>
      <c r="AM16" s="3"/>
      <c r="AN16" s="3"/>
    </row>
    <row r="17" spans="2:40" x14ac:dyDescent="0.3">
      <c r="AB17" s="3"/>
      <c r="AF17" s="10">
        <f t="shared" ca="1" si="0"/>
        <v>42691</v>
      </c>
      <c r="AG17" s="3"/>
      <c r="AH17" s="3"/>
      <c r="AI17" s="3"/>
      <c r="AJ17" s="3"/>
      <c r="AK17" s="3"/>
      <c r="AL17" s="3"/>
      <c r="AM17" s="3"/>
      <c r="AN17" s="3"/>
    </row>
    <row r="18" spans="2:40" ht="15" x14ac:dyDescent="0.3">
      <c r="B18" s="153" t="str">
        <f>IF(B15=AB26,"6-Month Payment Schedule",IF(B15=AB27,"12-Month Payment Schedule",""))</f>
        <v/>
      </c>
      <c r="C18" s="153"/>
      <c r="D18" s="153"/>
      <c r="E18" s="153"/>
      <c r="F18" s="153"/>
      <c r="G18" s="153"/>
      <c r="H18" s="153"/>
      <c r="I18" s="153"/>
      <c r="AB18" s="3"/>
      <c r="AF18" s="10"/>
      <c r="AG18" s="3"/>
      <c r="AH18" s="3"/>
      <c r="AI18" s="3"/>
      <c r="AJ18" s="3"/>
      <c r="AK18" s="3"/>
      <c r="AL18" s="3"/>
      <c r="AM18" s="3"/>
      <c r="AN18" s="3"/>
    </row>
    <row r="19" spans="2:40" x14ac:dyDescent="0.3">
      <c r="AB19" s="3"/>
      <c r="AF19" s="10"/>
      <c r="AG19" s="3"/>
      <c r="AH19" s="3"/>
      <c r="AI19" s="3"/>
      <c r="AJ19" s="3"/>
      <c r="AK19" s="3"/>
      <c r="AL19" s="3"/>
      <c r="AM19" s="3"/>
      <c r="AN19" s="3"/>
    </row>
    <row r="20" spans="2:40" x14ac:dyDescent="0.3">
      <c r="AB20" s="3"/>
      <c r="AF20" s="10"/>
      <c r="AG20" s="3"/>
      <c r="AH20" s="3"/>
      <c r="AI20" s="3"/>
      <c r="AJ20" s="3"/>
      <c r="AK20" s="3"/>
      <c r="AL20" s="3"/>
      <c r="AM20" s="3"/>
      <c r="AN20" s="3"/>
    </row>
    <row r="21" spans="2:40" x14ac:dyDescent="0.3">
      <c r="AB21" s="3"/>
      <c r="AF21" s="10"/>
      <c r="AG21" s="3"/>
      <c r="AH21" s="3"/>
      <c r="AI21" s="3"/>
      <c r="AJ21" s="3"/>
      <c r="AK21" s="3"/>
      <c r="AL21" s="3"/>
      <c r="AM21" s="3"/>
      <c r="AN21" s="3"/>
    </row>
    <row r="22" spans="2:40" ht="18" customHeight="1" x14ac:dyDescent="0.3">
      <c r="AB22" s="3"/>
      <c r="AF22" s="10"/>
      <c r="AG22" s="3"/>
      <c r="AH22" s="3"/>
      <c r="AI22" s="3"/>
      <c r="AJ22" s="3"/>
      <c r="AK22" s="3"/>
      <c r="AL22" s="3"/>
      <c r="AM22" s="3"/>
      <c r="AN22" s="3"/>
    </row>
    <row r="23" spans="2:40" ht="15.6" customHeight="1" x14ac:dyDescent="0.3">
      <c r="B23" s="11">
        <f ca="1">AF6</f>
        <v>42355</v>
      </c>
      <c r="C23" s="151">
        <f ca="1">AF6</f>
        <v>42355</v>
      </c>
      <c r="D23" s="151"/>
      <c r="E23" s="5"/>
      <c r="F23" s="152">
        <f ca="1">AF7</f>
        <v>42386</v>
      </c>
      <c r="G23" s="152"/>
      <c r="H23" s="152"/>
      <c r="I23" s="12">
        <f ca="1">AF7</f>
        <v>42386</v>
      </c>
      <c r="J23" s="5"/>
      <c r="K23" s="11">
        <f ca="1">AF8</f>
        <v>42417</v>
      </c>
      <c r="L23" s="12">
        <f ca="1">AF8</f>
        <v>42417</v>
      </c>
      <c r="M23" s="5"/>
      <c r="N23" s="152">
        <f ca="1">AF9</f>
        <v>42446</v>
      </c>
      <c r="O23" s="152"/>
      <c r="P23" s="12">
        <f ca="1">AF9</f>
        <v>42446</v>
      </c>
      <c r="Q23" s="5"/>
      <c r="R23" s="152">
        <f ca="1">AF10</f>
        <v>42477</v>
      </c>
      <c r="S23" s="152"/>
      <c r="T23" s="151">
        <f ca="1">AF10</f>
        <v>42477</v>
      </c>
      <c r="U23" s="151"/>
      <c r="V23" s="5"/>
      <c r="W23" s="11">
        <f ca="1">AF11</f>
        <v>42507</v>
      </c>
      <c r="X23" s="12">
        <f ca="1">AF11</f>
        <v>42507</v>
      </c>
      <c r="AB23" s="3"/>
      <c r="AF23" s="10"/>
      <c r="AG23" s="3"/>
      <c r="AH23" s="3"/>
      <c r="AI23" s="3"/>
      <c r="AJ23" s="3"/>
      <c r="AK23" s="3"/>
      <c r="AL23" s="3"/>
      <c r="AM23" s="3"/>
      <c r="AN23" s="3"/>
    </row>
    <row r="24" spans="2:40" ht="4.2" customHeight="1" x14ac:dyDescent="0.3">
      <c r="B24" s="5"/>
      <c r="C24" s="5"/>
      <c r="D24" s="5"/>
      <c r="E24" s="5"/>
      <c r="F24" s="5"/>
      <c r="G24" s="5"/>
      <c r="H24" s="5"/>
      <c r="I24" s="5"/>
      <c r="J24" s="5"/>
      <c r="K24" s="5"/>
      <c r="L24" s="5"/>
      <c r="M24" s="5"/>
      <c r="N24" s="5"/>
      <c r="O24" s="5"/>
      <c r="P24" s="5"/>
      <c r="Q24" s="5"/>
      <c r="R24" s="5"/>
      <c r="S24" s="5"/>
      <c r="T24" s="5"/>
      <c r="U24" s="5"/>
      <c r="V24" s="5"/>
      <c r="W24" s="5"/>
      <c r="AB24" s="3"/>
      <c r="AF24" s="10"/>
      <c r="AG24" s="3"/>
      <c r="AH24" s="3"/>
      <c r="AI24" s="3"/>
      <c r="AJ24" s="3"/>
      <c r="AK24" s="3"/>
      <c r="AL24" s="3"/>
      <c r="AM24" s="3"/>
      <c r="AN24" s="3"/>
    </row>
    <row r="25" spans="2:40" ht="13.8" customHeight="1" x14ac:dyDescent="0.3">
      <c r="B25" s="13" t="str">
        <f>GETCASH!B25</f>
        <v/>
      </c>
      <c r="C25" s="18"/>
      <c r="D25" s="18"/>
      <c r="E25" s="18"/>
      <c r="F25" s="157" t="str">
        <f>GETCASH!F25</f>
        <v/>
      </c>
      <c r="G25" s="157"/>
      <c r="H25" s="157"/>
      <c r="I25" s="19"/>
      <c r="J25" s="19"/>
      <c r="K25" s="20" t="str">
        <f>GETCASH!K25</f>
        <v/>
      </c>
      <c r="L25" s="19"/>
      <c r="M25" s="19"/>
      <c r="N25" s="157">
        <f>GETCASH!N25</f>
        <v>0</v>
      </c>
      <c r="O25" s="157"/>
      <c r="P25" s="19"/>
      <c r="Q25" s="19"/>
      <c r="R25" s="157" t="str">
        <f>GETCASH!R25</f>
        <v/>
      </c>
      <c r="S25" s="157"/>
      <c r="T25" s="19"/>
      <c r="U25" s="19"/>
      <c r="V25" s="21"/>
      <c r="W25" s="20" t="str">
        <f>GETCASH!W25</f>
        <v/>
      </c>
      <c r="X25" s="16"/>
      <c r="AB25" s="3"/>
      <c r="AF25" s="10"/>
      <c r="AG25" s="3"/>
      <c r="AH25" s="3"/>
      <c r="AI25" s="3"/>
      <c r="AJ25" s="3"/>
      <c r="AK25" s="3"/>
      <c r="AL25" s="3"/>
      <c r="AM25" s="3"/>
      <c r="AN25" s="3"/>
    </row>
    <row r="26" spans="2:40" ht="13.2" customHeight="1" x14ac:dyDescent="0.3">
      <c r="B26" s="15">
        <f>GETCASH!B26</f>
        <v>0</v>
      </c>
      <c r="C26" s="18"/>
      <c r="D26" s="18"/>
      <c r="E26" s="18"/>
      <c r="F26" s="167">
        <f>GETCASH!F26</f>
        <v>0</v>
      </c>
      <c r="G26" s="168"/>
      <c r="H26" s="168"/>
      <c r="I26" s="19"/>
      <c r="J26" s="19"/>
      <c r="K26" s="15">
        <f>GETCASH!K26</f>
        <v>0</v>
      </c>
      <c r="L26" s="19"/>
      <c r="M26" s="19"/>
      <c r="N26" s="167">
        <f>GETCASH!N26</f>
        <v>0</v>
      </c>
      <c r="O26" s="167"/>
      <c r="P26" s="19"/>
      <c r="Q26" s="19"/>
      <c r="R26" s="167">
        <f>GETCASH!R26</f>
        <v>0</v>
      </c>
      <c r="S26" s="167"/>
      <c r="T26" s="19"/>
      <c r="U26" s="19"/>
      <c r="V26" s="21"/>
      <c r="W26" s="15">
        <f>GETCASH!W26</f>
        <v>0</v>
      </c>
      <c r="X26" s="16"/>
      <c r="AB26" s="3" t="s">
        <v>0</v>
      </c>
      <c r="AD26">
        <v>6</v>
      </c>
      <c r="AF26" s="10"/>
      <c r="AG26" s="3"/>
      <c r="AH26" s="3"/>
      <c r="AI26" s="3"/>
      <c r="AJ26" s="3"/>
      <c r="AK26" s="3"/>
      <c r="AL26" s="3"/>
      <c r="AM26" s="3"/>
      <c r="AN26" s="3"/>
    </row>
    <row r="27" spans="2:40" ht="15" customHeight="1" x14ac:dyDescent="0.3">
      <c r="B27" s="14">
        <f>SUM(B25:B26)</f>
        <v>0</v>
      </c>
      <c r="C27" s="5"/>
      <c r="D27" s="5"/>
      <c r="E27" s="5"/>
      <c r="F27" s="160">
        <f>SUM(F25:H26)</f>
        <v>0</v>
      </c>
      <c r="G27" s="160"/>
      <c r="H27" s="160"/>
      <c r="I27" s="5"/>
      <c r="J27" s="5"/>
      <c r="K27" s="14">
        <f>SUM(K25:K26)</f>
        <v>0</v>
      </c>
      <c r="L27" s="5"/>
      <c r="M27" s="5"/>
      <c r="N27" s="160">
        <f>SUM(N25:O26)</f>
        <v>0</v>
      </c>
      <c r="O27" s="169"/>
      <c r="P27" s="5"/>
      <c r="Q27" s="5"/>
      <c r="R27" s="160">
        <f>SUM(R25:S26)</f>
        <v>0</v>
      </c>
      <c r="S27" s="169"/>
      <c r="T27" s="5"/>
      <c r="U27" s="5"/>
      <c r="V27" s="6"/>
      <c r="W27" s="14">
        <f>SUM(W25:W26)</f>
        <v>0</v>
      </c>
      <c r="AB27" s="3" t="s">
        <v>1</v>
      </c>
      <c r="AD27">
        <v>12</v>
      </c>
      <c r="AF27" s="10"/>
      <c r="AG27" s="3"/>
      <c r="AH27" s="3"/>
      <c r="AI27" s="3"/>
      <c r="AJ27" s="3"/>
      <c r="AK27" s="3"/>
      <c r="AL27" s="3"/>
      <c r="AM27" s="3"/>
      <c r="AN27" s="3"/>
    </row>
    <row r="28" spans="2:40" ht="15.6" customHeight="1" x14ac:dyDescent="0.3">
      <c r="B28" s="5"/>
      <c r="C28" s="5"/>
      <c r="D28" s="5"/>
      <c r="E28" s="5"/>
      <c r="F28" s="5"/>
      <c r="G28" s="5"/>
      <c r="H28" s="5"/>
      <c r="I28" s="5"/>
      <c r="J28" s="5"/>
      <c r="K28" s="5"/>
      <c r="L28" s="5"/>
      <c r="M28" s="5"/>
      <c r="N28" s="5"/>
      <c r="O28" s="5"/>
      <c r="P28" s="5"/>
      <c r="Q28" s="5"/>
      <c r="R28" s="5"/>
      <c r="S28" s="5"/>
      <c r="T28" s="5"/>
      <c r="U28" s="5"/>
      <c r="V28" s="5"/>
      <c r="W28" s="5"/>
      <c r="AB28" s="3"/>
      <c r="AF28" s="10"/>
      <c r="AG28" s="3"/>
      <c r="AH28" s="3"/>
      <c r="AI28" s="3"/>
      <c r="AJ28" s="3"/>
      <c r="AK28" s="3"/>
      <c r="AL28" s="3"/>
      <c r="AM28" s="3"/>
      <c r="AN28" s="3"/>
    </row>
    <row r="29" spans="2:40" ht="20.399999999999999" customHeight="1" x14ac:dyDescent="0.3">
      <c r="B29" s="5"/>
      <c r="C29" s="5"/>
      <c r="D29" s="164" t="str">
        <f>B10</f>
        <v/>
      </c>
      <c r="E29" s="164"/>
      <c r="F29" s="164"/>
      <c r="G29" s="5"/>
      <c r="H29" s="5"/>
      <c r="I29" s="17" t="str">
        <f>IF(B15=AB26,((B10*2%)*2)+((B10*1%)*4),IF(B15=AB27,((B10*2%)*2)+((B10*1%)*10),""))</f>
        <v/>
      </c>
      <c r="J29" s="5"/>
      <c r="K29" s="5"/>
      <c r="L29" s="165" t="str">
        <f>IFERROR(D29+I29,"")</f>
        <v/>
      </c>
      <c r="M29" s="166"/>
      <c r="N29" s="166"/>
      <c r="O29" s="166"/>
      <c r="P29" s="5"/>
      <c r="Q29" s="5"/>
      <c r="R29" s="5"/>
      <c r="S29" s="7"/>
      <c r="T29" s="154"/>
      <c r="U29" s="154"/>
      <c r="V29" s="154"/>
      <c r="W29" s="154"/>
      <c r="X29" s="154"/>
      <c r="Y29" s="154"/>
      <c r="AB29" s="3"/>
      <c r="AF29" s="10"/>
      <c r="AG29" s="3"/>
      <c r="AH29" s="3"/>
      <c r="AI29" s="3"/>
      <c r="AJ29" s="3"/>
      <c r="AK29" s="3"/>
      <c r="AL29" s="3"/>
      <c r="AM29" s="3"/>
      <c r="AN29" s="3"/>
    </row>
    <row r="30" spans="2:40" ht="6.6" customHeight="1" x14ac:dyDescent="0.3">
      <c r="B30" s="5"/>
      <c r="C30" s="5"/>
      <c r="D30" s="5"/>
      <c r="E30" s="5"/>
      <c r="F30" s="5"/>
      <c r="G30" s="5"/>
      <c r="H30" s="5"/>
      <c r="I30" s="5"/>
      <c r="J30" s="5"/>
      <c r="K30" s="5"/>
      <c r="L30" s="5"/>
      <c r="M30" s="5"/>
      <c r="N30" s="5"/>
      <c r="O30" s="5"/>
      <c r="P30" s="5"/>
      <c r="Q30" s="5"/>
      <c r="R30" s="5"/>
      <c r="S30" s="7"/>
      <c r="T30" s="154"/>
      <c r="U30" s="154"/>
      <c r="V30" s="154"/>
      <c r="W30" s="154"/>
      <c r="X30" s="154"/>
      <c r="Y30" s="154"/>
      <c r="AB30" s="3"/>
      <c r="AF30" s="10"/>
      <c r="AG30" s="3"/>
      <c r="AH30" s="3"/>
      <c r="AI30" s="3"/>
      <c r="AJ30" s="3"/>
      <c r="AK30" s="3"/>
      <c r="AL30" s="3"/>
      <c r="AM30" s="3"/>
      <c r="AN30" s="3"/>
    </row>
    <row r="31" spans="2:40" x14ac:dyDescent="0.3">
      <c r="AB31" s="3"/>
      <c r="AF31" s="10"/>
      <c r="AG31" s="3"/>
      <c r="AH31" s="3"/>
      <c r="AI31" s="3"/>
      <c r="AJ31" s="3"/>
      <c r="AK31" s="3"/>
      <c r="AL31" s="3"/>
      <c r="AM31" s="3"/>
      <c r="AN31" s="3"/>
    </row>
    <row r="32" spans="2:40" x14ac:dyDescent="0.3">
      <c r="AB32" s="3"/>
      <c r="AF32" s="3"/>
      <c r="AG32" s="3"/>
      <c r="AH32" s="3"/>
      <c r="AI32" s="3"/>
      <c r="AJ32" s="3"/>
      <c r="AK32" s="3"/>
      <c r="AL32" s="3"/>
      <c r="AM32" s="3"/>
      <c r="AN32" s="3"/>
    </row>
    <row r="33" spans="28:28" x14ac:dyDescent="0.3">
      <c r="AB33" s="3"/>
    </row>
    <row r="34" spans="28:28" x14ac:dyDescent="0.3">
      <c r="AB34" s="3"/>
    </row>
    <row r="35" spans="28:28" x14ac:dyDescent="0.3">
      <c r="AB35" s="3"/>
    </row>
    <row r="36" spans="28:28" x14ac:dyDescent="0.3">
      <c r="AB36" s="3"/>
    </row>
    <row r="37" spans="28:28" x14ac:dyDescent="0.3">
      <c r="AB37" s="3"/>
    </row>
    <row r="38" spans="28:28" x14ac:dyDescent="0.3">
      <c r="AB38" s="3"/>
    </row>
    <row r="39" spans="28:28" x14ac:dyDescent="0.3">
      <c r="AB39" s="3"/>
    </row>
    <row r="40" spans="28:28" x14ac:dyDescent="0.3">
      <c r="AB40" s="3"/>
    </row>
    <row r="41" spans="28:28" x14ac:dyDescent="0.3">
      <c r="AB41" s="3"/>
    </row>
    <row r="42" spans="28:28" x14ac:dyDescent="0.3">
      <c r="AB42" s="3"/>
    </row>
    <row r="43" spans="28:28" x14ac:dyDescent="0.3">
      <c r="AB43" s="3"/>
    </row>
    <row r="44" spans="28:28" x14ac:dyDescent="0.3"/>
    <row r="45" spans="28:28" x14ac:dyDescent="0.3"/>
    <row r="46" spans="28:28" x14ac:dyDescent="0.3"/>
    <row r="47" spans="28:28" x14ac:dyDescent="0.3"/>
    <row r="48" spans="28:28" x14ac:dyDescent="0.3"/>
    <row r="49" x14ac:dyDescent="0.3"/>
    <row r="50" x14ac:dyDescent="0.3"/>
    <row r="51" x14ac:dyDescent="0.3"/>
    <row r="52" x14ac:dyDescent="0.3"/>
    <row r="53" x14ac:dyDescent="0.3"/>
    <row r="54" x14ac:dyDescent="0.3"/>
    <row r="55" x14ac:dyDescent="0.3"/>
    <row r="56" ht="2.4" customHeight="1" x14ac:dyDescent="0.3"/>
  </sheetData>
  <sheetProtection sheet="1" objects="1" scenarios="1" selectLockedCells="1"/>
  <mergeCells count="21">
    <mergeCell ref="S5:T5"/>
    <mergeCell ref="B10:E10"/>
    <mergeCell ref="B15:F15"/>
    <mergeCell ref="B18:I18"/>
    <mergeCell ref="C23:D23"/>
    <mergeCell ref="F23:H23"/>
    <mergeCell ref="N23:O23"/>
    <mergeCell ref="R23:S23"/>
    <mergeCell ref="T23:U23"/>
    <mergeCell ref="T29:Y30"/>
    <mergeCell ref="F25:H25"/>
    <mergeCell ref="N25:O25"/>
    <mergeCell ref="R25:S25"/>
    <mergeCell ref="F26:H26"/>
    <mergeCell ref="N26:O26"/>
    <mergeCell ref="R26:S26"/>
    <mergeCell ref="F27:H27"/>
    <mergeCell ref="N27:O27"/>
    <mergeCell ref="R27:S27"/>
    <mergeCell ref="D29:F29"/>
    <mergeCell ref="L29:O29"/>
  </mergeCells>
  <pageMargins left="0.7" right="0.7" top="0.75" bottom="0.75" header="0.3" footer="0.3"/>
  <drawing r:id="rId1"/>
  <picture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56"/>
  <sheetViews>
    <sheetView showGridLines="0" showRowColHeaders="0" workbookViewId="0"/>
  </sheetViews>
  <sheetFormatPr defaultColWidth="0" defaultRowHeight="14.4" customHeight="1" zeroHeight="1" x14ac:dyDescent="0.3"/>
  <cols>
    <col min="1" max="1" width="8.33203125" customWidth="1"/>
    <col min="2" max="2" width="10.33203125" customWidth="1"/>
    <col min="3" max="3" width="4" customWidth="1"/>
    <col min="4" max="4" width="2.33203125" customWidth="1"/>
    <col min="5" max="5" width="1.44140625" customWidth="1"/>
    <col min="6" max="6" width="4.44140625" customWidth="1"/>
    <col min="7" max="7" width="1.44140625" customWidth="1"/>
    <col min="8" max="8" width="4.44140625" customWidth="1"/>
    <col min="9" max="9" width="6.44140625" customWidth="1"/>
    <col min="10" max="10" width="1.33203125" customWidth="1"/>
    <col min="11" max="11" width="9.33203125" customWidth="1"/>
    <col min="12" max="12" width="7.21875" customWidth="1"/>
    <col min="13" max="13" width="1.5546875" customWidth="1"/>
    <col min="14" max="14" width="2.21875" customWidth="1"/>
    <col min="15" max="15" width="7.5546875" customWidth="1"/>
    <col min="16" max="16" width="6.33203125" customWidth="1"/>
    <col min="17" max="17" width="1.88671875" customWidth="1"/>
    <col min="18" max="18" width="5" customWidth="1"/>
    <col min="19" max="19" width="5.44140625" customWidth="1"/>
    <col min="20" max="20" width="3.21875" customWidth="1"/>
    <col min="21" max="21" width="2.33203125" customWidth="1"/>
    <col min="22" max="22" width="1.88671875" customWidth="1"/>
    <col min="23" max="23" width="10" customWidth="1"/>
    <col min="24" max="24" width="5.88671875" customWidth="1"/>
    <col min="25" max="25" width="0.88671875" customWidth="1"/>
    <col min="26" max="26" width="6.6640625" customWidth="1"/>
    <col min="27" max="27" width="2.44140625" hidden="1" customWidth="1"/>
    <col min="28" max="31" width="8.88671875" hidden="1" customWidth="1"/>
    <col min="32" max="33" width="9.5546875" hidden="1" customWidth="1"/>
    <col min="34" max="16384" width="8.88671875" hidden="1"/>
  </cols>
  <sheetData>
    <row r="1" spans="2:40" x14ac:dyDescent="0.3"/>
    <row r="2" spans="2:40" x14ac:dyDescent="0.3"/>
    <row r="3" spans="2:40" x14ac:dyDescent="0.3"/>
    <row r="4" spans="2:40" ht="6" customHeight="1" x14ac:dyDescent="0.3"/>
    <row r="5" spans="2:40" ht="21" customHeight="1" x14ac:dyDescent="0.3">
      <c r="S5" s="149" t="e">
        <f ca="1">QUALIFIEDold!F11</f>
        <v>#NUM!</v>
      </c>
      <c r="T5" s="150"/>
      <c r="AB5" s="8" t="e">
        <f ca="1">S5</f>
        <v>#NUM!</v>
      </c>
      <c r="AF5" s="10">
        <f ca="1">TODAY()</f>
        <v>42325</v>
      </c>
      <c r="AG5" s="10"/>
      <c r="AH5" s="10"/>
      <c r="AI5" s="10"/>
      <c r="AJ5" s="10"/>
      <c r="AK5" s="10"/>
      <c r="AL5" s="10"/>
      <c r="AM5" s="3"/>
      <c r="AN5" s="3"/>
    </row>
    <row r="6" spans="2:40" x14ac:dyDescent="0.3">
      <c r="AB6" s="8" t="e">
        <f ca="1">$AB$5-($AB$5*10%)</f>
        <v>#NUM!</v>
      </c>
      <c r="AF6" s="10">
        <f ca="1">EDATE(AF5,1)</f>
        <v>42355</v>
      </c>
      <c r="AG6" s="3"/>
      <c r="AH6" s="3"/>
      <c r="AI6" s="3"/>
      <c r="AJ6" s="3"/>
      <c r="AK6" s="3"/>
      <c r="AL6" s="3"/>
      <c r="AM6" s="3"/>
      <c r="AN6" s="3"/>
    </row>
    <row r="7" spans="2:40" x14ac:dyDescent="0.3">
      <c r="AB7" s="8" t="e">
        <f ca="1">$AB$5-($AB$5*20%)</f>
        <v>#NUM!</v>
      </c>
      <c r="AF7" s="10">
        <f t="shared" ref="AF7:AF17" ca="1" si="0">EDATE(AF6,1)</f>
        <v>42386</v>
      </c>
      <c r="AG7" s="3"/>
      <c r="AH7" s="3"/>
      <c r="AI7" s="3"/>
      <c r="AJ7" s="3"/>
      <c r="AK7" s="3"/>
      <c r="AL7" s="3"/>
      <c r="AM7" s="3"/>
      <c r="AN7" s="3"/>
    </row>
    <row r="8" spans="2:40" x14ac:dyDescent="0.3">
      <c r="AB8" s="8" t="e">
        <f ca="1">$AB$5-($AB$5*30%)</f>
        <v>#NUM!</v>
      </c>
      <c r="AF8" s="10">
        <f t="shared" ca="1" si="0"/>
        <v>42417</v>
      </c>
      <c r="AG8" s="3"/>
      <c r="AH8" s="3"/>
      <c r="AI8" s="3"/>
      <c r="AJ8" s="3"/>
      <c r="AK8" s="3"/>
      <c r="AL8" s="3"/>
      <c r="AM8" s="3"/>
      <c r="AN8" s="3"/>
    </row>
    <row r="9" spans="2:40" x14ac:dyDescent="0.3">
      <c r="AB9" s="8" t="e">
        <f ca="1">$AB$5-($AB$5*40%)</f>
        <v>#NUM!</v>
      </c>
      <c r="AF9" s="10">
        <f t="shared" ca="1" si="0"/>
        <v>42446</v>
      </c>
      <c r="AG9" s="3"/>
      <c r="AH9" s="3"/>
      <c r="AI9" s="3"/>
      <c r="AJ9" s="3"/>
      <c r="AK9" s="3"/>
      <c r="AL9" s="3"/>
      <c r="AM9" s="3"/>
      <c r="AN9" s="3"/>
    </row>
    <row r="10" spans="2:40" ht="19.8" customHeight="1" x14ac:dyDescent="0.3">
      <c r="B10" s="179" t="str">
        <f>IF(GETCASH!B10="","",GETCASH!B10)</f>
        <v/>
      </c>
      <c r="C10" s="179"/>
      <c r="D10" s="179"/>
      <c r="E10" s="179"/>
      <c r="AB10" s="8" t="e">
        <f ca="1">$AB$5-($AB$5*50%)</f>
        <v>#NUM!</v>
      </c>
      <c r="AF10" s="10">
        <f t="shared" ca="1" si="0"/>
        <v>42477</v>
      </c>
      <c r="AG10" s="3"/>
      <c r="AH10" s="3"/>
      <c r="AI10" s="3"/>
      <c r="AJ10" s="3"/>
      <c r="AK10" s="3"/>
      <c r="AL10" s="3"/>
      <c r="AM10" s="3"/>
      <c r="AN10" s="3"/>
    </row>
    <row r="11" spans="2:40" x14ac:dyDescent="0.3">
      <c r="AB11" s="8" t="e">
        <f ca="1">$AB$5-($AB$5*60%)</f>
        <v>#NUM!</v>
      </c>
      <c r="AF11" s="10">
        <f t="shared" ca="1" si="0"/>
        <v>42507</v>
      </c>
      <c r="AG11" s="3"/>
      <c r="AH11" s="3"/>
      <c r="AI11" s="3"/>
      <c r="AJ11" s="3"/>
      <c r="AK11" s="3"/>
      <c r="AL11" s="3"/>
      <c r="AM11" s="3"/>
      <c r="AN11" s="3"/>
    </row>
    <row r="12" spans="2:40" x14ac:dyDescent="0.3">
      <c r="AB12" s="8" t="e">
        <f ca="1">$AB$5-($AB$5*70%)</f>
        <v>#NUM!</v>
      </c>
      <c r="AF12" s="10">
        <f t="shared" ca="1" si="0"/>
        <v>42538</v>
      </c>
      <c r="AG12" s="3"/>
      <c r="AH12" s="3"/>
      <c r="AI12" s="3"/>
      <c r="AJ12" s="3"/>
      <c r="AK12" s="3"/>
      <c r="AL12" s="3"/>
      <c r="AM12" s="3"/>
      <c r="AN12" s="3"/>
    </row>
    <row r="13" spans="2:40" x14ac:dyDescent="0.3">
      <c r="AB13" s="8" t="e">
        <f ca="1">$AB$5-($AB$5*80%)</f>
        <v>#NUM!</v>
      </c>
      <c r="AF13" s="10">
        <f t="shared" ca="1" si="0"/>
        <v>42568</v>
      </c>
      <c r="AG13" s="3"/>
      <c r="AH13" s="3"/>
      <c r="AI13" s="3"/>
      <c r="AJ13" s="3"/>
      <c r="AK13" s="3"/>
      <c r="AL13" s="3"/>
      <c r="AM13" s="3"/>
      <c r="AN13" s="3"/>
    </row>
    <row r="14" spans="2:40" x14ac:dyDescent="0.3">
      <c r="AB14" s="8" t="e">
        <f ca="1">$AB$5-($AB$5*90%)</f>
        <v>#NUM!</v>
      </c>
      <c r="AF14" s="10">
        <f t="shared" ca="1" si="0"/>
        <v>42599</v>
      </c>
      <c r="AG14" s="3"/>
      <c r="AH14" s="3"/>
      <c r="AI14" s="3"/>
      <c r="AJ14" s="3"/>
      <c r="AK14" s="3"/>
      <c r="AL14" s="3"/>
      <c r="AM14" s="3"/>
      <c r="AN14" s="3"/>
    </row>
    <row r="15" spans="2:40" ht="21.6" customHeight="1" x14ac:dyDescent="0.3">
      <c r="B15" s="180" t="str">
        <f>IF(GETCASH!B15="","",GETCASH!B15)</f>
        <v/>
      </c>
      <c r="C15" s="180"/>
      <c r="D15" s="180"/>
      <c r="E15" s="180"/>
      <c r="F15" s="180"/>
      <c r="AB15" s="8" t="e">
        <f ca="1">$AB$5-($AB$5*95%)</f>
        <v>#NUM!</v>
      </c>
      <c r="AF15" s="10">
        <f t="shared" ca="1" si="0"/>
        <v>42630</v>
      </c>
      <c r="AG15" s="3"/>
      <c r="AH15" s="3"/>
      <c r="AI15" s="3"/>
      <c r="AJ15" s="3"/>
      <c r="AK15" s="3"/>
      <c r="AL15" s="3"/>
      <c r="AM15" s="3"/>
      <c r="AN15" s="3"/>
    </row>
    <row r="16" spans="2:40" x14ac:dyDescent="0.3">
      <c r="AB16" s="3"/>
      <c r="AF16" s="10">
        <f t="shared" ca="1" si="0"/>
        <v>42660</v>
      </c>
      <c r="AG16" s="3"/>
      <c r="AH16" s="3"/>
      <c r="AI16" s="3"/>
      <c r="AJ16" s="3"/>
      <c r="AK16" s="3"/>
      <c r="AL16" s="3"/>
      <c r="AM16" s="3"/>
      <c r="AN16" s="3"/>
    </row>
    <row r="17" spans="2:40" x14ac:dyDescent="0.3">
      <c r="AB17" s="3"/>
      <c r="AF17" s="10">
        <f t="shared" ca="1" si="0"/>
        <v>42691</v>
      </c>
      <c r="AG17" s="3"/>
      <c r="AH17" s="3"/>
      <c r="AI17" s="3"/>
      <c r="AJ17" s="3"/>
      <c r="AK17" s="3"/>
      <c r="AL17" s="3"/>
      <c r="AM17" s="3"/>
      <c r="AN17" s="3"/>
    </row>
    <row r="18" spans="2:40" ht="15" x14ac:dyDescent="0.3">
      <c r="B18" s="153" t="str">
        <f>IF(B15=AB26,"6-Month Payment Schedule",IF(B15=AB27,"12-Month Payment Schedule",""))</f>
        <v/>
      </c>
      <c r="C18" s="153"/>
      <c r="D18" s="153"/>
      <c r="E18" s="153"/>
      <c r="F18" s="153"/>
      <c r="G18" s="153"/>
      <c r="H18" s="153"/>
      <c r="I18" s="153"/>
      <c r="AB18" s="3"/>
      <c r="AF18" s="10"/>
      <c r="AG18" s="3"/>
      <c r="AH18" s="3"/>
      <c r="AI18" s="3"/>
      <c r="AJ18" s="3"/>
      <c r="AK18" s="3"/>
      <c r="AL18" s="3"/>
      <c r="AM18" s="3"/>
      <c r="AN18" s="3"/>
    </row>
    <row r="19" spans="2:40" x14ac:dyDescent="0.3">
      <c r="AB19" s="3"/>
      <c r="AF19" s="10"/>
      <c r="AG19" s="3"/>
      <c r="AH19" s="3"/>
      <c r="AI19" s="3"/>
      <c r="AJ19" s="3"/>
      <c r="AK19" s="3"/>
      <c r="AL19" s="3"/>
      <c r="AM19" s="3"/>
      <c r="AN19" s="3"/>
    </row>
    <row r="20" spans="2:40" x14ac:dyDescent="0.3">
      <c r="AB20" s="3"/>
      <c r="AF20" s="10"/>
      <c r="AG20" s="3"/>
      <c r="AH20" s="3"/>
      <c r="AI20" s="3"/>
      <c r="AJ20" s="3"/>
      <c r="AK20" s="3"/>
      <c r="AL20" s="3"/>
      <c r="AM20" s="3"/>
      <c r="AN20" s="3"/>
    </row>
    <row r="21" spans="2:40" x14ac:dyDescent="0.3">
      <c r="AB21" s="3"/>
      <c r="AF21" s="10"/>
      <c r="AG21" s="3"/>
      <c r="AH21" s="3"/>
      <c r="AI21" s="3"/>
      <c r="AJ21" s="3"/>
      <c r="AK21" s="3"/>
      <c r="AL21" s="3"/>
      <c r="AM21" s="3"/>
      <c r="AN21" s="3"/>
    </row>
    <row r="22" spans="2:40" ht="18" customHeight="1" x14ac:dyDescent="0.3">
      <c r="AB22" s="3"/>
      <c r="AF22" s="10"/>
      <c r="AG22" s="3"/>
      <c r="AH22" s="3"/>
      <c r="AI22" s="3"/>
      <c r="AJ22" s="3"/>
      <c r="AK22" s="3"/>
      <c r="AL22" s="3"/>
      <c r="AM22" s="3"/>
      <c r="AN22" s="3"/>
    </row>
    <row r="23" spans="2:40" ht="15.6" customHeight="1" x14ac:dyDescent="0.3">
      <c r="B23" s="11">
        <f ca="1">AF6</f>
        <v>42355</v>
      </c>
      <c r="C23" s="151">
        <f ca="1">AF6</f>
        <v>42355</v>
      </c>
      <c r="D23" s="151"/>
      <c r="E23" s="5"/>
      <c r="F23" s="152">
        <f ca="1">AF7</f>
        <v>42386</v>
      </c>
      <c r="G23" s="152"/>
      <c r="H23" s="152"/>
      <c r="I23" s="12">
        <f ca="1">AF7</f>
        <v>42386</v>
      </c>
      <c r="J23" s="5"/>
      <c r="K23" s="11">
        <f ca="1">AF8</f>
        <v>42417</v>
      </c>
      <c r="L23" s="12">
        <f ca="1">AF8</f>
        <v>42417</v>
      </c>
      <c r="M23" s="5"/>
      <c r="N23" s="152">
        <f ca="1">AF9</f>
        <v>42446</v>
      </c>
      <c r="O23" s="152"/>
      <c r="P23" s="12">
        <f ca="1">AF9</f>
        <v>42446</v>
      </c>
      <c r="Q23" s="5"/>
      <c r="R23" s="152">
        <f ca="1">AF10</f>
        <v>42477</v>
      </c>
      <c r="S23" s="152"/>
      <c r="T23" s="151">
        <f ca="1">AF10</f>
        <v>42477</v>
      </c>
      <c r="U23" s="151"/>
      <c r="V23" s="5"/>
      <c r="W23" s="11">
        <f ca="1">AF11</f>
        <v>42507</v>
      </c>
      <c r="X23" s="12">
        <f ca="1">AF11</f>
        <v>42507</v>
      </c>
      <c r="AB23" s="3"/>
      <c r="AF23" s="10"/>
      <c r="AG23" s="3"/>
      <c r="AH23" s="3"/>
      <c r="AI23" s="3"/>
      <c r="AJ23" s="3"/>
      <c r="AK23" s="3"/>
      <c r="AL23" s="3"/>
      <c r="AM23" s="3"/>
      <c r="AN23" s="3"/>
    </row>
    <row r="24" spans="2:40" ht="4.2" customHeight="1" x14ac:dyDescent="0.3">
      <c r="B24" s="5"/>
      <c r="C24" s="5"/>
      <c r="D24" s="5"/>
      <c r="E24" s="5"/>
      <c r="F24" s="5"/>
      <c r="G24" s="5"/>
      <c r="H24" s="5"/>
      <c r="I24" s="5"/>
      <c r="J24" s="5"/>
      <c r="K24" s="5"/>
      <c r="L24" s="5"/>
      <c r="M24" s="5"/>
      <c r="N24" s="5"/>
      <c r="O24" s="5"/>
      <c r="P24" s="5"/>
      <c r="Q24" s="5"/>
      <c r="R24" s="5"/>
      <c r="S24" s="5"/>
      <c r="T24" s="5"/>
      <c r="U24" s="5"/>
      <c r="V24" s="5"/>
      <c r="W24" s="5"/>
      <c r="AB24" s="3"/>
      <c r="AF24" s="10"/>
      <c r="AG24" s="3"/>
      <c r="AH24" s="3"/>
      <c r="AI24" s="3"/>
      <c r="AJ24" s="3"/>
      <c r="AK24" s="3"/>
      <c r="AL24" s="3"/>
      <c r="AM24" s="3"/>
      <c r="AN24" s="3"/>
    </row>
    <row r="25" spans="2:40" ht="13.8" customHeight="1" x14ac:dyDescent="0.3">
      <c r="B25" s="13" t="str">
        <f>GETCASH!B25</f>
        <v/>
      </c>
      <c r="C25" s="18"/>
      <c r="D25" s="18"/>
      <c r="E25" s="18"/>
      <c r="F25" s="157" t="str">
        <f>GETCASH!F25</f>
        <v/>
      </c>
      <c r="G25" s="157"/>
      <c r="H25" s="157"/>
      <c r="I25" s="19"/>
      <c r="J25" s="19"/>
      <c r="K25" s="20" t="str">
        <f>GETCASH!K25</f>
        <v/>
      </c>
      <c r="L25" s="19"/>
      <c r="M25" s="19"/>
      <c r="N25" s="157">
        <f>GETCASH!N25</f>
        <v>0</v>
      </c>
      <c r="O25" s="157"/>
      <c r="P25" s="19"/>
      <c r="Q25" s="19"/>
      <c r="R25" s="157" t="str">
        <f>GETCASH!R25</f>
        <v/>
      </c>
      <c r="S25" s="157"/>
      <c r="T25" s="19"/>
      <c r="U25" s="19"/>
      <c r="V25" s="21"/>
      <c r="W25" s="20" t="str">
        <f>GETCASH!W25</f>
        <v/>
      </c>
      <c r="X25" s="16"/>
      <c r="AB25" s="3"/>
      <c r="AF25" s="10"/>
      <c r="AG25" s="3"/>
      <c r="AH25" s="3"/>
      <c r="AI25" s="3"/>
      <c r="AJ25" s="3"/>
      <c r="AK25" s="3"/>
      <c r="AL25" s="3"/>
      <c r="AM25" s="3"/>
      <c r="AN25" s="3"/>
    </row>
    <row r="26" spans="2:40" ht="13.2" customHeight="1" x14ac:dyDescent="0.3">
      <c r="B26" s="15">
        <f>GETCASH!B26</f>
        <v>0</v>
      </c>
      <c r="C26" s="18"/>
      <c r="D26" s="18"/>
      <c r="E26" s="18"/>
      <c r="F26" s="167">
        <f>GETCASH!F26</f>
        <v>0</v>
      </c>
      <c r="G26" s="168"/>
      <c r="H26" s="168"/>
      <c r="I26" s="19"/>
      <c r="J26" s="19"/>
      <c r="K26" s="15">
        <f>GETCASH!K26</f>
        <v>0</v>
      </c>
      <c r="L26" s="19"/>
      <c r="M26" s="19"/>
      <c r="N26" s="167">
        <f>GETCASH!N26</f>
        <v>0</v>
      </c>
      <c r="O26" s="167"/>
      <c r="P26" s="19"/>
      <c r="Q26" s="19"/>
      <c r="R26" s="167">
        <f>GETCASH!R26</f>
        <v>0</v>
      </c>
      <c r="S26" s="167"/>
      <c r="T26" s="19"/>
      <c r="U26" s="19"/>
      <c r="V26" s="21"/>
      <c r="W26" s="15">
        <f>GETCASH!W26</f>
        <v>0</v>
      </c>
      <c r="X26" s="16"/>
      <c r="AB26" s="3" t="s">
        <v>0</v>
      </c>
      <c r="AD26">
        <v>6</v>
      </c>
      <c r="AF26" s="10"/>
      <c r="AG26" s="3"/>
      <c r="AH26" s="3"/>
      <c r="AI26" s="3"/>
      <c r="AJ26" s="3"/>
      <c r="AK26" s="3"/>
      <c r="AL26" s="3"/>
      <c r="AM26" s="3"/>
      <c r="AN26" s="3"/>
    </row>
    <row r="27" spans="2:40" ht="15" customHeight="1" x14ac:dyDescent="0.3">
      <c r="B27" s="14">
        <f>SUM(B25:B26)</f>
        <v>0</v>
      </c>
      <c r="C27" s="5"/>
      <c r="D27" s="5"/>
      <c r="E27" s="5"/>
      <c r="F27" s="160">
        <f>SUM(F25:H26)</f>
        <v>0</v>
      </c>
      <c r="G27" s="160"/>
      <c r="H27" s="160"/>
      <c r="I27" s="5"/>
      <c r="J27" s="5"/>
      <c r="K27" s="14">
        <f>SUM(K25:K26)</f>
        <v>0</v>
      </c>
      <c r="L27" s="5"/>
      <c r="M27" s="5"/>
      <c r="N27" s="160">
        <f>SUM(N25:O26)</f>
        <v>0</v>
      </c>
      <c r="O27" s="169"/>
      <c r="P27" s="5"/>
      <c r="Q27" s="5"/>
      <c r="R27" s="160">
        <f>SUM(R25:S26)</f>
        <v>0</v>
      </c>
      <c r="S27" s="169"/>
      <c r="T27" s="5"/>
      <c r="U27" s="5"/>
      <c r="V27" s="6"/>
      <c r="W27" s="14">
        <f>SUM(W25:W26)</f>
        <v>0</v>
      </c>
      <c r="AB27" s="3" t="s">
        <v>1</v>
      </c>
      <c r="AD27">
        <v>12</v>
      </c>
      <c r="AF27" s="10"/>
      <c r="AG27" s="3"/>
      <c r="AH27" s="3"/>
      <c r="AI27" s="3"/>
      <c r="AJ27" s="3"/>
      <c r="AK27" s="3"/>
      <c r="AL27" s="3"/>
      <c r="AM27" s="3"/>
      <c r="AN27" s="3"/>
    </row>
    <row r="28" spans="2:40" ht="15.6" customHeight="1" x14ac:dyDescent="0.3">
      <c r="B28" s="5"/>
      <c r="C28" s="5"/>
      <c r="D28" s="5"/>
      <c r="E28" s="5"/>
      <c r="F28" s="5"/>
      <c r="G28" s="5"/>
      <c r="H28" s="5"/>
      <c r="I28" s="5"/>
      <c r="J28" s="5"/>
      <c r="K28" s="5"/>
      <c r="L28" s="5"/>
      <c r="M28" s="5"/>
      <c r="N28" s="5"/>
      <c r="O28" s="5"/>
      <c r="P28" s="5"/>
      <c r="Q28" s="5"/>
      <c r="R28" s="5"/>
      <c r="S28" s="5"/>
      <c r="T28" s="5"/>
      <c r="U28" s="5"/>
      <c r="V28" s="5"/>
      <c r="W28" s="5"/>
      <c r="AB28" s="3"/>
      <c r="AF28" s="10"/>
      <c r="AG28" s="3"/>
      <c r="AH28" s="3"/>
      <c r="AI28" s="3"/>
      <c r="AJ28" s="3"/>
      <c r="AK28" s="3"/>
      <c r="AL28" s="3"/>
      <c r="AM28" s="3"/>
      <c r="AN28" s="3"/>
    </row>
    <row r="29" spans="2:40" ht="20.399999999999999" customHeight="1" x14ac:dyDescent="0.3">
      <c r="B29" s="5"/>
      <c r="C29" s="5"/>
      <c r="D29" s="164" t="str">
        <f>B10</f>
        <v/>
      </c>
      <c r="E29" s="164"/>
      <c r="F29" s="164"/>
      <c r="G29" s="5"/>
      <c r="H29" s="5"/>
      <c r="I29" s="17" t="str">
        <f>IF(B15=AB26,((B10*2%)*2)+((B10*1%)*4),IF(B15=AB27,((B10*2%)*2)+((B10*1%)*10),""))</f>
        <v/>
      </c>
      <c r="J29" s="5"/>
      <c r="K29" s="5"/>
      <c r="L29" s="165" t="str">
        <f>IFERROR(D29+I29,"")</f>
        <v/>
      </c>
      <c r="M29" s="166"/>
      <c r="N29" s="166"/>
      <c r="O29" s="166"/>
      <c r="P29" s="5"/>
      <c r="Q29" s="5"/>
      <c r="R29" s="5"/>
      <c r="S29" s="7"/>
      <c r="T29" s="154"/>
      <c r="U29" s="154"/>
      <c r="V29" s="154"/>
      <c r="W29" s="154"/>
      <c r="X29" s="154"/>
      <c r="Y29" s="154"/>
      <c r="AB29" s="3"/>
      <c r="AF29" s="10"/>
      <c r="AG29" s="3"/>
      <c r="AH29" s="3"/>
      <c r="AI29" s="3"/>
      <c r="AJ29" s="3"/>
      <c r="AK29" s="3"/>
      <c r="AL29" s="3"/>
      <c r="AM29" s="3"/>
      <c r="AN29" s="3"/>
    </row>
    <row r="30" spans="2:40" ht="6.6" customHeight="1" x14ac:dyDescent="0.3">
      <c r="B30" s="5"/>
      <c r="C30" s="5"/>
      <c r="D30" s="5"/>
      <c r="E30" s="5"/>
      <c r="F30" s="5"/>
      <c r="G30" s="5"/>
      <c r="H30" s="5"/>
      <c r="I30" s="5"/>
      <c r="J30" s="5"/>
      <c r="K30" s="5"/>
      <c r="L30" s="5"/>
      <c r="M30" s="5"/>
      <c r="N30" s="5"/>
      <c r="O30" s="5"/>
      <c r="P30" s="5"/>
      <c r="Q30" s="5"/>
      <c r="R30" s="5"/>
      <c r="S30" s="7"/>
      <c r="T30" s="154"/>
      <c r="U30" s="154"/>
      <c r="V30" s="154"/>
      <c r="W30" s="154"/>
      <c r="X30" s="154"/>
      <c r="Y30" s="154"/>
      <c r="AB30" s="3"/>
      <c r="AF30" s="10"/>
      <c r="AG30" s="3"/>
      <c r="AH30" s="3"/>
      <c r="AI30" s="3"/>
      <c r="AJ30" s="3"/>
      <c r="AK30" s="3"/>
      <c r="AL30" s="3"/>
      <c r="AM30" s="3"/>
      <c r="AN30" s="3"/>
    </row>
    <row r="31" spans="2:40" x14ac:dyDescent="0.3">
      <c r="AB31" s="3"/>
      <c r="AF31" s="10"/>
      <c r="AG31" s="3"/>
      <c r="AH31" s="3"/>
      <c r="AI31" s="3"/>
      <c r="AJ31" s="3"/>
      <c r="AK31" s="3"/>
      <c r="AL31" s="3"/>
      <c r="AM31" s="3"/>
      <c r="AN31" s="3"/>
    </row>
    <row r="32" spans="2:40" x14ac:dyDescent="0.3">
      <c r="AB32" s="3"/>
      <c r="AF32" s="3"/>
      <c r="AG32" s="3"/>
      <c r="AH32" s="3"/>
      <c r="AI32" s="3"/>
      <c r="AJ32" s="3"/>
      <c r="AK32" s="3"/>
      <c r="AL32" s="3"/>
      <c r="AM32" s="3"/>
      <c r="AN32" s="3"/>
    </row>
    <row r="33" spans="28:28" x14ac:dyDescent="0.3">
      <c r="AB33" s="3"/>
    </row>
    <row r="34" spans="28:28" x14ac:dyDescent="0.3">
      <c r="AB34" s="3"/>
    </row>
    <row r="35" spans="28:28" x14ac:dyDescent="0.3">
      <c r="AB35" s="3"/>
    </row>
    <row r="36" spans="28:28" x14ac:dyDescent="0.3">
      <c r="AB36" s="3"/>
    </row>
    <row r="37" spans="28:28" x14ac:dyDescent="0.3">
      <c r="AB37" s="3"/>
    </row>
    <row r="38" spans="28:28" x14ac:dyDescent="0.3">
      <c r="AB38" s="3"/>
    </row>
    <row r="39" spans="28:28" x14ac:dyDescent="0.3">
      <c r="AB39" s="3"/>
    </row>
    <row r="40" spans="28:28" x14ac:dyDescent="0.3">
      <c r="AB40" s="3"/>
    </row>
    <row r="41" spans="28:28" x14ac:dyDescent="0.3">
      <c r="AB41" s="3"/>
    </row>
    <row r="42" spans="28:28" x14ac:dyDescent="0.3">
      <c r="AB42" s="3"/>
    </row>
    <row r="43" spans="28:28" x14ac:dyDescent="0.3">
      <c r="AB43" s="3"/>
    </row>
    <row r="44" spans="28:28" x14ac:dyDescent="0.3"/>
    <row r="45" spans="28:28" x14ac:dyDescent="0.3"/>
    <row r="46" spans="28:28" x14ac:dyDescent="0.3"/>
    <row r="47" spans="28:28" x14ac:dyDescent="0.3"/>
    <row r="48" spans="28:28" x14ac:dyDescent="0.3"/>
    <row r="49" x14ac:dyDescent="0.3"/>
    <row r="50" x14ac:dyDescent="0.3"/>
    <row r="51" x14ac:dyDescent="0.3"/>
    <row r="52" x14ac:dyDescent="0.3"/>
    <row r="53" x14ac:dyDescent="0.3"/>
    <row r="54" x14ac:dyDescent="0.3"/>
    <row r="55" x14ac:dyDescent="0.3"/>
    <row r="56" ht="2.4" customHeight="1" x14ac:dyDescent="0.3"/>
  </sheetData>
  <sheetProtection sheet="1" objects="1" scenarios="1" selectLockedCells="1"/>
  <mergeCells count="21">
    <mergeCell ref="S5:T5"/>
    <mergeCell ref="B10:E10"/>
    <mergeCell ref="B15:F15"/>
    <mergeCell ref="B18:I18"/>
    <mergeCell ref="C23:D23"/>
    <mergeCell ref="F23:H23"/>
    <mergeCell ref="N23:O23"/>
    <mergeCell ref="R23:S23"/>
    <mergeCell ref="T23:U23"/>
    <mergeCell ref="T29:Y30"/>
    <mergeCell ref="F25:H25"/>
    <mergeCell ref="N25:O25"/>
    <mergeCell ref="R25:S25"/>
    <mergeCell ref="F26:H26"/>
    <mergeCell ref="N26:O26"/>
    <mergeCell ref="R26:S26"/>
    <mergeCell ref="F27:H27"/>
    <mergeCell ref="N27:O27"/>
    <mergeCell ref="R27:S27"/>
    <mergeCell ref="D29:F29"/>
    <mergeCell ref="L29:O29"/>
  </mergeCells>
  <pageMargins left="0.7" right="0.7" top="0.75" bottom="0.75" header="0.3" footer="0.3"/>
  <drawing r:id="rId1"/>
  <picture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56"/>
  <sheetViews>
    <sheetView showGridLines="0" showRowColHeaders="0" workbookViewId="0">
      <selection activeCell="I29" sqref="I29"/>
    </sheetView>
  </sheetViews>
  <sheetFormatPr defaultColWidth="0" defaultRowHeight="14.4" zeroHeight="1" x14ac:dyDescent="0.3"/>
  <cols>
    <col min="1" max="2" width="8.88671875" customWidth="1"/>
    <col min="3" max="3" width="6.109375" customWidth="1"/>
    <col min="4" max="6" width="8.88671875" customWidth="1"/>
    <col min="7" max="7" width="4.77734375" customWidth="1"/>
    <col min="8" max="8" width="2.77734375" customWidth="1"/>
    <col min="9" max="18" width="8.88671875" customWidth="1"/>
    <col min="19" max="19" width="8.44140625" customWidth="1"/>
    <col min="20" max="16384" width="8.88671875" hidden="1"/>
  </cols>
  <sheetData>
    <row r="1" x14ac:dyDescent="0.3"/>
    <row r="2" x14ac:dyDescent="0.3"/>
    <row r="3" x14ac:dyDescent="0.3"/>
    <row r="4" x14ac:dyDescent="0.3"/>
    <row r="5" x14ac:dyDescent="0.3"/>
    <row r="6" x14ac:dyDescent="0.3"/>
    <row r="7" x14ac:dyDescent="0.3"/>
    <row r="8" x14ac:dyDescent="0.3"/>
    <row r="9" x14ac:dyDescent="0.3"/>
    <row r="10" x14ac:dyDescent="0.3"/>
    <row r="11" x14ac:dyDescent="0.3"/>
    <row r="12" x14ac:dyDescent="0.3"/>
    <row r="13" x14ac:dyDescent="0.3"/>
    <row r="14" x14ac:dyDescent="0.3"/>
    <row r="15" x14ac:dyDescent="0.3"/>
    <row r="16" x14ac:dyDescent="0.3"/>
    <row r="17" spans="4:8" ht="18" customHeight="1" x14ac:dyDescent="0.3"/>
    <row r="18" spans="4:8" ht="15" customHeight="1" x14ac:dyDescent="0.3">
      <c r="D18" s="181">
        <v>12100497</v>
      </c>
      <c r="E18" s="181"/>
      <c r="F18" s="181"/>
      <c r="G18" s="181"/>
      <c r="H18" s="181"/>
    </row>
    <row r="19" spans="4:8" x14ac:dyDescent="0.3"/>
    <row r="20" spans="4:8" ht="10.8" customHeight="1" x14ac:dyDescent="0.3"/>
    <row r="21" spans="4:8" ht="16.2" customHeight="1" x14ac:dyDescent="0.3">
      <c r="D21" s="181">
        <v>1234569924</v>
      </c>
      <c r="E21" s="181"/>
      <c r="F21" s="181"/>
      <c r="G21" s="181"/>
      <c r="H21" s="181"/>
    </row>
    <row r="22" spans="4:8" x14ac:dyDescent="0.3"/>
    <row r="23" spans="4:8" x14ac:dyDescent="0.3"/>
    <row r="24" spans="4:8" x14ac:dyDescent="0.3"/>
    <row r="25" spans="4:8" x14ac:dyDescent="0.3"/>
    <row r="26" spans="4:8" x14ac:dyDescent="0.3">
      <c r="D26" s="124"/>
      <c r="E26" s="124"/>
      <c r="F26" s="124"/>
      <c r="G26" s="124"/>
    </row>
    <row r="27" spans="4:8" x14ac:dyDescent="0.3">
      <c r="D27" s="124"/>
      <c r="E27" s="124"/>
      <c r="F27" s="124"/>
      <c r="G27" s="124"/>
    </row>
    <row r="28" spans="4:8" ht="11.4" customHeight="1" x14ac:dyDescent="0.3">
      <c r="D28" s="124"/>
      <c r="E28" s="124"/>
      <c r="F28" s="124"/>
      <c r="G28" s="124"/>
    </row>
    <row r="29" spans="4:8" x14ac:dyDescent="0.3"/>
    <row r="30" spans="4:8" x14ac:dyDescent="0.3"/>
    <row r="31" spans="4:8" x14ac:dyDescent="0.3"/>
    <row r="32" spans="4:8" x14ac:dyDescent="0.3"/>
    <row r="33" x14ac:dyDescent="0.3"/>
    <row r="34" x14ac:dyDescent="0.3"/>
    <row r="35" x14ac:dyDescent="0.3"/>
    <row r="36" x14ac:dyDescent="0.3"/>
    <row r="37" x14ac:dyDescent="0.3"/>
    <row r="38" x14ac:dyDescent="0.3"/>
    <row r="39" x14ac:dyDescent="0.3"/>
    <row r="40" x14ac:dyDescent="0.3"/>
    <row r="41" x14ac:dyDescent="0.3"/>
    <row r="42" x14ac:dyDescent="0.3"/>
    <row r="43" x14ac:dyDescent="0.3"/>
    <row r="44" x14ac:dyDescent="0.3"/>
    <row r="45" x14ac:dyDescent="0.3"/>
    <row r="46" x14ac:dyDescent="0.3"/>
    <row r="47" x14ac:dyDescent="0.3"/>
    <row r="48" x14ac:dyDescent="0.3"/>
    <row r="49" x14ac:dyDescent="0.3"/>
    <row r="50" x14ac:dyDescent="0.3"/>
    <row r="51" x14ac:dyDescent="0.3"/>
    <row r="52" x14ac:dyDescent="0.3"/>
    <row r="53" x14ac:dyDescent="0.3"/>
    <row r="54" x14ac:dyDescent="0.3"/>
    <row r="55" x14ac:dyDescent="0.3"/>
    <row r="56" ht="4.8" customHeight="1" x14ac:dyDescent="0.3"/>
  </sheetData>
  <sheetProtection sheet="1" objects="1" scenarios="1" selectLockedCells="1"/>
  <mergeCells count="3">
    <mergeCell ref="D18:H18"/>
    <mergeCell ref="D21:H21"/>
    <mergeCell ref="D26:G28"/>
  </mergeCells>
  <pageMargins left="0.7" right="0.7" top="0.75" bottom="0.75" header="0.3" footer="0.3"/>
  <drawing r:id="rId1"/>
  <picture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O56"/>
  <sheetViews>
    <sheetView showGridLines="0" showRowColHeaders="0" workbookViewId="0">
      <selection activeCell="I35" sqref="I35"/>
    </sheetView>
  </sheetViews>
  <sheetFormatPr defaultColWidth="0" defaultRowHeight="14.4" zeroHeight="1" x14ac:dyDescent="0.3"/>
  <cols>
    <col min="1" max="1" width="8.88671875" customWidth="1"/>
    <col min="2" max="2" width="6.88671875" customWidth="1"/>
    <col min="3" max="3" width="1.88671875" customWidth="1"/>
    <col min="4" max="4" width="2.21875" customWidth="1"/>
    <col min="5" max="5" width="9.77734375" customWidth="1"/>
    <col min="6" max="6" width="4" customWidth="1"/>
    <col min="7" max="11" width="8.88671875" customWidth="1"/>
    <col min="12" max="12" width="16.77734375" customWidth="1"/>
    <col min="13" max="13" width="11.44140625" customWidth="1"/>
    <col min="14" max="14" width="8.6640625" customWidth="1"/>
    <col min="15" max="15" width="6.6640625" customWidth="1"/>
    <col min="16" max="16384" width="8.88671875" hidden="1"/>
  </cols>
  <sheetData>
    <row r="1" spans="3:8" x14ac:dyDescent="0.3"/>
    <row r="2" spans="3:8" x14ac:dyDescent="0.3"/>
    <row r="3" spans="3:8" x14ac:dyDescent="0.3"/>
    <row r="4" spans="3:8" x14ac:dyDescent="0.3"/>
    <row r="5" spans="3:8" ht="22.8" customHeight="1" x14ac:dyDescent="0.3"/>
    <row r="6" spans="3:8" x14ac:dyDescent="0.3"/>
    <row r="7" spans="3:8" x14ac:dyDescent="0.3"/>
    <row r="8" spans="3:8" x14ac:dyDescent="0.3"/>
    <row r="9" spans="3:8" ht="12" customHeight="1" x14ac:dyDescent="0.3"/>
    <row r="10" spans="3:8" ht="9.6" customHeight="1" x14ac:dyDescent="0.3">
      <c r="E10" s="22">
        <f>GETCASH!B10</f>
        <v>0</v>
      </c>
      <c r="G10" s="23">
        <f ca="1">TODAY()</f>
        <v>42325</v>
      </c>
    </row>
    <row r="11" spans="3:8" ht="9.6" customHeight="1" x14ac:dyDescent="0.3"/>
    <row r="12" spans="3:8" ht="9.6" customHeight="1" x14ac:dyDescent="0.3"/>
    <row r="13" spans="3:8" ht="9.6" customHeight="1" x14ac:dyDescent="0.3">
      <c r="D13" s="182">
        <f>WIZARD1!D13</f>
        <v>0</v>
      </c>
      <c r="E13" s="182"/>
      <c r="F13" s="182"/>
      <c r="G13" s="182"/>
      <c r="H13" s="182"/>
    </row>
    <row r="14" spans="3:8" ht="9.6" customHeight="1" x14ac:dyDescent="0.3">
      <c r="C14" s="182" t="str">
        <f>CONCATENATE(WIZARD3!D13," ",WIZARD3!D16)</f>
        <v>0 0</v>
      </c>
      <c r="D14" s="182"/>
      <c r="E14" s="182"/>
      <c r="F14" s="182"/>
      <c r="G14" s="182"/>
      <c r="H14" s="182"/>
    </row>
    <row r="15" spans="3:8" ht="9.6" customHeight="1" x14ac:dyDescent="0.3"/>
    <row r="16" spans="3:8" x14ac:dyDescent="0.3"/>
    <row r="17" spans="13:14" x14ac:dyDescent="0.3"/>
    <row r="18" spans="13:14" x14ac:dyDescent="0.3"/>
    <row r="19" spans="13:14" x14ac:dyDescent="0.3"/>
    <row r="20" spans="13:14" x14ac:dyDescent="0.3"/>
    <row r="21" spans="13:14" x14ac:dyDescent="0.3"/>
    <row r="22" spans="13:14" x14ac:dyDescent="0.3"/>
    <row r="23" spans="13:14" x14ac:dyDescent="0.3"/>
    <row r="24" spans="13:14" x14ac:dyDescent="0.3"/>
    <row r="25" spans="13:14" x14ac:dyDescent="0.3"/>
    <row r="26" spans="13:14" x14ac:dyDescent="0.3"/>
    <row r="27" spans="13:14" x14ac:dyDescent="0.3"/>
    <row r="28" spans="13:14" x14ac:dyDescent="0.3"/>
    <row r="29" spans="13:14" ht="19.2" customHeight="1" x14ac:dyDescent="0.3"/>
    <row r="30" spans="13:14" x14ac:dyDescent="0.3">
      <c r="M30" s="124"/>
      <c r="N30" s="124"/>
    </row>
    <row r="31" spans="13:14" ht="16.2" customHeight="1" x14ac:dyDescent="0.3">
      <c r="M31" s="124"/>
      <c r="N31" s="124"/>
    </row>
    <row r="32" spans="13:14" x14ac:dyDescent="0.3"/>
    <row r="33" x14ac:dyDescent="0.3"/>
    <row r="34" x14ac:dyDescent="0.3"/>
    <row r="35" x14ac:dyDescent="0.3"/>
    <row r="36" x14ac:dyDescent="0.3"/>
    <row r="37" x14ac:dyDescent="0.3"/>
    <row r="38" x14ac:dyDescent="0.3"/>
    <row r="39" x14ac:dyDescent="0.3"/>
    <row r="40" x14ac:dyDescent="0.3"/>
    <row r="41" x14ac:dyDescent="0.3"/>
    <row r="42" x14ac:dyDescent="0.3"/>
    <row r="43" x14ac:dyDescent="0.3"/>
    <row r="44" x14ac:dyDescent="0.3"/>
    <row r="45" x14ac:dyDescent="0.3"/>
    <row r="46" x14ac:dyDescent="0.3"/>
    <row r="47" x14ac:dyDescent="0.3"/>
    <row r="48" x14ac:dyDescent="0.3"/>
    <row r="49" x14ac:dyDescent="0.3"/>
    <row r="50" x14ac:dyDescent="0.3"/>
    <row r="51" x14ac:dyDescent="0.3"/>
    <row r="52" x14ac:dyDescent="0.3"/>
    <row r="53" x14ac:dyDescent="0.3"/>
    <row r="54" x14ac:dyDescent="0.3"/>
    <row r="55" x14ac:dyDescent="0.3"/>
    <row r="56" ht="5.4" customHeight="1" x14ac:dyDescent="0.3"/>
  </sheetData>
  <sheetProtection sheet="1" objects="1" scenarios="1" selectLockedCells="1"/>
  <mergeCells count="3">
    <mergeCell ref="D13:H13"/>
    <mergeCell ref="C14:H14"/>
    <mergeCell ref="M30:N31"/>
  </mergeCells>
  <pageMargins left="0.7" right="0.7" top="0.75" bottom="0.75" header="0.3" footer="0.3"/>
  <drawing r:id="rId1"/>
  <legacyDrawing r:id="rId2"/>
  <picture r:id="rId3"/>
  <mc:AlternateContent xmlns:mc="http://schemas.openxmlformats.org/markup-compatibility/2006">
    <mc:Choice Requires="x14">
      <controls>
        <mc:AlternateContent xmlns:mc="http://schemas.openxmlformats.org/markup-compatibility/2006">
          <mc:Choice Requires="x14">
            <control shapeId="21505" r:id="rId4" name="Check Box 1">
              <controlPr defaultSize="0" autoFill="0" autoLine="0" autoPict="0">
                <anchor moveWithCells="1">
                  <from>
                    <xdr:col>0</xdr:col>
                    <xdr:colOff>472440</xdr:colOff>
                    <xdr:row>29</xdr:row>
                    <xdr:rowOff>76200</xdr:rowOff>
                  </from>
                  <to>
                    <xdr:col>1</xdr:col>
                    <xdr:colOff>106680</xdr:colOff>
                    <xdr:row>30</xdr:row>
                    <xdr:rowOff>114300</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56"/>
  <sheetViews>
    <sheetView showGridLines="0" showRowColHeaders="0" workbookViewId="0"/>
  </sheetViews>
  <sheetFormatPr defaultColWidth="0" defaultRowHeight="14.4" customHeight="1" zeroHeight="1" x14ac:dyDescent="0.3"/>
  <cols>
    <col min="1" max="1" width="8.33203125" customWidth="1"/>
    <col min="2" max="2" width="10.33203125" customWidth="1"/>
    <col min="3" max="3" width="4" customWidth="1"/>
    <col min="4" max="4" width="2.33203125" customWidth="1"/>
    <col min="5" max="5" width="1.44140625" customWidth="1"/>
    <col min="6" max="6" width="4.44140625" customWidth="1"/>
    <col min="7" max="7" width="1.44140625" customWidth="1"/>
    <col min="8" max="8" width="4.44140625" customWidth="1"/>
    <col min="9" max="9" width="6.44140625" customWidth="1"/>
    <col min="10" max="10" width="1.33203125" customWidth="1"/>
    <col min="11" max="11" width="9.33203125" customWidth="1"/>
    <col min="12" max="12" width="7.21875" customWidth="1"/>
    <col min="13" max="13" width="1.5546875" customWidth="1"/>
    <col min="14" max="14" width="2.21875" customWidth="1"/>
    <col min="15" max="15" width="7.5546875" customWidth="1"/>
    <col min="16" max="16" width="6.33203125" customWidth="1"/>
    <col min="17" max="17" width="1.88671875" customWidth="1"/>
    <col min="18" max="18" width="5" customWidth="1"/>
    <col min="19" max="19" width="5.44140625" customWidth="1"/>
    <col min="20" max="20" width="3.21875" customWidth="1"/>
    <col min="21" max="21" width="2.33203125" customWidth="1"/>
    <col min="22" max="22" width="1.88671875" customWidth="1"/>
    <col min="23" max="23" width="10" customWidth="1"/>
    <col min="24" max="24" width="5.88671875" customWidth="1"/>
    <col min="25" max="25" width="0.88671875" customWidth="1"/>
    <col min="26" max="26" width="6.6640625" customWidth="1"/>
    <col min="27" max="27" width="2.44140625" hidden="1" customWidth="1"/>
    <col min="28" max="31" width="8.88671875" hidden="1" customWidth="1"/>
    <col min="32" max="33" width="9.5546875" hidden="1" customWidth="1"/>
    <col min="34" max="16384" width="8.88671875" hidden="1"/>
  </cols>
  <sheetData>
    <row r="1" spans="2:40" x14ac:dyDescent="0.3"/>
    <row r="2" spans="2:40" x14ac:dyDescent="0.3"/>
    <row r="3" spans="2:40" x14ac:dyDescent="0.3"/>
    <row r="4" spans="2:40" ht="6" customHeight="1" x14ac:dyDescent="0.3"/>
    <row r="5" spans="2:40" ht="21" customHeight="1" x14ac:dyDescent="0.3">
      <c r="S5" s="149" t="e">
        <f ca="1">QUALIFIEDold!F11</f>
        <v>#NUM!</v>
      </c>
      <c r="T5" s="150"/>
      <c r="AB5" s="8" t="e">
        <f ca="1">S5</f>
        <v>#NUM!</v>
      </c>
      <c r="AF5" s="10">
        <f ca="1">TODAY()</f>
        <v>42325</v>
      </c>
      <c r="AG5" s="10"/>
      <c r="AH5" s="10"/>
      <c r="AI5" s="10"/>
      <c r="AJ5" s="10"/>
      <c r="AK5" s="10"/>
      <c r="AL5" s="10"/>
      <c r="AM5" s="3"/>
      <c r="AN5" s="3"/>
    </row>
    <row r="6" spans="2:40" x14ac:dyDescent="0.3">
      <c r="AB6" s="8" t="e">
        <f ca="1">$AB$5-($AB$5*10%)</f>
        <v>#NUM!</v>
      </c>
      <c r="AF6" s="10">
        <f ca="1">EDATE(AF5,1)</f>
        <v>42355</v>
      </c>
      <c r="AG6" s="3"/>
      <c r="AH6" s="3"/>
      <c r="AI6" s="3"/>
      <c r="AJ6" s="3"/>
      <c r="AK6" s="3"/>
      <c r="AL6" s="3"/>
      <c r="AM6" s="3"/>
      <c r="AN6" s="3"/>
    </row>
    <row r="7" spans="2:40" x14ac:dyDescent="0.3">
      <c r="AB7" s="8" t="e">
        <f ca="1">$AB$5-($AB$5*20%)</f>
        <v>#NUM!</v>
      </c>
      <c r="AF7" s="10">
        <f t="shared" ref="AF7:AF17" ca="1" si="0">EDATE(AF6,1)</f>
        <v>42386</v>
      </c>
      <c r="AG7" s="3"/>
      <c r="AH7" s="3"/>
      <c r="AI7" s="3"/>
      <c r="AJ7" s="3"/>
      <c r="AK7" s="3"/>
      <c r="AL7" s="3"/>
      <c r="AM7" s="3"/>
      <c r="AN7" s="3"/>
    </row>
    <row r="8" spans="2:40" x14ac:dyDescent="0.3">
      <c r="AB8" s="8" t="e">
        <f ca="1">$AB$5-($AB$5*30%)</f>
        <v>#NUM!</v>
      </c>
      <c r="AF8" s="10">
        <f t="shared" ca="1" si="0"/>
        <v>42417</v>
      </c>
      <c r="AG8" s="3"/>
      <c r="AH8" s="3"/>
      <c r="AI8" s="3"/>
      <c r="AJ8" s="3"/>
      <c r="AK8" s="3"/>
      <c r="AL8" s="3"/>
      <c r="AM8" s="3"/>
      <c r="AN8" s="3"/>
    </row>
    <row r="9" spans="2:40" x14ac:dyDescent="0.3">
      <c r="AB9" s="8" t="e">
        <f ca="1">$AB$5-($AB$5*40%)</f>
        <v>#NUM!</v>
      </c>
      <c r="AF9" s="10">
        <f t="shared" ca="1" si="0"/>
        <v>42446</v>
      </c>
      <c r="AG9" s="3"/>
      <c r="AH9" s="3"/>
      <c r="AI9" s="3"/>
      <c r="AJ9" s="3"/>
      <c r="AK9" s="3"/>
      <c r="AL9" s="3"/>
      <c r="AM9" s="3"/>
      <c r="AN9" s="3"/>
    </row>
    <row r="10" spans="2:40" ht="19.8" customHeight="1" x14ac:dyDescent="0.3">
      <c r="B10" s="179" t="str">
        <f>IF(GETCASH!B10="","",GETCASH!B10)</f>
        <v/>
      </c>
      <c r="C10" s="179"/>
      <c r="D10" s="179"/>
      <c r="E10" s="179"/>
      <c r="AB10" s="8" t="e">
        <f ca="1">$AB$5-($AB$5*50%)</f>
        <v>#NUM!</v>
      </c>
      <c r="AF10" s="10">
        <f t="shared" ca="1" si="0"/>
        <v>42477</v>
      </c>
      <c r="AG10" s="3"/>
      <c r="AH10" s="3"/>
      <c r="AI10" s="3"/>
      <c r="AJ10" s="3"/>
      <c r="AK10" s="3"/>
      <c r="AL10" s="3"/>
      <c r="AM10" s="3"/>
      <c r="AN10" s="3"/>
    </row>
    <row r="11" spans="2:40" x14ac:dyDescent="0.3">
      <c r="AB11" s="8" t="e">
        <f ca="1">$AB$5-($AB$5*60%)</f>
        <v>#NUM!</v>
      </c>
      <c r="AF11" s="10">
        <f t="shared" ca="1" si="0"/>
        <v>42507</v>
      </c>
      <c r="AG11" s="3"/>
      <c r="AH11" s="3"/>
      <c r="AI11" s="3"/>
      <c r="AJ11" s="3"/>
      <c r="AK11" s="3"/>
      <c r="AL11" s="3"/>
      <c r="AM11" s="3"/>
      <c r="AN11" s="3"/>
    </row>
    <row r="12" spans="2:40" x14ac:dyDescent="0.3">
      <c r="AB12" s="8" t="e">
        <f ca="1">$AB$5-($AB$5*70%)</f>
        <v>#NUM!</v>
      </c>
      <c r="AF12" s="10">
        <f t="shared" ca="1" si="0"/>
        <v>42538</v>
      </c>
      <c r="AG12" s="3"/>
      <c r="AH12" s="3"/>
      <c r="AI12" s="3"/>
      <c r="AJ12" s="3"/>
      <c r="AK12" s="3"/>
      <c r="AL12" s="3"/>
      <c r="AM12" s="3"/>
      <c r="AN12" s="3"/>
    </row>
    <row r="13" spans="2:40" x14ac:dyDescent="0.3">
      <c r="AB13" s="8" t="e">
        <f ca="1">$AB$5-($AB$5*80%)</f>
        <v>#NUM!</v>
      </c>
      <c r="AF13" s="10">
        <f t="shared" ca="1" si="0"/>
        <v>42568</v>
      </c>
      <c r="AG13" s="3"/>
      <c r="AH13" s="3"/>
      <c r="AI13" s="3"/>
      <c r="AJ13" s="3"/>
      <c r="AK13" s="3"/>
      <c r="AL13" s="3"/>
      <c r="AM13" s="3"/>
      <c r="AN13" s="3"/>
    </row>
    <row r="14" spans="2:40" x14ac:dyDescent="0.3">
      <c r="AB14" s="8" t="e">
        <f ca="1">$AB$5-($AB$5*90%)</f>
        <v>#NUM!</v>
      </c>
      <c r="AF14" s="10">
        <f t="shared" ca="1" si="0"/>
        <v>42599</v>
      </c>
      <c r="AG14" s="3"/>
      <c r="AH14" s="3"/>
      <c r="AI14" s="3"/>
      <c r="AJ14" s="3"/>
      <c r="AK14" s="3"/>
      <c r="AL14" s="3"/>
      <c r="AM14" s="3"/>
      <c r="AN14" s="3"/>
    </row>
    <row r="15" spans="2:40" ht="21.6" customHeight="1" x14ac:dyDescent="0.3">
      <c r="B15" s="180" t="str">
        <f>IF(GETCASH!B15="","",GETCASH!B15)</f>
        <v/>
      </c>
      <c r="C15" s="180"/>
      <c r="D15" s="180"/>
      <c r="E15" s="180"/>
      <c r="F15" s="180"/>
      <c r="AB15" s="8" t="e">
        <f ca="1">$AB$5-($AB$5*95%)</f>
        <v>#NUM!</v>
      </c>
      <c r="AF15" s="10">
        <f t="shared" ca="1" si="0"/>
        <v>42630</v>
      </c>
      <c r="AG15" s="3"/>
      <c r="AH15" s="3"/>
      <c r="AI15" s="3"/>
      <c r="AJ15" s="3"/>
      <c r="AK15" s="3"/>
      <c r="AL15" s="3"/>
      <c r="AM15" s="3"/>
      <c r="AN15" s="3"/>
    </row>
    <row r="16" spans="2:40" x14ac:dyDescent="0.3">
      <c r="AB16" s="3"/>
      <c r="AF16" s="10">
        <f t="shared" ca="1" si="0"/>
        <v>42660</v>
      </c>
      <c r="AG16" s="3"/>
      <c r="AH16" s="3"/>
      <c r="AI16" s="3"/>
      <c r="AJ16" s="3"/>
      <c r="AK16" s="3"/>
      <c r="AL16" s="3"/>
      <c r="AM16" s="3"/>
      <c r="AN16" s="3"/>
    </row>
    <row r="17" spans="2:40" x14ac:dyDescent="0.3">
      <c r="AB17" s="3"/>
      <c r="AF17" s="10">
        <f t="shared" ca="1" si="0"/>
        <v>42691</v>
      </c>
      <c r="AG17" s="3"/>
      <c r="AH17" s="3"/>
      <c r="AI17" s="3"/>
      <c r="AJ17" s="3"/>
      <c r="AK17" s="3"/>
      <c r="AL17" s="3"/>
      <c r="AM17" s="3"/>
      <c r="AN17" s="3"/>
    </row>
    <row r="18" spans="2:40" ht="15" x14ac:dyDescent="0.3">
      <c r="B18" s="153" t="str">
        <f>IF(B15=AB26,"6-Month Payment Schedule",IF(B15=AB27,"12-Month Payment Schedule",""))</f>
        <v/>
      </c>
      <c r="C18" s="153"/>
      <c r="D18" s="153"/>
      <c r="E18" s="153"/>
      <c r="F18" s="153"/>
      <c r="G18" s="153"/>
      <c r="H18" s="153"/>
      <c r="I18" s="153"/>
      <c r="AB18" s="3"/>
      <c r="AF18" s="10"/>
      <c r="AG18" s="3"/>
      <c r="AH18" s="3"/>
      <c r="AI18" s="3"/>
      <c r="AJ18" s="3"/>
      <c r="AK18" s="3"/>
      <c r="AL18" s="3"/>
      <c r="AM18" s="3"/>
      <c r="AN18" s="3"/>
    </row>
    <row r="19" spans="2:40" x14ac:dyDescent="0.3">
      <c r="AB19" s="3"/>
      <c r="AF19" s="10"/>
      <c r="AG19" s="3"/>
      <c r="AH19" s="3"/>
      <c r="AI19" s="3"/>
      <c r="AJ19" s="3"/>
      <c r="AK19" s="3"/>
      <c r="AL19" s="3"/>
      <c r="AM19" s="3"/>
      <c r="AN19" s="3"/>
    </row>
    <row r="20" spans="2:40" x14ac:dyDescent="0.3">
      <c r="AB20" s="3"/>
      <c r="AF20" s="10"/>
      <c r="AG20" s="3"/>
      <c r="AH20" s="3"/>
      <c r="AI20" s="3"/>
      <c r="AJ20" s="3"/>
      <c r="AK20" s="3"/>
      <c r="AL20" s="3"/>
      <c r="AM20" s="3"/>
      <c r="AN20" s="3"/>
    </row>
    <row r="21" spans="2:40" x14ac:dyDescent="0.3">
      <c r="AB21" s="3"/>
      <c r="AF21" s="10"/>
      <c r="AG21" s="3"/>
      <c r="AH21" s="3"/>
      <c r="AI21" s="3"/>
      <c r="AJ21" s="3"/>
      <c r="AK21" s="3"/>
      <c r="AL21" s="3"/>
      <c r="AM21" s="3"/>
      <c r="AN21" s="3"/>
    </row>
    <row r="22" spans="2:40" ht="18" customHeight="1" x14ac:dyDescent="0.3">
      <c r="AB22" s="3"/>
      <c r="AF22" s="10"/>
      <c r="AG22" s="3"/>
      <c r="AH22" s="3"/>
      <c r="AI22" s="3"/>
      <c r="AJ22" s="3"/>
      <c r="AK22" s="3"/>
      <c r="AL22" s="3"/>
      <c r="AM22" s="3"/>
      <c r="AN22" s="3"/>
    </row>
    <row r="23" spans="2:40" ht="15.6" customHeight="1" x14ac:dyDescent="0.3">
      <c r="B23" s="11">
        <f ca="1">AF6</f>
        <v>42355</v>
      </c>
      <c r="C23" s="151">
        <f ca="1">AF6</f>
        <v>42355</v>
      </c>
      <c r="D23" s="151"/>
      <c r="E23" s="5"/>
      <c r="F23" s="152">
        <f ca="1">AF7</f>
        <v>42386</v>
      </c>
      <c r="G23" s="152"/>
      <c r="H23" s="152"/>
      <c r="I23" s="12">
        <f ca="1">AF7</f>
        <v>42386</v>
      </c>
      <c r="J23" s="5"/>
      <c r="K23" s="11">
        <f ca="1">AF8</f>
        <v>42417</v>
      </c>
      <c r="L23" s="12">
        <f ca="1">AF8</f>
        <v>42417</v>
      </c>
      <c r="M23" s="5"/>
      <c r="N23" s="152">
        <f ca="1">AF9</f>
        <v>42446</v>
      </c>
      <c r="O23" s="152"/>
      <c r="P23" s="12">
        <f ca="1">AF9</f>
        <v>42446</v>
      </c>
      <c r="Q23" s="5"/>
      <c r="R23" s="152">
        <f ca="1">AF10</f>
        <v>42477</v>
      </c>
      <c r="S23" s="152"/>
      <c r="T23" s="151">
        <f ca="1">AF10</f>
        <v>42477</v>
      </c>
      <c r="U23" s="151"/>
      <c r="V23" s="5"/>
      <c r="W23" s="11">
        <f ca="1">AF11</f>
        <v>42507</v>
      </c>
      <c r="X23" s="12">
        <f ca="1">AF11</f>
        <v>42507</v>
      </c>
      <c r="AB23" s="3"/>
      <c r="AF23" s="10"/>
      <c r="AG23" s="3"/>
      <c r="AH23" s="3"/>
      <c r="AI23" s="3"/>
      <c r="AJ23" s="3"/>
      <c r="AK23" s="3"/>
      <c r="AL23" s="3"/>
      <c r="AM23" s="3"/>
      <c r="AN23" s="3"/>
    </row>
    <row r="24" spans="2:40" ht="4.2" customHeight="1" x14ac:dyDescent="0.3">
      <c r="B24" s="5"/>
      <c r="C24" s="5"/>
      <c r="D24" s="5"/>
      <c r="E24" s="5"/>
      <c r="F24" s="5"/>
      <c r="G24" s="5"/>
      <c r="H24" s="5"/>
      <c r="I24" s="5"/>
      <c r="J24" s="5"/>
      <c r="K24" s="5"/>
      <c r="L24" s="5"/>
      <c r="M24" s="5"/>
      <c r="N24" s="5"/>
      <c r="O24" s="5"/>
      <c r="P24" s="5"/>
      <c r="Q24" s="5"/>
      <c r="R24" s="5"/>
      <c r="S24" s="5"/>
      <c r="T24" s="5"/>
      <c r="U24" s="5"/>
      <c r="V24" s="5"/>
      <c r="W24" s="5"/>
      <c r="AB24" s="3"/>
      <c r="AF24" s="10"/>
      <c r="AG24" s="3"/>
      <c r="AH24" s="3"/>
      <c r="AI24" s="3"/>
      <c r="AJ24" s="3"/>
      <c r="AK24" s="3"/>
      <c r="AL24" s="3"/>
      <c r="AM24" s="3"/>
      <c r="AN24" s="3"/>
    </row>
    <row r="25" spans="2:40" ht="13.8" customHeight="1" x14ac:dyDescent="0.3">
      <c r="B25" s="13" t="str">
        <f>GETCASH!B25</f>
        <v/>
      </c>
      <c r="C25" s="18"/>
      <c r="D25" s="18"/>
      <c r="E25" s="18"/>
      <c r="F25" s="157" t="str">
        <f>GETCASH!F25</f>
        <v/>
      </c>
      <c r="G25" s="157"/>
      <c r="H25" s="157"/>
      <c r="I25" s="19"/>
      <c r="J25" s="19"/>
      <c r="K25" s="20" t="str">
        <f>GETCASH!K25</f>
        <v/>
      </c>
      <c r="L25" s="19"/>
      <c r="M25" s="19"/>
      <c r="N25" s="157">
        <f>GETCASH!N25</f>
        <v>0</v>
      </c>
      <c r="O25" s="157"/>
      <c r="P25" s="19"/>
      <c r="Q25" s="19"/>
      <c r="R25" s="157" t="str">
        <f>GETCASH!R25</f>
        <v/>
      </c>
      <c r="S25" s="157"/>
      <c r="T25" s="19"/>
      <c r="U25" s="19"/>
      <c r="V25" s="21"/>
      <c r="W25" s="20" t="str">
        <f>GETCASH!W25</f>
        <v/>
      </c>
      <c r="X25" s="16"/>
      <c r="AB25" s="3"/>
      <c r="AF25" s="10"/>
      <c r="AG25" s="3"/>
      <c r="AH25" s="3"/>
      <c r="AI25" s="3"/>
      <c r="AJ25" s="3"/>
      <c r="AK25" s="3"/>
      <c r="AL25" s="3"/>
      <c r="AM25" s="3"/>
      <c r="AN25" s="3"/>
    </row>
    <row r="26" spans="2:40" ht="13.2" customHeight="1" x14ac:dyDescent="0.3">
      <c r="B26" s="15">
        <f>GETCASH!B26</f>
        <v>0</v>
      </c>
      <c r="C26" s="18"/>
      <c r="D26" s="18"/>
      <c r="E26" s="18"/>
      <c r="F26" s="167">
        <f>GETCASH!F26</f>
        <v>0</v>
      </c>
      <c r="G26" s="168"/>
      <c r="H26" s="168"/>
      <c r="I26" s="19"/>
      <c r="J26" s="19"/>
      <c r="K26" s="15">
        <f>GETCASH!K26</f>
        <v>0</v>
      </c>
      <c r="L26" s="19"/>
      <c r="M26" s="19"/>
      <c r="N26" s="167">
        <f>GETCASH!N26</f>
        <v>0</v>
      </c>
      <c r="O26" s="167"/>
      <c r="P26" s="19"/>
      <c r="Q26" s="19"/>
      <c r="R26" s="167">
        <f>GETCASH!R26</f>
        <v>0</v>
      </c>
      <c r="S26" s="167"/>
      <c r="T26" s="19"/>
      <c r="U26" s="19"/>
      <c r="V26" s="21"/>
      <c r="W26" s="15">
        <f>GETCASH!W26</f>
        <v>0</v>
      </c>
      <c r="X26" s="16"/>
      <c r="AB26" s="3" t="s">
        <v>0</v>
      </c>
      <c r="AD26">
        <v>6</v>
      </c>
      <c r="AF26" s="10"/>
      <c r="AG26" s="3"/>
      <c r="AH26" s="3"/>
      <c r="AI26" s="3"/>
      <c r="AJ26" s="3"/>
      <c r="AK26" s="3"/>
      <c r="AL26" s="3"/>
      <c r="AM26" s="3"/>
      <c r="AN26" s="3"/>
    </row>
    <row r="27" spans="2:40" ht="15" customHeight="1" x14ac:dyDescent="0.3">
      <c r="B27" s="14">
        <f>SUM(B25:B26)</f>
        <v>0</v>
      </c>
      <c r="C27" s="5"/>
      <c r="D27" s="5"/>
      <c r="E27" s="5"/>
      <c r="F27" s="160">
        <f>SUM(F25:H26)</f>
        <v>0</v>
      </c>
      <c r="G27" s="160"/>
      <c r="H27" s="160"/>
      <c r="I27" s="5"/>
      <c r="J27" s="5"/>
      <c r="K27" s="14">
        <f>SUM(K25:K26)</f>
        <v>0</v>
      </c>
      <c r="L27" s="5"/>
      <c r="M27" s="5"/>
      <c r="N27" s="160">
        <f>SUM(N25:O26)</f>
        <v>0</v>
      </c>
      <c r="O27" s="169"/>
      <c r="P27" s="5"/>
      <c r="Q27" s="5"/>
      <c r="R27" s="160">
        <f>SUM(R25:S26)</f>
        <v>0</v>
      </c>
      <c r="S27" s="169"/>
      <c r="T27" s="5"/>
      <c r="U27" s="5"/>
      <c r="V27" s="6"/>
      <c r="W27" s="14">
        <f>SUM(W25:W26)</f>
        <v>0</v>
      </c>
      <c r="AB27" s="3" t="s">
        <v>1</v>
      </c>
      <c r="AD27">
        <v>12</v>
      </c>
      <c r="AF27" s="10"/>
      <c r="AG27" s="3"/>
      <c r="AH27" s="3"/>
      <c r="AI27" s="3"/>
      <c r="AJ27" s="3"/>
      <c r="AK27" s="3"/>
      <c r="AL27" s="3"/>
      <c r="AM27" s="3"/>
      <c r="AN27" s="3"/>
    </row>
    <row r="28" spans="2:40" ht="15.6" customHeight="1" x14ac:dyDescent="0.3">
      <c r="B28" s="5"/>
      <c r="C28" s="5"/>
      <c r="D28" s="5"/>
      <c r="E28" s="5"/>
      <c r="F28" s="5"/>
      <c r="G28" s="5"/>
      <c r="H28" s="5"/>
      <c r="I28" s="5"/>
      <c r="J28" s="5"/>
      <c r="K28" s="5"/>
      <c r="L28" s="5"/>
      <c r="M28" s="5"/>
      <c r="N28" s="5"/>
      <c r="O28" s="5"/>
      <c r="P28" s="5"/>
      <c r="Q28" s="5"/>
      <c r="R28" s="5"/>
      <c r="S28" s="5"/>
      <c r="T28" s="5"/>
      <c r="U28" s="5"/>
      <c r="V28" s="5"/>
      <c r="W28" s="5"/>
      <c r="AB28" s="3"/>
      <c r="AF28" s="10"/>
      <c r="AG28" s="3"/>
      <c r="AH28" s="3"/>
      <c r="AI28" s="3"/>
      <c r="AJ28" s="3"/>
      <c r="AK28" s="3"/>
      <c r="AL28" s="3"/>
      <c r="AM28" s="3"/>
      <c r="AN28" s="3"/>
    </row>
    <row r="29" spans="2:40" ht="20.399999999999999" customHeight="1" x14ac:dyDescent="0.3">
      <c r="B29" s="5"/>
      <c r="C29" s="5"/>
      <c r="D29" s="164" t="str">
        <f>B10</f>
        <v/>
      </c>
      <c r="E29" s="164"/>
      <c r="F29" s="164"/>
      <c r="G29" s="5"/>
      <c r="H29" s="5"/>
      <c r="I29" s="17" t="str">
        <f>IF(B15=AB26,((B10*2%)*2)+((B10*1%)*4),IF(B15=AB27,((B10*2%)*2)+((B10*1%)*10),""))</f>
        <v/>
      </c>
      <c r="J29" s="5"/>
      <c r="K29" s="5"/>
      <c r="L29" s="165" t="str">
        <f>IFERROR(D29+I29,"")</f>
        <v/>
      </c>
      <c r="M29" s="166"/>
      <c r="N29" s="166"/>
      <c r="O29" s="166"/>
      <c r="P29" s="5"/>
      <c r="Q29" s="5"/>
      <c r="R29" s="5"/>
      <c r="S29" s="7"/>
      <c r="T29" s="154"/>
      <c r="U29" s="154"/>
      <c r="V29" s="154"/>
      <c r="W29" s="154"/>
      <c r="X29" s="154"/>
      <c r="Y29" s="154"/>
      <c r="AB29" s="3"/>
      <c r="AF29" s="10"/>
      <c r="AG29" s="3"/>
      <c r="AH29" s="3"/>
      <c r="AI29" s="3"/>
      <c r="AJ29" s="3"/>
      <c r="AK29" s="3"/>
      <c r="AL29" s="3"/>
      <c r="AM29" s="3"/>
      <c r="AN29" s="3"/>
    </row>
    <row r="30" spans="2:40" ht="6.6" customHeight="1" x14ac:dyDescent="0.3">
      <c r="B30" s="5"/>
      <c r="C30" s="5"/>
      <c r="D30" s="5"/>
      <c r="E30" s="5"/>
      <c r="F30" s="5"/>
      <c r="G30" s="5"/>
      <c r="H30" s="5"/>
      <c r="I30" s="5"/>
      <c r="J30" s="5"/>
      <c r="K30" s="5"/>
      <c r="L30" s="5"/>
      <c r="M30" s="5"/>
      <c r="N30" s="5"/>
      <c r="O30" s="5"/>
      <c r="P30" s="5"/>
      <c r="Q30" s="5"/>
      <c r="R30" s="5"/>
      <c r="S30" s="7"/>
      <c r="T30" s="154"/>
      <c r="U30" s="154"/>
      <c r="V30" s="154"/>
      <c r="W30" s="154"/>
      <c r="X30" s="154"/>
      <c r="Y30" s="154"/>
      <c r="AB30" s="3"/>
      <c r="AF30" s="10"/>
      <c r="AG30" s="3"/>
      <c r="AH30" s="3"/>
      <c r="AI30" s="3"/>
      <c r="AJ30" s="3"/>
      <c r="AK30" s="3"/>
      <c r="AL30" s="3"/>
      <c r="AM30" s="3"/>
      <c r="AN30" s="3"/>
    </row>
    <row r="31" spans="2:40" x14ac:dyDescent="0.3">
      <c r="AB31" s="3"/>
      <c r="AF31" s="10"/>
      <c r="AG31" s="3"/>
      <c r="AH31" s="3"/>
      <c r="AI31" s="3"/>
      <c r="AJ31" s="3"/>
      <c r="AK31" s="3"/>
      <c r="AL31" s="3"/>
      <c r="AM31" s="3"/>
      <c r="AN31" s="3"/>
    </row>
    <row r="32" spans="2:40" x14ac:dyDescent="0.3">
      <c r="AB32" s="3"/>
      <c r="AF32" s="3"/>
      <c r="AG32" s="3"/>
      <c r="AH32" s="3"/>
      <c r="AI32" s="3"/>
      <c r="AJ32" s="3"/>
      <c r="AK32" s="3"/>
      <c r="AL32" s="3"/>
      <c r="AM32" s="3"/>
      <c r="AN32" s="3"/>
    </row>
    <row r="33" spans="28:28" x14ac:dyDescent="0.3">
      <c r="AB33" s="3"/>
    </row>
    <row r="34" spans="28:28" x14ac:dyDescent="0.3">
      <c r="AB34" s="3"/>
    </row>
    <row r="35" spans="28:28" x14ac:dyDescent="0.3">
      <c r="AB35" s="3"/>
    </row>
    <row r="36" spans="28:28" x14ac:dyDescent="0.3">
      <c r="AB36" s="3"/>
    </row>
    <row r="37" spans="28:28" x14ac:dyDescent="0.3">
      <c r="AB37" s="3"/>
    </row>
    <row r="38" spans="28:28" x14ac:dyDescent="0.3">
      <c r="AB38" s="3"/>
    </row>
    <row r="39" spans="28:28" x14ac:dyDescent="0.3">
      <c r="AB39" s="3"/>
    </row>
    <row r="40" spans="28:28" x14ac:dyDescent="0.3">
      <c r="AB40" s="3"/>
    </row>
    <row r="41" spans="28:28" x14ac:dyDescent="0.3">
      <c r="AB41" s="3"/>
    </row>
    <row r="42" spans="28:28" x14ac:dyDescent="0.3">
      <c r="AB42" s="3"/>
    </row>
    <row r="43" spans="28:28" x14ac:dyDescent="0.3">
      <c r="AB43" s="3"/>
    </row>
    <row r="44" spans="28:28" x14ac:dyDescent="0.3"/>
    <row r="45" spans="28:28" x14ac:dyDescent="0.3"/>
    <row r="46" spans="28:28" x14ac:dyDescent="0.3"/>
    <row r="47" spans="28:28" x14ac:dyDescent="0.3"/>
    <row r="48" spans="28:28" x14ac:dyDescent="0.3"/>
    <row r="49" x14ac:dyDescent="0.3"/>
    <row r="50" x14ac:dyDescent="0.3"/>
    <row r="51" x14ac:dyDescent="0.3"/>
    <row r="52" x14ac:dyDescent="0.3"/>
    <row r="53" x14ac:dyDescent="0.3"/>
    <row r="54" x14ac:dyDescent="0.3"/>
    <row r="55" x14ac:dyDescent="0.3"/>
    <row r="56" ht="2.4" customHeight="1" x14ac:dyDescent="0.3"/>
  </sheetData>
  <sheetProtection sheet="1" objects="1" scenarios="1" selectLockedCells="1"/>
  <mergeCells count="21">
    <mergeCell ref="S5:T5"/>
    <mergeCell ref="B10:E10"/>
    <mergeCell ref="B15:F15"/>
    <mergeCell ref="B18:I18"/>
    <mergeCell ref="C23:D23"/>
    <mergeCell ref="F23:H23"/>
    <mergeCell ref="N23:O23"/>
    <mergeCell ref="R23:S23"/>
    <mergeCell ref="T23:U23"/>
    <mergeCell ref="T29:Y30"/>
    <mergeCell ref="F25:H25"/>
    <mergeCell ref="N25:O25"/>
    <mergeCell ref="R25:S25"/>
    <mergeCell ref="F26:H26"/>
    <mergeCell ref="N26:O26"/>
    <mergeCell ref="R26:S26"/>
    <mergeCell ref="F27:H27"/>
    <mergeCell ref="N27:O27"/>
    <mergeCell ref="R27:S27"/>
    <mergeCell ref="D29:F29"/>
    <mergeCell ref="L29:O29"/>
  </mergeCells>
  <pageMargins left="0.7" right="0.7" top="0.75" bottom="0.75" header="0.3" footer="0.3"/>
  <drawing r:id="rId1"/>
  <picture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I21"/>
  <sheetViews>
    <sheetView workbookViewId="0">
      <selection activeCell="I12" sqref="I12"/>
    </sheetView>
  </sheetViews>
  <sheetFormatPr defaultRowHeight="14.4" x14ac:dyDescent="0.3"/>
  <cols>
    <col min="2" max="2" width="10.5546875" bestFit="1" customWidth="1"/>
    <col min="3" max="8" width="12.109375" customWidth="1"/>
  </cols>
  <sheetData>
    <row r="2" spans="2:9" x14ac:dyDescent="0.3">
      <c r="B2" s="9">
        <f ca="1">TODAY()</f>
        <v>42325</v>
      </c>
    </row>
    <row r="3" spans="2:9" x14ac:dyDescent="0.3">
      <c r="B3" s="9" t="e">
        <f>DATE(START!C17,START!B17,1)</f>
        <v>#NUM!</v>
      </c>
    </row>
    <row r="4" spans="2:9" x14ac:dyDescent="0.3">
      <c r="B4" t="e">
        <f ca="1">_xlfn.DAYS(B2,B3)</f>
        <v>#NUM!</v>
      </c>
      <c r="C4">
        <v>365</v>
      </c>
      <c r="D4">
        <v>4380</v>
      </c>
    </row>
    <row r="9" spans="2:9" ht="28.8" x14ac:dyDescent="0.3">
      <c r="C9" s="27" t="s">
        <v>40</v>
      </c>
      <c r="D9" s="27" t="s">
        <v>41</v>
      </c>
      <c r="E9" s="27" t="s">
        <v>45</v>
      </c>
      <c r="F9" s="27" t="s">
        <v>42</v>
      </c>
      <c r="G9" s="27" t="s">
        <v>43</v>
      </c>
      <c r="H9" s="27" t="s">
        <v>44</v>
      </c>
    </row>
    <row r="10" spans="2:9" x14ac:dyDescent="0.3">
      <c r="B10" t="s">
        <v>46</v>
      </c>
      <c r="C10" s="1" t="e">
        <f ca="1">IF(B4&lt;365,-10,IF(B4&lt;D4,1,IF(B4&gt;D4,2,-10)))</f>
        <v>#NUM!</v>
      </c>
      <c r="D10" s="1">
        <f>IF(OR(START!B20=START!W34,START!B20=START!W32),3,IF(START!B20=START!W31,2,1))</f>
        <v>1</v>
      </c>
      <c r="E10" s="1">
        <f>IF(START!B24&lt;=2500,-10,IF(AND(START!B24&gt;5000,START!B24&lt;20000),0,1))</f>
        <v>-10</v>
      </c>
      <c r="F10" s="1">
        <f>IF(START!B27&lt;601,-10,IF(START!B27&lt;681,1,IF(START!B27&lt;751,2,IF(START!B27&gt;751,3,-10))))</f>
        <v>-10</v>
      </c>
      <c r="G10" s="1">
        <f>IF(START!B30=START!W46,1,IF(START!B30=START!W47,0,IF(START!B30=START!W48,-10,-10)))</f>
        <v>-10</v>
      </c>
      <c r="H10" t="e">
        <f ca="1">SUM(C10:G10)</f>
        <v>#NUM!</v>
      </c>
    </row>
    <row r="11" spans="2:9" ht="5.4" customHeight="1" x14ac:dyDescent="0.3"/>
    <row r="12" spans="2:9" ht="187.2" customHeight="1" x14ac:dyDescent="0.3">
      <c r="B12" s="29" t="s">
        <v>47</v>
      </c>
      <c r="C12" s="30" t="e">
        <f ca="1">IF(C10=-10,"Online credit companies typically will not lend to small businesses that have been in business less than 1 year.","")</f>
        <v>#NUM!</v>
      </c>
      <c r="D12" s="30"/>
      <c r="E12" s="30" t="str">
        <f>IF(E10=-10,"Online credit companies typically will not lend to small businesses with revenues below $50,000 per year.","")</f>
        <v>Online credit companies typically will not lend to small businesses with revenues below $50,000 per year.</v>
      </c>
      <c r="F12" s="30" t="str">
        <f>IF(F10=-10,"Online credit companies typically will not lend to small businesses with owners who have low personal credit scores.","")</f>
        <v>Online credit companies typically will not lend to small businesses with owners who have low personal credit scores.</v>
      </c>
      <c r="G12" s="30" t="str">
        <f>IF(G10=-10,"Online credit companies typically will not lend to small businesses that have overdrawn their bank accounts more than twice in a year.","")</f>
        <v>Online credit companies typically will not lend to small businesses that have overdrawn their bank accounts more than twice in a year.</v>
      </c>
      <c r="H12" s="28" t="e">
        <f ca="1">IF(H10&lt;3,0,IF(H10=3,10000,IF(H10=4,15000,IF(H10=5,20000,IF(OR(H10=6,H10=7),75000,100000)))))</f>
        <v>#NUM!</v>
      </c>
      <c r="I12" s="33" t="e">
        <f ca="1">IF(H10&lt;3,0,IF(OR(H10=3,H10=4,H10=5),1.5%,1%))</f>
        <v>#NUM!</v>
      </c>
    </row>
    <row r="17" spans="3:3" x14ac:dyDescent="0.3">
      <c r="C17" s="32" t="e">
        <f ca="1">IF(C12="",IF(E12="",IF(F12="",IF(G12="","",G12),F12),E12),C12)</f>
        <v>#NUM!</v>
      </c>
    </row>
    <row r="18" spans="3:3" x14ac:dyDescent="0.3">
      <c r="C18" s="32" t="str">
        <f>IF(E12="",IF(F12="",IF(G12="","",G12),F12),E12)</f>
        <v>Online credit companies typically will not lend to small businesses with revenues below $50,000 per year.</v>
      </c>
    </row>
    <row r="19" spans="3:3" x14ac:dyDescent="0.3">
      <c r="C19" s="32" t="str">
        <f>IF(F12="",IF(G12="","",G12),F12)</f>
        <v>Online credit companies typically will not lend to small businesses with owners who have low personal credit scores.</v>
      </c>
    </row>
    <row r="20" spans="3:3" x14ac:dyDescent="0.3">
      <c r="C20" s="32" t="str">
        <f>IF(G12="","",G12)</f>
        <v>Online credit companies typically will not lend to small businesses that have overdrawn their bank accounts more than twice in a year.</v>
      </c>
    </row>
    <row r="21" spans="3:3" x14ac:dyDescent="0.3">
      <c r="C21" s="31"/>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56"/>
  <sheetViews>
    <sheetView showGridLines="0" workbookViewId="0">
      <selection activeCell="O25" sqref="O25"/>
    </sheetView>
  </sheetViews>
  <sheetFormatPr defaultColWidth="0" defaultRowHeight="14.4" zeroHeight="1" x14ac:dyDescent="0.3"/>
  <cols>
    <col min="1" max="1" width="9.21875" customWidth="1"/>
    <col min="2" max="2" width="2.88671875" customWidth="1"/>
    <col min="3" max="3" width="5" customWidth="1"/>
    <col min="4" max="4" width="7.33203125" customWidth="1"/>
    <col min="5" max="5" width="1.33203125" customWidth="1"/>
    <col min="6" max="6" width="4.6640625" customWidth="1"/>
    <col min="7" max="7" width="6.5546875" customWidth="1"/>
    <col min="8" max="8" width="4.109375" customWidth="1"/>
    <col min="9" max="9" width="1" customWidth="1"/>
    <col min="10" max="10" width="1.21875" customWidth="1"/>
    <col min="11" max="11" width="6.21875" customWidth="1"/>
    <col min="12" max="12" width="7.77734375" customWidth="1"/>
    <col min="13" max="13" width="1.44140625" customWidth="1"/>
    <col min="14" max="14" width="3.88671875" customWidth="1"/>
    <col min="15" max="15" width="6.44140625" customWidth="1"/>
    <col min="16" max="16" width="4.88671875" customWidth="1"/>
    <col min="17" max="17" width="21.21875" customWidth="1"/>
    <col min="18" max="18" width="10.5546875" customWidth="1"/>
    <col min="19" max="19" width="14.44140625" customWidth="1"/>
    <col min="20" max="16384" width="8.88671875" hidden="1"/>
  </cols>
  <sheetData>
    <row r="1" spans="4:30" x14ac:dyDescent="0.3"/>
    <row r="2" spans="4:30" x14ac:dyDescent="0.3"/>
    <row r="3" spans="4:30" x14ac:dyDescent="0.3"/>
    <row r="4" spans="4:30" x14ac:dyDescent="0.3"/>
    <row r="5" spans="4:30" x14ac:dyDescent="0.3"/>
    <row r="6" spans="4:30" x14ac:dyDescent="0.3"/>
    <row r="7" spans="4:30" x14ac:dyDescent="0.3"/>
    <row r="8" spans="4:30" x14ac:dyDescent="0.3"/>
    <row r="9" spans="4:30" x14ac:dyDescent="0.3"/>
    <row r="10" spans="4:30" x14ac:dyDescent="0.3"/>
    <row r="11" spans="4:30" x14ac:dyDescent="0.3"/>
    <row r="12" spans="4:30" x14ac:dyDescent="0.3"/>
    <row r="13" spans="4:30" x14ac:dyDescent="0.3"/>
    <row r="14" spans="4:30" x14ac:dyDescent="0.3"/>
    <row r="15" spans="4:30" ht="10.8" customHeight="1" x14ac:dyDescent="0.3"/>
    <row r="16" spans="4:30" x14ac:dyDescent="0.3">
      <c r="D16" s="145">
        <f>IF(WIZARD3!D13="","",WIZARD3!D13)</f>
        <v>0</v>
      </c>
      <c r="E16" s="145"/>
      <c r="F16" s="146" t="str">
        <f>CONCATENATE("I","  ",WIZARD1!D13)</f>
        <v>I  0</v>
      </c>
      <c r="G16" s="146"/>
      <c r="H16" s="146"/>
      <c r="I16" s="146"/>
      <c r="J16" s="146"/>
      <c r="K16" s="146"/>
      <c r="L16" s="146"/>
      <c r="U16" s="3"/>
      <c r="V16" s="3"/>
      <c r="W16" s="3"/>
      <c r="X16" s="3"/>
      <c r="Y16" s="3"/>
      <c r="Z16" s="3"/>
      <c r="AA16" s="3"/>
      <c r="AB16" s="3"/>
      <c r="AC16" s="3"/>
      <c r="AD16" s="3"/>
    </row>
    <row r="17" spans="3:30" x14ac:dyDescent="0.3">
      <c r="U17" s="3"/>
      <c r="V17" s="3"/>
      <c r="W17" s="3"/>
      <c r="X17" s="3"/>
      <c r="Y17" s="3"/>
      <c r="Z17" s="3"/>
      <c r="AA17" s="3"/>
      <c r="AB17" s="3"/>
      <c r="AC17" s="3"/>
      <c r="AD17" s="3"/>
    </row>
    <row r="18" spans="3:30" x14ac:dyDescent="0.3">
      <c r="U18" s="3"/>
      <c r="V18" s="3" t="str">
        <f ca="1">CONCATENATE("Your next payment is due in ",_xlfn.DAYS(R20,TODAY())," days")</f>
        <v>Your next payment is due in 30 days</v>
      </c>
      <c r="W18" s="3"/>
      <c r="X18" s="3"/>
      <c r="Y18" s="3"/>
      <c r="Z18" s="3"/>
      <c r="AA18" s="3"/>
      <c r="AB18" s="3"/>
      <c r="AC18" s="3"/>
      <c r="AD18" s="3"/>
    </row>
    <row r="19" spans="3:30" ht="12" customHeight="1" x14ac:dyDescent="0.3">
      <c r="R19" s="24">
        <f ca="1">GETCASH!AF6-4</f>
        <v>42351</v>
      </c>
      <c r="U19" s="3"/>
      <c r="V19" s="3"/>
      <c r="W19" s="3"/>
      <c r="X19" s="3"/>
      <c r="Y19" s="3"/>
      <c r="Z19" s="3"/>
      <c r="AA19" s="3"/>
      <c r="AB19" s="3"/>
      <c r="AC19" s="3"/>
      <c r="AD19" s="3"/>
    </row>
    <row r="20" spans="3:30" ht="14.4" customHeight="1" x14ac:dyDescent="0.3">
      <c r="C20" s="147" t="e">
        <f ca="1">QUALIFIEDold!F11-GETCASH!B10</f>
        <v>#NUM!</v>
      </c>
      <c r="D20" s="148"/>
      <c r="E20" s="148"/>
      <c r="F20" s="148"/>
      <c r="G20" s="148"/>
      <c r="K20" s="183">
        <f>GETCASH!B27</f>
        <v>0</v>
      </c>
      <c r="L20" s="183"/>
      <c r="M20" s="183"/>
      <c r="N20" s="183"/>
      <c r="O20" s="183"/>
      <c r="R20" s="24">
        <f ca="1">GETCASH!AF6</f>
        <v>42355</v>
      </c>
      <c r="U20" s="3"/>
      <c r="V20" s="3"/>
      <c r="W20" s="3"/>
      <c r="X20" s="3"/>
      <c r="Y20" s="3"/>
      <c r="Z20" s="3"/>
      <c r="AA20" s="3"/>
      <c r="AB20" s="3"/>
      <c r="AC20" s="3"/>
      <c r="AD20" s="3"/>
    </row>
    <row r="21" spans="3:30" ht="16.2" customHeight="1" x14ac:dyDescent="0.3">
      <c r="C21" s="148"/>
      <c r="D21" s="148"/>
      <c r="E21" s="148"/>
      <c r="F21" s="148"/>
      <c r="G21" s="148"/>
      <c r="K21" s="183"/>
      <c r="L21" s="183"/>
      <c r="M21" s="183"/>
      <c r="N21" s="183"/>
      <c r="O21" s="183"/>
      <c r="R21" s="25" t="str">
        <f>GETCASH!L29</f>
        <v/>
      </c>
      <c r="U21" s="3"/>
      <c r="V21" s="3"/>
      <c r="W21" s="3"/>
      <c r="X21" s="3"/>
      <c r="Y21" s="3"/>
      <c r="Z21" s="3"/>
      <c r="AA21" s="3"/>
      <c r="AB21" s="3"/>
      <c r="AC21" s="3"/>
      <c r="AD21" s="3"/>
    </row>
    <row r="22" spans="3:30" ht="22.8" customHeight="1" x14ac:dyDescent="0.3">
      <c r="C22" s="2"/>
      <c r="D22" s="124"/>
      <c r="E22" s="124"/>
      <c r="F22" s="124"/>
      <c r="L22" s="124"/>
      <c r="M22" s="124"/>
      <c r="N22" s="124"/>
      <c r="R22" s="4"/>
      <c r="U22" s="3"/>
      <c r="V22" s="3"/>
      <c r="W22" s="3"/>
      <c r="X22" s="3"/>
      <c r="Y22" s="3"/>
      <c r="Z22" s="3"/>
      <c r="AA22" s="3"/>
      <c r="AB22" s="3"/>
      <c r="AC22" s="3"/>
      <c r="AD22" s="3"/>
    </row>
    <row r="23" spans="3:30" x14ac:dyDescent="0.3">
      <c r="U23" s="3"/>
      <c r="V23" s="3"/>
      <c r="W23" s="3"/>
      <c r="X23" s="3"/>
      <c r="Y23" s="3"/>
      <c r="Z23" s="3"/>
      <c r="AA23" s="3"/>
      <c r="AB23" s="3"/>
      <c r="AC23" s="3"/>
      <c r="AD23" s="3"/>
    </row>
    <row r="24" spans="3:30" x14ac:dyDescent="0.3">
      <c r="U24" s="3"/>
      <c r="V24" s="3"/>
      <c r="W24" s="3"/>
      <c r="X24" s="3"/>
      <c r="Y24" s="3"/>
      <c r="Z24" s="3"/>
      <c r="AA24" s="3"/>
      <c r="AB24" s="3"/>
      <c r="AC24" s="3"/>
      <c r="AD24" s="3"/>
    </row>
    <row r="25" spans="3:30" x14ac:dyDescent="0.3">
      <c r="U25" s="3"/>
      <c r="V25" s="3"/>
      <c r="W25" s="3"/>
      <c r="X25" s="3"/>
      <c r="Y25" s="3"/>
      <c r="Z25" s="3"/>
      <c r="AA25" s="3"/>
      <c r="AB25" s="3"/>
      <c r="AC25" s="3"/>
      <c r="AD25" s="3"/>
    </row>
    <row r="26" spans="3:30" ht="20.399999999999999" customHeight="1" x14ac:dyDescent="0.3">
      <c r="U26" s="3"/>
      <c r="V26" s="3"/>
      <c r="W26" s="3"/>
      <c r="X26" s="3"/>
      <c r="Y26" s="3"/>
      <c r="Z26" s="3"/>
      <c r="AA26" s="3"/>
      <c r="AB26" s="3"/>
      <c r="AC26" s="3"/>
      <c r="AD26" s="3"/>
    </row>
    <row r="27" spans="3:30" ht="20.399999999999999" customHeight="1" x14ac:dyDescent="0.3">
      <c r="L27" s="124"/>
      <c r="M27" s="124"/>
      <c r="N27" s="124"/>
      <c r="O27" s="124"/>
      <c r="P27" s="124"/>
      <c r="U27" s="3"/>
      <c r="V27" s="3"/>
      <c r="W27" s="3"/>
      <c r="X27" s="3"/>
      <c r="Y27" s="3"/>
      <c r="Z27" s="3"/>
      <c r="AA27" s="3"/>
      <c r="AB27" s="3"/>
      <c r="AC27" s="3"/>
      <c r="AD27" s="3"/>
    </row>
    <row r="28" spans="3:30" x14ac:dyDescent="0.3">
      <c r="U28" s="3"/>
      <c r="V28" s="3"/>
      <c r="W28" s="3"/>
      <c r="X28" s="3"/>
      <c r="Y28" s="3"/>
      <c r="Z28" s="3"/>
      <c r="AA28" s="3"/>
      <c r="AB28" s="3"/>
      <c r="AC28" s="3"/>
      <c r="AD28" s="3"/>
    </row>
    <row r="29" spans="3:30" x14ac:dyDescent="0.3">
      <c r="U29" s="3"/>
      <c r="V29" s="3"/>
      <c r="W29" s="3"/>
      <c r="X29" s="3"/>
      <c r="Y29" s="3"/>
      <c r="Z29" s="3"/>
      <c r="AA29" s="3"/>
      <c r="AB29" s="3"/>
      <c r="AC29" s="3"/>
      <c r="AD29" s="3"/>
    </row>
    <row r="30" spans="3:30" x14ac:dyDescent="0.3">
      <c r="U30" s="3"/>
      <c r="V30" s="3"/>
      <c r="W30" s="3"/>
      <c r="X30" s="3"/>
      <c r="Y30" s="3"/>
      <c r="Z30" s="3"/>
      <c r="AA30" s="3"/>
      <c r="AB30" s="3"/>
      <c r="AC30" s="3"/>
      <c r="AD30" s="3"/>
    </row>
    <row r="31" spans="3:30" x14ac:dyDescent="0.3">
      <c r="U31" s="3"/>
      <c r="V31" s="3"/>
      <c r="W31" s="3"/>
      <c r="X31" s="3"/>
      <c r="Y31" s="3"/>
      <c r="Z31" s="3"/>
      <c r="AA31" s="3"/>
      <c r="AB31" s="3"/>
      <c r="AC31" s="3"/>
      <c r="AD31" s="3"/>
    </row>
    <row r="32" spans="3:30" x14ac:dyDescent="0.3">
      <c r="U32" s="3"/>
      <c r="V32" s="3"/>
      <c r="W32" s="3"/>
      <c r="X32" s="3"/>
      <c r="Y32" s="3"/>
      <c r="Z32" s="3"/>
      <c r="AA32" s="3"/>
      <c r="AB32" s="3"/>
      <c r="AC32" s="3"/>
      <c r="AD32" s="3"/>
    </row>
    <row r="33" spans="2:30" x14ac:dyDescent="0.3">
      <c r="U33" s="3"/>
      <c r="V33" s="3"/>
      <c r="W33" s="3"/>
      <c r="X33" s="3"/>
      <c r="Y33" s="3"/>
      <c r="Z33" s="3"/>
      <c r="AA33" s="3"/>
      <c r="AB33" s="3"/>
      <c r="AC33" s="3"/>
      <c r="AD33" s="3"/>
    </row>
    <row r="34" spans="2:30" x14ac:dyDescent="0.3">
      <c r="U34" s="3"/>
      <c r="V34" s="3"/>
      <c r="W34" s="3"/>
      <c r="X34" s="3"/>
      <c r="Y34" s="3"/>
      <c r="Z34" s="3"/>
      <c r="AA34" s="3"/>
      <c r="AB34" s="3"/>
      <c r="AC34" s="3"/>
      <c r="AD34" s="3"/>
    </row>
    <row r="35" spans="2:30" x14ac:dyDescent="0.3">
      <c r="U35" s="3"/>
      <c r="V35" s="3"/>
      <c r="W35" s="3"/>
      <c r="X35" s="3"/>
      <c r="Y35" s="3"/>
      <c r="Z35" s="3"/>
      <c r="AA35" s="3"/>
      <c r="AB35" s="3"/>
      <c r="AC35" s="3"/>
      <c r="AD35" s="3"/>
    </row>
    <row r="36" spans="2:30" x14ac:dyDescent="0.3">
      <c r="U36" s="3"/>
      <c r="V36" s="3"/>
      <c r="W36" s="3"/>
      <c r="X36" s="3"/>
      <c r="Y36" s="3"/>
      <c r="Z36" s="3"/>
      <c r="AA36" s="3"/>
      <c r="AB36" s="3"/>
      <c r="AC36" s="3"/>
      <c r="AD36" s="3"/>
    </row>
    <row r="37" spans="2:30" ht="11.4" customHeight="1" x14ac:dyDescent="0.3">
      <c r="U37" s="3"/>
      <c r="V37" s="3"/>
      <c r="W37" s="3"/>
      <c r="X37" s="3"/>
      <c r="Y37" s="3"/>
      <c r="Z37" s="3"/>
      <c r="AA37" s="3"/>
      <c r="AB37" s="3"/>
      <c r="AC37" s="3"/>
      <c r="AD37" s="3"/>
    </row>
    <row r="38" spans="2:30" ht="26.4" customHeight="1" x14ac:dyDescent="0.3">
      <c r="B38" s="124"/>
      <c r="C38" s="124"/>
      <c r="D38" s="124"/>
      <c r="E38" s="2"/>
      <c r="F38" s="124"/>
      <c r="G38" s="124"/>
      <c r="H38" s="124"/>
      <c r="I38" s="2"/>
      <c r="J38" s="124"/>
      <c r="K38" s="124"/>
      <c r="L38" s="124"/>
      <c r="N38" s="124"/>
      <c r="O38" s="124"/>
      <c r="U38" s="3"/>
      <c r="V38" s="3"/>
      <c r="W38" s="3"/>
      <c r="X38" s="3"/>
      <c r="Y38" s="3"/>
      <c r="Z38" s="3"/>
      <c r="AA38" s="3"/>
      <c r="AB38" s="3"/>
      <c r="AC38" s="3"/>
      <c r="AD38" s="3"/>
    </row>
    <row r="39" spans="2:30" ht="6" customHeight="1" x14ac:dyDescent="0.3">
      <c r="U39" s="3"/>
      <c r="V39" s="3"/>
      <c r="W39" s="3"/>
      <c r="X39" s="3"/>
      <c r="Y39" s="3"/>
      <c r="Z39" s="3"/>
      <c r="AA39" s="3"/>
      <c r="AB39" s="3"/>
      <c r="AC39" s="3"/>
      <c r="AD39" s="3"/>
    </row>
    <row r="40" spans="2:30" ht="25.8" customHeight="1" x14ac:dyDescent="0.3">
      <c r="B40" s="124"/>
      <c r="C40" s="124"/>
      <c r="D40" s="124"/>
      <c r="E40" s="2"/>
      <c r="F40" s="124"/>
      <c r="G40" s="124"/>
      <c r="H40" s="124"/>
      <c r="I40" s="2"/>
      <c r="J40" s="124"/>
      <c r="K40" s="124"/>
      <c r="L40" s="124"/>
      <c r="N40" s="124"/>
      <c r="O40" s="124"/>
      <c r="U40" s="3"/>
      <c r="V40" s="3"/>
      <c r="W40" s="3"/>
      <c r="X40" s="3"/>
      <c r="Y40" s="3"/>
      <c r="Z40" s="3"/>
      <c r="AA40" s="3"/>
      <c r="AB40" s="3"/>
      <c r="AC40" s="3"/>
      <c r="AD40" s="3"/>
    </row>
    <row r="41" spans="2:30" x14ac:dyDescent="0.3"/>
    <row r="42" spans="2:30" x14ac:dyDescent="0.3"/>
    <row r="43" spans="2:30" x14ac:dyDescent="0.3"/>
    <row r="44" spans="2:30" ht="12.6" customHeight="1" x14ac:dyDescent="0.3"/>
    <row r="45" spans="2:30" ht="25.8" customHeight="1" x14ac:dyDescent="0.3">
      <c r="B45" s="124"/>
      <c r="C45" s="124"/>
      <c r="D45" s="124"/>
      <c r="E45" s="2"/>
      <c r="F45" s="124"/>
      <c r="G45" s="124"/>
      <c r="H45" s="124"/>
      <c r="I45" s="2"/>
      <c r="J45" s="124"/>
      <c r="K45" s="124"/>
      <c r="L45" s="124"/>
      <c r="N45" s="124"/>
      <c r="O45" s="124"/>
    </row>
    <row r="46" spans="2:30" ht="6.6" customHeight="1" x14ac:dyDescent="0.3"/>
    <row r="47" spans="2:30" ht="25.2" customHeight="1" x14ac:dyDescent="0.3">
      <c r="B47" s="124"/>
      <c r="C47" s="124"/>
      <c r="D47" s="124"/>
    </row>
    <row r="48" spans="2:30" x14ac:dyDescent="0.3"/>
    <row r="49" spans="2:15" x14ac:dyDescent="0.3"/>
    <row r="50" spans="2:15" ht="8.4" customHeight="1" x14ac:dyDescent="0.3"/>
    <row r="51" spans="2:15" ht="26.4" customHeight="1" x14ac:dyDescent="0.3">
      <c r="B51" s="124"/>
      <c r="C51" s="124"/>
      <c r="D51" s="124"/>
      <c r="E51" s="2"/>
      <c r="F51" s="124"/>
      <c r="G51" s="124"/>
      <c r="H51" s="124"/>
      <c r="I51" s="2"/>
      <c r="J51" s="124"/>
      <c r="K51" s="124"/>
      <c r="L51" s="124"/>
      <c r="N51" s="124"/>
      <c r="O51" s="124"/>
    </row>
    <row r="52" spans="2:15" ht="4.8" customHeight="1" x14ac:dyDescent="0.3"/>
    <row r="53" spans="2:15" ht="15.6" customHeight="1" x14ac:dyDescent="0.3">
      <c r="B53" s="124"/>
      <c r="C53" s="124"/>
      <c r="D53" s="124"/>
    </row>
    <row r="54" spans="2:15" hidden="1" x14ac:dyDescent="0.3"/>
    <row r="55" spans="2:15" hidden="1" x14ac:dyDescent="0.3"/>
    <row r="56" spans="2:15" ht="9.6" hidden="1" customHeight="1" x14ac:dyDescent="0.3"/>
  </sheetData>
  <mergeCells count="26">
    <mergeCell ref="F40:H40"/>
    <mergeCell ref="J40:L40"/>
    <mergeCell ref="N40:O40"/>
    <mergeCell ref="D16:E16"/>
    <mergeCell ref="F16:L16"/>
    <mergeCell ref="C20:G21"/>
    <mergeCell ref="D22:F22"/>
    <mergeCell ref="L22:N22"/>
    <mergeCell ref="L27:M27"/>
    <mergeCell ref="N27:P27"/>
    <mergeCell ref="B53:D53"/>
    <mergeCell ref="K20:O21"/>
    <mergeCell ref="B45:D45"/>
    <mergeCell ref="F45:H45"/>
    <mergeCell ref="J45:L45"/>
    <mergeCell ref="N45:O45"/>
    <mergeCell ref="B47:D47"/>
    <mergeCell ref="B51:D51"/>
    <mergeCell ref="F51:H51"/>
    <mergeCell ref="J51:L51"/>
    <mergeCell ref="N51:O51"/>
    <mergeCell ref="B38:D38"/>
    <mergeCell ref="F38:H38"/>
    <mergeCell ref="J38:L38"/>
    <mergeCell ref="N38:O38"/>
    <mergeCell ref="B40:D40"/>
  </mergeCells>
  <pageMargins left="0.7" right="0.7" top="0.75" bottom="0.75" header="0.3" footer="0.3"/>
  <pageSetup orientation="portrait" r:id="rId1"/>
  <drawing r:id="rId2"/>
  <picture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57"/>
  <sheetViews>
    <sheetView showGridLines="0" showRowColHeaders="0" workbookViewId="0">
      <selection activeCell="L3" sqref="L3"/>
    </sheetView>
  </sheetViews>
  <sheetFormatPr defaultColWidth="0" defaultRowHeight="0" customHeight="1" zeroHeight="1" x14ac:dyDescent="0.3"/>
  <cols>
    <col min="1" max="1" width="3.88671875" style="35" customWidth="1"/>
    <col min="2" max="2" width="10.33203125" style="35" customWidth="1"/>
    <col min="3" max="12" width="8.88671875" style="35" customWidth="1"/>
    <col min="13" max="13" width="1.5546875" style="35" customWidth="1"/>
    <col min="14" max="14" width="2.21875" style="35" customWidth="1"/>
    <col min="15" max="15" width="7.5546875" style="35" hidden="1" customWidth="1"/>
    <col min="16" max="16" width="6.33203125" style="35" hidden="1" customWidth="1"/>
    <col min="17" max="17" width="1.88671875" style="35" hidden="1" customWidth="1"/>
    <col min="18" max="18" width="5" style="35" hidden="1" customWidth="1"/>
    <col min="19" max="19" width="5.44140625" style="35" hidden="1" customWidth="1"/>
    <col min="20" max="20" width="3.21875" style="35" hidden="1" customWidth="1"/>
    <col min="21" max="21" width="2.33203125" style="35" hidden="1" customWidth="1"/>
    <col min="22" max="22" width="1.88671875" style="35" hidden="1" customWidth="1"/>
    <col min="23" max="23" width="10" style="35" hidden="1" customWidth="1"/>
    <col min="24" max="24" width="5.88671875" style="35" hidden="1" customWidth="1"/>
    <col min="25" max="25" width="0.88671875" style="35" hidden="1" customWidth="1"/>
    <col min="26" max="26" width="6.6640625" style="35" hidden="1" customWidth="1"/>
    <col min="27" max="27" width="2.44140625" style="35" hidden="1" customWidth="1"/>
    <col min="28" max="31" width="8.88671875" style="35" hidden="1" customWidth="1"/>
    <col min="32" max="33" width="9.5546875" style="35" hidden="1" customWidth="1"/>
    <col min="34" max="40" width="8.88671875" style="35" hidden="1" customWidth="1"/>
    <col min="41" max="16384" width="0" style="35" hidden="1"/>
  </cols>
  <sheetData>
    <row r="1" spans="1:38" ht="14.4" x14ac:dyDescent="0.3"/>
    <row r="2" spans="1:38" ht="30" x14ac:dyDescent="0.5">
      <c r="B2" s="36" t="s">
        <v>100</v>
      </c>
    </row>
    <row r="3" spans="1:38" ht="20.399999999999999" x14ac:dyDescent="0.35">
      <c r="B3" s="37" t="s">
        <v>101</v>
      </c>
    </row>
    <row r="4" spans="1:38" ht="13.8" customHeight="1" x14ac:dyDescent="0.35">
      <c r="A4" s="60"/>
      <c r="B4" s="60"/>
      <c r="C4" s="58"/>
      <c r="D4" s="58"/>
      <c r="E4" s="58"/>
      <c r="F4" s="58"/>
      <c r="G4" s="58"/>
      <c r="H4" s="58"/>
      <c r="I4" s="58"/>
      <c r="J4" s="58"/>
      <c r="K4" s="58"/>
      <c r="L4" s="58"/>
      <c r="M4" s="58"/>
    </row>
    <row r="5" spans="1:38" ht="6" customHeight="1" thickBot="1" x14ac:dyDescent="0.4">
      <c r="A5" s="60"/>
      <c r="B5" s="38"/>
      <c r="C5" s="39"/>
      <c r="D5" s="39"/>
      <c r="E5" s="39"/>
      <c r="F5" s="39"/>
      <c r="G5" s="39"/>
      <c r="H5" s="39"/>
      <c r="I5" s="39"/>
      <c r="J5" s="39"/>
      <c r="K5" s="39"/>
      <c r="L5" s="39"/>
      <c r="M5" s="39"/>
    </row>
    <row r="6" spans="1:38" ht="21" customHeight="1" x14ac:dyDescent="0.3">
      <c r="AB6" s="114">
        <f>S6</f>
        <v>0</v>
      </c>
      <c r="AF6" s="115">
        <f ca="1">TODAY()</f>
        <v>42325</v>
      </c>
      <c r="AG6" s="115"/>
      <c r="AH6" s="115"/>
      <c r="AI6" s="115"/>
      <c r="AJ6" s="115"/>
      <c r="AK6" s="115"/>
      <c r="AL6" s="115"/>
    </row>
    <row r="7" spans="1:38" ht="14.4" x14ac:dyDescent="0.3">
      <c r="AB7" s="114">
        <f>$AB$6-($AB$6*10%)</f>
        <v>0</v>
      </c>
      <c r="AF7" s="115">
        <f ca="1">EDATE(AF6,1)</f>
        <v>42355</v>
      </c>
    </row>
    <row r="8" spans="1:38" ht="14.4" x14ac:dyDescent="0.3">
      <c r="AB8" s="114">
        <f>$AB$6-($AB$6*20%)</f>
        <v>0</v>
      </c>
      <c r="AF8" s="115">
        <f t="shared" ref="AF8:AF18" ca="1" si="0">EDATE(AF7,1)</f>
        <v>42386</v>
      </c>
    </row>
    <row r="9" spans="1:38" ht="14.4" x14ac:dyDescent="0.3">
      <c r="AB9" s="114">
        <f>$AB$6-($AB$6*30%)</f>
        <v>0</v>
      </c>
      <c r="AF9" s="115">
        <f t="shared" ca="1" si="0"/>
        <v>42417</v>
      </c>
    </row>
    <row r="10" spans="1:38" ht="14.4" x14ac:dyDescent="0.3">
      <c r="AB10" s="114">
        <f>$AB$6-($AB$6*40%)</f>
        <v>0</v>
      </c>
      <c r="AF10" s="115">
        <f t="shared" ca="1" si="0"/>
        <v>42446</v>
      </c>
    </row>
    <row r="11" spans="1:38" ht="19.8" customHeight="1" x14ac:dyDescent="0.3">
      <c r="AB11" s="114">
        <f>$AB$6-($AB$6*50%)</f>
        <v>0</v>
      </c>
      <c r="AF11" s="115">
        <f t="shared" ca="1" si="0"/>
        <v>42477</v>
      </c>
    </row>
    <row r="12" spans="1:38" ht="14.4" x14ac:dyDescent="0.3">
      <c r="AB12" s="114">
        <f>$AB$6-($AB$6*60%)</f>
        <v>0</v>
      </c>
      <c r="AF12" s="115">
        <f t="shared" ca="1" si="0"/>
        <v>42507</v>
      </c>
    </row>
    <row r="13" spans="1:38" ht="14.4" x14ac:dyDescent="0.3">
      <c r="AB13" s="114">
        <f>$AB$6-($AB$6*70%)</f>
        <v>0</v>
      </c>
      <c r="AF13" s="115">
        <f t="shared" ca="1" si="0"/>
        <v>42538</v>
      </c>
    </row>
    <row r="14" spans="1:38" ht="14.4" x14ac:dyDescent="0.3">
      <c r="AB14" s="114">
        <f>$AB$6-($AB$6*80%)</f>
        <v>0</v>
      </c>
      <c r="AF14" s="115">
        <f t="shared" ca="1" si="0"/>
        <v>42568</v>
      </c>
    </row>
    <row r="15" spans="1:38" ht="14.4" x14ac:dyDescent="0.3">
      <c r="AB15" s="114">
        <f>$AB$6-($AB$6*90%)</f>
        <v>0</v>
      </c>
      <c r="AF15" s="115">
        <f t="shared" ca="1" si="0"/>
        <v>42599</v>
      </c>
    </row>
    <row r="16" spans="1:38" ht="21.6" customHeight="1" x14ac:dyDescent="0.3">
      <c r="AB16" s="114">
        <f>$AB$6-($AB$6*95%)</f>
        <v>0</v>
      </c>
      <c r="AF16" s="115">
        <f t="shared" ca="1" si="0"/>
        <v>42630</v>
      </c>
    </row>
    <row r="17" spans="28:32" ht="14.4" x14ac:dyDescent="0.3">
      <c r="AF17" s="115">
        <f t="shared" ca="1" si="0"/>
        <v>42660</v>
      </c>
    </row>
    <row r="18" spans="28:32" ht="14.4" x14ac:dyDescent="0.3">
      <c r="AF18" s="115">
        <f t="shared" ca="1" si="0"/>
        <v>42691</v>
      </c>
    </row>
    <row r="19" spans="28:32" ht="14.4" x14ac:dyDescent="0.3">
      <c r="AF19" s="115"/>
    </row>
    <row r="20" spans="28:32" ht="14.4" x14ac:dyDescent="0.3">
      <c r="AF20" s="115"/>
    </row>
    <row r="21" spans="28:32" ht="14.4" x14ac:dyDescent="0.3">
      <c r="AF21" s="115"/>
    </row>
    <row r="22" spans="28:32" ht="14.4" hidden="1" x14ac:dyDescent="0.3">
      <c r="AF22" s="115"/>
    </row>
    <row r="23" spans="28:32" ht="18" hidden="1" customHeight="1" x14ac:dyDescent="0.3">
      <c r="AF23" s="115"/>
    </row>
    <row r="24" spans="28:32" ht="15.6" hidden="1" customHeight="1" x14ac:dyDescent="0.3">
      <c r="AF24" s="115"/>
    </row>
    <row r="25" spans="28:32" ht="4.2" hidden="1" customHeight="1" x14ac:dyDescent="0.3">
      <c r="AF25" s="115"/>
    </row>
    <row r="26" spans="28:32" ht="13.8" hidden="1" customHeight="1" x14ac:dyDescent="0.3">
      <c r="AF26" s="115"/>
    </row>
    <row r="27" spans="28:32" ht="13.2" hidden="1" customHeight="1" x14ac:dyDescent="0.3">
      <c r="AB27" s="35" t="s">
        <v>0</v>
      </c>
      <c r="AD27" s="35">
        <v>6</v>
      </c>
      <c r="AF27" s="115"/>
    </row>
    <row r="28" spans="28:32" ht="15" hidden="1" customHeight="1" x14ac:dyDescent="0.3">
      <c r="AB28" s="35" t="s">
        <v>1</v>
      </c>
      <c r="AD28" s="35">
        <v>12</v>
      </c>
      <c r="AF28" s="115"/>
    </row>
    <row r="29" spans="28:32" ht="15.6" hidden="1" customHeight="1" x14ac:dyDescent="0.3">
      <c r="AF29" s="115"/>
    </row>
    <row r="30" spans="28:32" ht="20.399999999999999" hidden="1" customHeight="1" x14ac:dyDescent="0.3">
      <c r="AF30" s="115"/>
    </row>
    <row r="31" spans="28:32" ht="6.6" hidden="1" customHeight="1" x14ac:dyDescent="0.3">
      <c r="AF31" s="115"/>
    </row>
    <row r="32" spans="28:32" ht="14.4" hidden="1" x14ac:dyDescent="0.3">
      <c r="AF32" s="115"/>
    </row>
    <row r="33" ht="14.4" hidden="1" x14ac:dyDescent="0.3"/>
    <row r="34" ht="14.4" hidden="1" x14ac:dyDescent="0.3"/>
    <row r="35" ht="14.4" hidden="1" x14ac:dyDescent="0.3"/>
    <row r="36" ht="14.4" hidden="1" x14ac:dyDescent="0.3"/>
    <row r="37" ht="14.4" hidden="1" x14ac:dyDescent="0.3"/>
    <row r="38" ht="14.4" hidden="1" x14ac:dyDescent="0.3"/>
    <row r="39" ht="14.4" hidden="1" x14ac:dyDescent="0.3"/>
    <row r="40" ht="14.4" hidden="1" x14ac:dyDescent="0.3"/>
    <row r="41" ht="14.4" hidden="1" x14ac:dyDescent="0.3"/>
    <row r="42" ht="14.4" hidden="1" x14ac:dyDescent="0.3"/>
    <row r="43" ht="14.4" hidden="1" x14ac:dyDescent="0.3"/>
    <row r="44" ht="14.4" hidden="1" x14ac:dyDescent="0.3"/>
    <row r="45" ht="14.4" hidden="1" x14ac:dyDescent="0.3"/>
    <row r="46" ht="14.4" hidden="1" x14ac:dyDescent="0.3"/>
    <row r="47" ht="14.4" hidden="1" x14ac:dyDescent="0.3"/>
    <row r="48" ht="14.4" hidden="1" x14ac:dyDescent="0.3"/>
    <row r="49" ht="14.4" hidden="1" x14ac:dyDescent="0.3"/>
    <row r="50" ht="14.4" hidden="1" x14ac:dyDescent="0.3"/>
    <row r="51" ht="14.4" hidden="1" x14ac:dyDescent="0.3"/>
    <row r="52" ht="14.4" hidden="1" x14ac:dyDescent="0.3"/>
    <row r="53" ht="14.4" hidden="1" x14ac:dyDescent="0.3"/>
    <row r="54" ht="14.4" hidden="1" x14ac:dyDescent="0.3"/>
    <row r="55" ht="14.4" hidden="1" x14ac:dyDescent="0.3"/>
    <row r="56" ht="14.4" hidden="1" x14ac:dyDescent="0.3"/>
    <row r="57" ht="2.4" hidden="1" customHeight="1" x14ac:dyDescent="0.3"/>
  </sheetData>
  <sheetProtection sheet="1" objects="1" scenarios="1" selectLockedCells="1"/>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Y44"/>
  <sheetViews>
    <sheetView showGridLines="0" showRowColHeaders="0" zoomScaleNormal="100" workbookViewId="0">
      <selection activeCell="B21" sqref="B21:I24"/>
    </sheetView>
  </sheetViews>
  <sheetFormatPr defaultRowHeight="14.4" x14ac:dyDescent="0.3"/>
  <cols>
    <col min="1" max="1" width="3.88671875" style="35" customWidth="1"/>
    <col min="2" max="2" width="27.5546875" style="35" customWidth="1"/>
    <col min="3" max="3" width="11.6640625" style="35" customWidth="1"/>
    <col min="4" max="4" width="0.6640625" style="35" customWidth="1"/>
    <col min="5" max="5" width="22.33203125" style="35" bestFit="1" customWidth="1"/>
    <col min="6" max="6" width="11.109375" style="35" customWidth="1"/>
    <col min="7" max="7" width="6.21875" style="35" customWidth="1"/>
    <col min="8" max="8" width="14.44140625" style="35" customWidth="1"/>
    <col min="9" max="9" width="8.88671875" style="35"/>
    <col min="10" max="10" width="3.33203125" style="35" customWidth="1"/>
    <col min="11" max="11" width="4.6640625" style="35" customWidth="1"/>
    <col min="12" max="14" width="8.88671875" style="35"/>
    <col min="15" max="15" width="0" style="35" hidden="1" customWidth="1"/>
    <col min="16" max="21" width="8.88671875" style="35"/>
    <col min="22" max="23" width="8.88671875" style="35" customWidth="1"/>
    <col min="24" max="24" width="12.109375" style="35" customWidth="1"/>
    <col min="25" max="29" width="8.88671875" style="35" customWidth="1"/>
    <col min="30" max="16384" width="8.88671875" style="35"/>
  </cols>
  <sheetData>
    <row r="2" spans="2:16" ht="30" x14ac:dyDescent="0.5">
      <c r="B2" s="36" t="s">
        <v>100</v>
      </c>
    </row>
    <row r="3" spans="2:16" ht="20.399999999999999" x14ac:dyDescent="0.35">
      <c r="B3" s="37" t="s">
        <v>101</v>
      </c>
    </row>
    <row r="4" spans="2:16" ht="21" thickBot="1" x14ac:dyDescent="0.4">
      <c r="B4" s="38"/>
      <c r="C4" s="39"/>
      <c r="D4" s="39"/>
      <c r="E4" s="39"/>
      <c r="F4" s="39"/>
      <c r="G4" s="39"/>
      <c r="H4" s="39"/>
      <c r="I4" s="39"/>
      <c r="J4" s="58"/>
      <c r="K4" s="58"/>
      <c r="L4" s="58"/>
      <c r="M4" s="58"/>
      <c r="N4" s="58"/>
      <c r="O4" s="58"/>
      <c r="P4" s="58"/>
    </row>
    <row r="5" spans="2:16" ht="20.399999999999999" x14ac:dyDescent="0.35">
      <c r="B5" s="60"/>
      <c r="C5" s="58"/>
      <c r="D5" s="58"/>
      <c r="E5" s="58"/>
      <c r="F5" s="58"/>
      <c r="G5" s="58"/>
      <c r="H5" s="58"/>
      <c r="I5" s="58"/>
      <c r="J5" s="58"/>
      <c r="K5" s="58"/>
      <c r="L5" s="58"/>
      <c r="M5" s="58"/>
      <c r="N5" s="58"/>
      <c r="O5" s="58"/>
      <c r="P5" s="58"/>
    </row>
    <row r="6" spans="2:16" ht="16.2" customHeight="1" x14ac:dyDescent="0.45">
      <c r="B6" s="67" t="s">
        <v>117</v>
      </c>
      <c r="C6" s="58"/>
      <c r="D6" s="58"/>
      <c r="E6" s="58"/>
      <c r="F6" s="58"/>
      <c r="G6" s="58"/>
      <c r="H6" s="58"/>
      <c r="I6" s="58"/>
      <c r="J6" s="58"/>
      <c r="K6" s="58"/>
      <c r="L6" s="58"/>
      <c r="M6" s="58"/>
      <c r="N6" s="58"/>
      <c r="O6" s="58"/>
      <c r="P6" s="58"/>
    </row>
    <row r="7" spans="2:16" ht="7.2" customHeight="1" x14ac:dyDescent="0.45">
      <c r="B7" s="67"/>
      <c r="C7" s="58"/>
      <c r="D7" s="58"/>
      <c r="E7" s="58"/>
      <c r="F7" s="58"/>
      <c r="G7" s="58"/>
      <c r="H7" s="58"/>
      <c r="I7" s="58"/>
      <c r="J7" s="58"/>
      <c r="K7" s="58"/>
      <c r="L7" s="58"/>
      <c r="M7" s="58"/>
      <c r="N7" s="58"/>
      <c r="O7" s="58"/>
      <c r="P7" s="58"/>
    </row>
    <row r="8" spans="2:16" ht="16.8" customHeight="1" x14ac:dyDescent="0.4">
      <c r="B8" s="72" t="s">
        <v>118</v>
      </c>
      <c r="C8" s="75" t="e">
        <f ca="1">SCORE!B4/365</f>
        <v>#NUM!</v>
      </c>
      <c r="D8" s="52"/>
      <c r="E8" s="55" t="s">
        <v>119</v>
      </c>
      <c r="F8" s="71" t="e">
        <f ca="1">IF(C8&lt;=1,0,IF(C8&lt;=2,1,IF(C8&lt;=4,2,IF(C8&lt;=6,3,IF(C8&lt;=9,4,IF(C8&gt;9,5,""))))))</f>
        <v>#NUM!</v>
      </c>
      <c r="G8" s="78" t="s">
        <v>122</v>
      </c>
      <c r="H8" s="59"/>
      <c r="I8" s="59"/>
      <c r="J8" s="58"/>
      <c r="K8" s="58"/>
      <c r="L8" s="58"/>
      <c r="M8" s="58"/>
      <c r="N8" s="58"/>
      <c r="O8" s="58"/>
      <c r="P8" s="58"/>
    </row>
    <row r="9" spans="2:16" ht="16.8" customHeight="1" x14ac:dyDescent="0.4">
      <c r="B9" s="73" t="s">
        <v>42</v>
      </c>
      <c r="C9" s="76">
        <f>START!B27</f>
        <v>0</v>
      </c>
      <c r="D9" s="70"/>
      <c r="E9" s="74" t="s">
        <v>120</v>
      </c>
      <c r="F9" s="69" t="str">
        <f>IF(C9&lt;=600,"BAD",IF(C9&lt;=650,"POOR",IF(C9&lt;=680,"OK",IF(C9&lt;=750,"GOOD",IF(C9&lt;=850,"GREAT","")))))</f>
        <v>BAD</v>
      </c>
      <c r="G9" s="59"/>
      <c r="H9" s="59"/>
      <c r="I9" s="59"/>
      <c r="J9" s="58"/>
      <c r="K9" s="58"/>
      <c r="L9" s="58"/>
      <c r="M9" s="58"/>
      <c r="N9" s="58"/>
      <c r="O9" s="58">
        <f>IF(F9="BAD",0,IF(F9="POOR",1,IF(F9="OK",2,IF(F9="GOOD",3,IF(F9="GREAT",4,"")))))</f>
        <v>0</v>
      </c>
      <c r="P9" s="58"/>
    </row>
    <row r="10" spans="2:16" ht="4.2" customHeight="1" x14ac:dyDescent="0.4">
      <c r="B10" s="51"/>
      <c r="C10" s="51"/>
      <c r="D10" s="51"/>
      <c r="E10" s="51"/>
      <c r="F10" s="51"/>
      <c r="G10" s="34"/>
      <c r="H10" s="34"/>
      <c r="I10" s="34"/>
    </row>
    <row r="11" spans="2:16" ht="16.8" x14ac:dyDescent="0.4">
      <c r="B11" s="55" t="s">
        <v>109</v>
      </c>
      <c r="C11" s="61">
        <f>START!B24</f>
        <v>0</v>
      </c>
      <c r="D11" s="52"/>
      <c r="E11" s="55" t="s">
        <v>106</v>
      </c>
      <c r="F11" s="66">
        <f>C11*12</f>
        <v>0</v>
      </c>
      <c r="G11" s="43"/>
    </row>
    <row r="12" spans="2:16" ht="16.8" x14ac:dyDescent="0.4">
      <c r="B12" s="56" t="s">
        <v>110</v>
      </c>
      <c r="C12" s="62">
        <f>C11*START!G24</f>
        <v>0</v>
      </c>
      <c r="D12" s="53"/>
      <c r="E12" s="56" t="s">
        <v>107</v>
      </c>
      <c r="F12" s="62">
        <f>C12*12</f>
        <v>0</v>
      </c>
      <c r="G12" s="43"/>
      <c r="O12" s="35" t="e">
        <f ca="1">G13*100</f>
        <v>#NUM!</v>
      </c>
    </row>
    <row r="13" spans="2:16" ht="16.8" x14ac:dyDescent="0.4">
      <c r="B13" s="56" t="s">
        <v>108</v>
      </c>
      <c r="C13" s="63" t="e">
        <f ca="1">QUALIFIEDold!F11</f>
        <v>#NUM!</v>
      </c>
      <c r="D13" s="53"/>
      <c r="E13" s="56" t="s">
        <v>112</v>
      </c>
      <c r="F13" s="63">
        <f>GETCASHNEW!G32</f>
        <v>0</v>
      </c>
      <c r="G13" s="68" t="e">
        <f ca="1">F13/C13</f>
        <v>#NUM!</v>
      </c>
      <c r="H13" s="77" t="s">
        <v>121</v>
      </c>
    </row>
    <row r="14" spans="2:16" ht="16.8" x14ac:dyDescent="0.4">
      <c r="B14" s="56" t="s">
        <v>159</v>
      </c>
      <c r="C14" s="63">
        <f>IF(GETCASHNEW!C17=GETCASHNEW!V36,GETCASHNEW!M32/6,IF(GETCASHNEW!C17=GETCASHNEW!V37,GETCASHNEW!M32/12,0))</f>
        <v>0</v>
      </c>
      <c r="D14" s="53"/>
      <c r="E14" s="56" t="s">
        <v>111</v>
      </c>
      <c r="F14" s="63">
        <f ca="1">GETCASHNEW!J32</f>
        <v>0</v>
      </c>
      <c r="G14" s="68" t="e">
        <f ca="1">F14/F13</f>
        <v>#DIV/0!</v>
      </c>
    </row>
    <row r="15" spans="2:16" ht="16.8" x14ac:dyDescent="0.4">
      <c r="B15" s="57"/>
      <c r="C15" s="64"/>
      <c r="D15" s="53"/>
      <c r="E15" s="56" t="s">
        <v>113</v>
      </c>
      <c r="F15" s="62">
        <f ca="1">F13+F14</f>
        <v>0</v>
      </c>
      <c r="G15" s="43"/>
    </row>
    <row r="16" spans="2:16" ht="16.8" x14ac:dyDescent="0.4">
      <c r="B16" s="56" t="s">
        <v>160</v>
      </c>
      <c r="C16" s="62">
        <f>C12+C14</f>
        <v>0</v>
      </c>
      <c r="D16" s="53"/>
      <c r="E16" s="56" t="s">
        <v>114</v>
      </c>
      <c r="F16" s="62">
        <f ca="1">F12+F15</f>
        <v>0</v>
      </c>
      <c r="G16" s="43"/>
      <c r="H16" s="40"/>
    </row>
    <row r="17" spans="2:25" ht="16.8" x14ac:dyDescent="0.4">
      <c r="B17" s="56" t="s">
        <v>161</v>
      </c>
      <c r="C17" s="62">
        <f>C11-C16</f>
        <v>0</v>
      </c>
      <c r="D17" s="53"/>
      <c r="E17" s="56" t="s">
        <v>115</v>
      </c>
      <c r="F17" s="62">
        <f ca="1">F11-F16</f>
        <v>0</v>
      </c>
      <c r="G17" s="43"/>
    </row>
    <row r="18" spans="2:25" ht="22.05" customHeight="1" x14ac:dyDescent="0.4">
      <c r="B18" s="188" t="s">
        <v>162</v>
      </c>
      <c r="C18" s="65"/>
      <c r="D18" s="54"/>
      <c r="E18" s="189" t="s">
        <v>116</v>
      </c>
      <c r="F18" s="190" t="e">
        <f ca="1">F17/F11</f>
        <v>#DIV/0!</v>
      </c>
      <c r="G18" s="34"/>
      <c r="L18" s="187" t="s">
        <v>126</v>
      </c>
      <c r="M18" s="187"/>
      <c r="N18" s="187"/>
      <c r="O18" s="187"/>
      <c r="P18" s="187"/>
      <c r="Q18" s="187"/>
      <c r="R18" s="187"/>
      <c r="S18" s="187"/>
      <c r="X18" s="41"/>
      <c r="Y18" s="42"/>
    </row>
    <row r="19" spans="2:25" ht="16.8" x14ac:dyDescent="0.4">
      <c r="B19" s="34"/>
      <c r="C19" s="34"/>
      <c r="D19" s="34"/>
      <c r="E19" s="34"/>
      <c r="F19" s="34"/>
      <c r="G19" s="34"/>
      <c r="L19" s="187"/>
      <c r="M19" s="187"/>
      <c r="N19" s="187"/>
      <c r="O19" s="187"/>
      <c r="P19" s="187"/>
      <c r="Q19" s="187"/>
      <c r="R19" s="187"/>
      <c r="S19" s="187"/>
      <c r="X19" s="41"/>
      <c r="Y19" s="42"/>
    </row>
    <row r="20" spans="2:25" ht="16.8" x14ac:dyDescent="0.4">
      <c r="B20" s="45" t="e">
        <f ca="1">CONCATENATE("Why did you choose to request ",O12,"%"," of your approved loan limit?")</f>
        <v>#NUM!</v>
      </c>
      <c r="C20" s="34"/>
      <c r="D20" s="34"/>
      <c r="E20" s="34"/>
      <c r="F20" s="34"/>
      <c r="G20" s="34"/>
      <c r="L20" s="187"/>
      <c r="M20" s="187"/>
      <c r="N20" s="187"/>
      <c r="O20" s="187"/>
      <c r="P20" s="187"/>
      <c r="Q20" s="187"/>
      <c r="R20" s="187"/>
      <c r="S20" s="187"/>
      <c r="X20" s="41"/>
      <c r="Y20" s="42"/>
    </row>
    <row r="21" spans="2:25" x14ac:dyDescent="0.3">
      <c r="B21" s="185"/>
      <c r="C21" s="185"/>
      <c r="D21" s="185"/>
      <c r="E21" s="185"/>
      <c r="F21" s="185"/>
      <c r="G21" s="185"/>
      <c r="H21" s="185"/>
      <c r="I21" s="185"/>
      <c r="L21" s="187"/>
      <c r="M21" s="187"/>
      <c r="N21" s="187"/>
      <c r="O21" s="187"/>
      <c r="P21" s="187"/>
      <c r="Q21" s="187"/>
      <c r="R21" s="187"/>
      <c r="S21" s="187"/>
      <c r="X21" s="41"/>
      <c r="Y21" s="42"/>
    </row>
    <row r="22" spans="2:25" x14ac:dyDescent="0.3">
      <c r="B22" s="185"/>
      <c r="C22" s="185"/>
      <c r="D22" s="185"/>
      <c r="E22" s="185"/>
      <c r="F22" s="185"/>
      <c r="G22" s="185"/>
      <c r="H22" s="185"/>
      <c r="I22" s="185"/>
      <c r="L22" s="187"/>
      <c r="M22" s="187"/>
      <c r="N22" s="187"/>
      <c r="O22" s="187"/>
      <c r="P22" s="187"/>
      <c r="Q22" s="187"/>
      <c r="R22" s="187"/>
      <c r="S22" s="187"/>
      <c r="X22" s="41"/>
      <c r="Y22" s="42"/>
    </row>
    <row r="23" spans="2:25" x14ac:dyDescent="0.3">
      <c r="B23" s="185"/>
      <c r="C23" s="185"/>
      <c r="D23" s="185"/>
      <c r="E23" s="185"/>
      <c r="F23" s="185"/>
      <c r="G23" s="185"/>
      <c r="H23" s="185"/>
      <c r="I23" s="185"/>
      <c r="L23" s="187"/>
      <c r="M23" s="187"/>
      <c r="N23" s="187"/>
      <c r="O23" s="187"/>
      <c r="P23" s="187"/>
      <c r="Q23" s="187"/>
      <c r="R23" s="187"/>
      <c r="S23" s="187"/>
      <c r="X23" s="41"/>
      <c r="Y23" s="42"/>
    </row>
    <row r="24" spans="2:25" x14ac:dyDescent="0.3">
      <c r="B24" s="185"/>
      <c r="C24" s="185"/>
      <c r="D24" s="185"/>
      <c r="E24" s="185"/>
      <c r="F24" s="185"/>
      <c r="G24" s="185"/>
      <c r="H24" s="185"/>
      <c r="I24" s="185"/>
      <c r="Y24" s="42"/>
    </row>
    <row r="25" spans="2:25" ht="7.8" customHeight="1" x14ac:dyDescent="0.3">
      <c r="Y25" s="42"/>
    </row>
    <row r="26" spans="2:25" ht="16.8" x14ac:dyDescent="0.4">
      <c r="B26" s="45" t="s">
        <v>123</v>
      </c>
      <c r="Y26" s="42"/>
    </row>
    <row r="27" spans="2:25" x14ac:dyDescent="0.3">
      <c r="B27" s="185"/>
      <c r="C27" s="185"/>
      <c r="D27" s="185"/>
      <c r="E27" s="185"/>
      <c r="F27" s="185"/>
      <c r="G27" s="185"/>
      <c r="H27" s="185"/>
      <c r="I27" s="185"/>
      <c r="Y27" s="42"/>
    </row>
    <row r="28" spans="2:25" x14ac:dyDescent="0.3">
      <c r="B28" s="185"/>
      <c r="C28" s="185"/>
      <c r="D28" s="185"/>
      <c r="E28" s="185"/>
      <c r="F28" s="185"/>
      <c r="G28" s="185"/>
      <c r="H28" s="185"/>
      <c r="I28" s="185"/>
      <c r="Y28" s="42"/>
    </row>
    <row r="29" spans="2:25" x14ac:dyDescent="0.3">
      <c r="B29" s="185"/>
      <c r="C29" s="185"/>
      <c r="D29" s="185"/>
      <c r="E29" s="185"/>
      <c r="F29" s="185"/>
      <c r="G29" s="185"/>
      <c r="H29" s="185"/>
      <c r="I29" s="185"/>
    </row>
    <row r="30" spans="2:25" x14ac:dyDescent="0.3">
      <c r="B30" s="185"/>
      <c r="C30" s="185"/>
      <c r="D30" s="185"/>
      <c r="E30" s="185"/>
      <c r="F30" s="185"/>
      <c r="G30" s="185"/>
      <c r="H30" s="185"/>
      <c r="I30" s="185"/>
    </row>
    <row r="31" spans="2:25" x14ac:dyDescent="0.3">
      <c r="B31" s="185"/>
      <c r="C31" s="185"/>
      <c r="D31" s="185"/>
      <c r="E31" s="185"/>
      <c r="F31" s="185"/>
      <c r="G31" s="185"/>
      <c r="H31" s="185"/>
      <c r="I31" s="185"/>
    </row>
    <row r="32" spans="2:25" ht="9" customHeight="1" x14ac:dyDescent="0.3"/>
    <row r="33" spans="2:9" ht="34.200000000000003" customHeight="1" x14ac:dyDescent="0.3">
      <c r="B33" s="184" t="s">
        <v>124</v>
      </c>
      <c r="C33" s="184"/>
      <c r="D33" s="184"/>
      <c r="E33" s="184"/>
      <c r="F33" s="184"/>
      <c r="G33" s="184"/>
      <c r="H33" s="184"/>
      <c r="I33" s="184"/>
    </row>
    <row r="34" spans="2:9" x14ac:dyDescent="0.3">
      <c r="B34" s="185"/>
      <c r="C34" s="185"/>
      <c r="D34" s="185"/>
      <c r="E34" s="185"/>
      <c r="F34" s="185"/>
      <c r="G34" s="185"/>
      <c r="H34" s="185"/>
      <c r="I34" s="185"/>
    </row>
    <row r="35" spans="2:9" x14ac:dyDescent="0.3">
      <c r="B35" s="185"/>
      <c r="C35" s="185"/>
      <c r="D35" s="185"/>
      <c r="E35" s="185"/>
      <c r="F35" s="185"/>
      <c r="G35" s="185"/>
      <c r="H35" s="185"/>
      <c r="I35" s="185"/>
    </row>
    <row r="36" spans="2:9" x14ac:dyDescent="0.3">
      <c r="B36" s="185"/>
      <c r="C36" s="185"/>
      <c r="D36" s="185"/>
      <c r="E36" s="185"/>
      <c r="F36" s="185"/>
      <c r="G36" s="185"/>
      <c r="H36" s="185"/>
      <c r="I36" s="185"/>
    </row>
    <row r="37" spans="2:9" x14ac:dyDescent="0.3">
      <c r="B37" s="185"/>
      <c r="C37" s="185"/>
      <c r="D37" s="185"/>
      <c r="E37" s="185"/>
      <c r="F37" s="185"/>
      <c r="G37" s="185"/>
      <c r="H37" s="185"/>
      <c r="I37" s="185"/>
    </row>
    <row r="38" spans="2:9" x14ac:dyDescent="0.3">
      <c r="B38" s="185"/>
      <c r="C38" s="185"/>
      <c r="D38" s="185"/>
      <c r="E38" s="185"/>
      <c r="F38" s="185"/>
      <c r="G38" s="185"/>
      <c r="H38" s="185"/>
      <c r="I38" s="185"/>
    </row>
    <row r="39" spans="2:9" x14ac:dyDescent="0.3">
      <c r="B39" s="185"/>
      <c r="C39" s="185"/>
      <c r="D39" s="185"/>
      <c r="E39" s="185"/>
      <c r="F39" s="185"/>
      <c r="G39" s="185"/>
      <c r="H39" s="185"/>
      <c r="I39" s="185"/>
    </row>
    <row r="40" spans="2:9" ht="25.8" customHeight="1" x14ac:dyDescent="0.3"/>
    <row r="41" spans="2:9" ht="17.399999999999999" customHeight="1" x14ac:dyDescent="0.3">
      <c r="B41" s="81" t="s">
        <v>127</v>
      </c>
      <c r="C41" s="81"/>
      <c r="D41" s="81"/>
      <c r="E41" s="81" t="s">
        <v>128</v>
      </c>
    </row>
    <row r="42" spans="2:9" ht="16.8" x14ac:dyDescent="0.3">
      <c r="B42" s="186"/>
      <c r="C42" s="186"/>
      <c r="E42" s="186"/>
      <c r="F42" s="186"/>
      <c r="G42" s="186"/>
    </row>
    <row r="44" spans="2:9" ht="15" x14ac:dyDescent="0.35">
      <c r="B44" s="82">
        <f ca="1">TODAY()</f>
        <v>42325</v>
      </c>
    </row>
  </sheetData>
  <sheetProtection sheet="1" objects="1" scenarios="1" selectLockedCells="1"/>
  <mergeCells count="7">
    <mergeCell ref="B33:I33"/>
    <mergeCell ref="B34:I39"/>
    <mergeCell ref="B42:C42"/>
    <mergeCell ref="E42:G42"/>
    <mergeCell ref="L18:S23"/>
    <mergeCell ref="B21:I24"/>
    <mergeCell ref="B27:I31"/>
  </mergeCells>
  <conditionalFormatting sqref="F9">
    <cfRule type="expression" dxfId="10" priority="8">
      <formula>$O$9=4</formula>
    </cfRule>
    <cfRule type="expression" dxfId="9" priority="9">
      <formula>$O$9=3</formula>
    </cfRule>
    <cfRule type="expression" dxfId="8" priority="10">
      <formula>$O$9=2</formula>
    </cfRule>
    <cfRule type="expression" dxfId="7" priority="11">
      <formula>$O$9=1</formula>
    </cfRule>
    <cfRule type="expression" dxfId="6" priority="12">
      <formula>$O$9=0</formula>
    </cfRule>
  </conditionalFormatting>
  <conditionalFormatting sqref="F8">
    <cfRule type="expression" dxfId="5" priority="2">
      <formula>$F$8=5</formula>
    </cfRule>
    <cfRule type="expression" dxfId="4" priority="3">
      <formula>$F$8=4</formula>
    </cfRule>
    <cfRule type="expression" dxfId="3" priority="4">
      <formula>$F$8=3</formula>
    </cfRule>
    <cfRule type="expression" dxfId="2" priority="5">
      <formula>$F$8=2</formula>
    </cfRule>
    <cfRule type="expression" dxfId="1" priority="6">
      <formula>$F$8=1</formula>
    </cfRule>
    <cfRule type="expression" dxfId="0" priority="7">
      <formula>$F$8=0</formula>
    </cfRule>
  </conditionalFormatting>
  <pageMargins left="0.25" right="0.25" top="0.75" bottom="0.75" header="0.3" footer="0.3"/>
  <pageSetup scale="90" fitToWidth="0"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55"/>
  <sheetViews>
    <sheetView showGridLines="0" showRowColHeaders="0" workbookViewId="0"/>
  </sheetViews>
  <sheetFormatPr defaultColWidth="0" defaultRowHeight="14.4" zeroHeight="1" x14ac:dyDescent="0.3"/>
  <cols>
    <col min="1" max="12" width="8.88671875" customWidth="1"/>
    <col min="13" max="13" width="7.88671875" customWidth="1"/>
    <col min="14" max="14" width="9.77734375" customWidth="1"/>
    <col min="15" max="17" width="8.88671875" customWidth="1"/>
    <col min="18" max="18" width="4" customWidth="1"/>
    <col min="19" max="16384" width="8.88671875" hidden="1"/>
  </cols>
  <sheetData>
    <row r="1" spans="1:1" ht="25.2" customHeight="1" x14ac:dyDescent="0.3">
      <c r="A1" s="83"/>
    </row>
    <row r="2" spans="1:1" ht="21" customHeight="1" x14ac:dyDescent="0.3"/>
    <row r="3" spans="1:1" x14ac:dyDescent="0.3"/>
    <row r="4" spans="1:1" x14ac:dyDescent="0.3"/>
    <row r="5" spans="1:1" x14ac:dyDescent="0.3"/>
    <row r="6" spans="1:1" x14ac:dyDescent="0.3"/>
    <row r="7" spans="1:1" x14ac:dyDescent="0.3"/>
    <row r="8" spans="1:1" x14ac:dyDescent="0.3"/>
    <row r="9" spans="1:1" x14ac:dyDescent="0.3"/>
    <row r="10" spans="1:1" x14ac:dyDescent="0.3"/>
    <row r="11" spans="1:1" x14ac:dyDescent="0.3"/>
    <row r="12" spans="1:1" x14ac:dyDescent="0.3"/>
    <row r="13" spans="1:1" x14ac:dyDescent="0.3"/>
    <row r="14" spans="1:1" x14ac:dyDescent="0.3"/>
    <row r="15" spans="1:1" x14ac:dyDescent="0.3"/>
    <row r="16" spans="1:1" x14ac:dyDescent="0.3"/>
    <row r="17" x14ac:dyDescent="0.3"/>
    <row r="18" x14ac:dyDescent="0.3"/>
    <row r="19" x14ac:dyDescent="0.3"/>
    <row r="20" x14ac:dyDescent="0.3"/>
    <row r="21" x14ac:dyDescent="0.3"/>
    <row r="22" x14ac:dyDescent="0.3"/>
    <row r="23" x14ac:dyDescent="0.3"/>
    <row r="24" x14ac:dyDescent="0.3"/>
    <row r="25" x14ac:dyDescent="0.3"/>
    <row r="26" x14ac:dyDescent="0.3"/>
    <row r="27" x14ac:dyDescent="0.3"/>
    <row r="28" x14ac:dyDescent="0.3"/>
    <row r="29" x14ac:dyDescent="0.3"/>
    <row r="30" x14ac:dyDescent="0.3"/>
    <row r="31" x14ac:dyDescent="0.3"/>
    <row r="32" x14ac:dyDescent="0.3"/>
    <row r="33" x14ac:dyDescent="0.3"/>
    <row r="34" x14ac:dyDescent="0.3"/>
    <row r="35" x14ac:dyDescent="0.3"/>
    <row r="36" x14ac:dyDescent="0.3"/>
    <row r="37" x14ac:dyDescent="0.3"/>
    <row r="38" x14ac:dyDescent="0.3"/>
    <row r="39" x14ac:dyDescent="0.3"/>
    <row r="40" x14ac:dyDescent="0.3"/>
    <row r="41" x14ac:dyDescent="0.3"/>
    <row r="42" x14ac:dyDescent="0.3"/>
    <row r="43" x14ac:dyDescent="0.3"/>
    <row r="44" x14ac:dyDescent="0.3"/>
    <row r="45" x14ac:dyDescent="0.3"/>
    <row r="46" x14ac:dyDescent="0.3"/>
    <row r="47" x14ac:dyDescent="0.3"/>
    <row r="48" x14ac:dyDescent="0.3"/>
    <row r="49" x14ac:dyDescent="0.3"/>
    <row r="50" x14ac:dyDescent="0.3"/>
    <row r="51" x14ac:dyDescent="0.3"/>
    <row r="52" x14ac:dyDescent="0.3"/>
    <row r="53" x14ac:dyDescent="0.3"/>
    <row r="54" x14ac:dyDescent="0.3"/>
    <row r="55" ht="5.4" customHeight="1" x14ac:dyDescent="0.3"/>
  </sheetData>
  <sheetProtection sheet="1" objects="1" scenarios="1" selectLockedCells="1"/>
  <pageMargins left="0.7" right="0.7" top="0.75" bottom="0.75" header="0.3" footer="0.3"/>
  <pageSetup orientation="portrait" r:id="rId1"/>
  <drawing r:id="rId2"/>
  <picture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C56"/>
  <sheetViews>
    <sheetView showGridLines="0" showRowColHeaders="0" workbookViewId="0">
      <selection activeCell="D16" sqref="D16:I16"/>
    </sheetView>
  </sheetViews>
  <sheetFormatPr defaultColWidth="8.88671875" defaultRowHeight="14.4" zeroHeight="1" x14ac:dyDescent="0.3"/>
  <cols>
    <col min="1" max="2" width="8.88671875" customWidth="1"/>
    <col min="3" max="3" width="6.5546875" customWidth="1"/>
    <col min="4" max="4" width="8.88671875" customWidth="1"/>
    <col min="5" max="5" width="5.77734375" customWidth="1"/>
    <col min="6" max="6" width="3" customWidth="1"/>
    <col min="7" max="7" width="6.44140625" customWidth="1"/>
    <col min="8" max="8" width="2.88671875" customWidth="1"/>
    <col min="9" max="9" width="5.88671875" customWidth="1"/>
    <col min="10" max="10" width="4.6640625" customWidth="1"/>
    <col min="11" max="11" width="9.88671875" customWidth="1"/>
    <col min="12" max="12" width="1.21875" customWidth="1"/>
    <col min="13" max="13" width="3.109375" customWidth="1"/>
    <col min="14" max="14" width="2.88671875" customWidth="1"/>
    <col min="15" max="15" width="1.44140625" customWidth="1"/>
    <col min="16" max="16" width="12.88671875" customWidth="1"/>
    <col min="17" max="17" width="1.33203125" customWidth="1"/>
    <col min="18" max="18" width="53.109375" customWidth="1"/>
    <col min="19" max="16383" width="0" hidden="1" customWidth="1"/>
    <col min="16384" max="16384" width="0.109375" hidden="1" customWidth="1"/>
  </cols>
  <sheetData>
    <row r="1" spans="4:17" x14ac:dyDescent="0.3"/>
    <row r="2" spans="4:17" x14ac:dyDescent="0.3"/>
    <row r="3" spans="4:17" x14ac:dyDescent="0.3"/>
    <row r="4" spans="4:17" x14ac:dyDescent="0.3"/>
    <row r="5" spans="4:17" x14ac:dyDescent="0.3"/>
    <row r="6" spans="4:17" x14ac:dyDescent="0.3"/>
    <row r="7" spans="4:17" x14ac:dyDescent="0.3"/>
    <row r="8" spans="4:17" x14ac:dyDescent="0.3"/>
    <row r="9" spans="4:17" x14ac:dyDescent="0.3"/>
    <row r="10" spans="4:17" x14ac:dyDescent="0.3"/>
    <row r="11" spans="4:17" x14ac:dyDescent="0.3"/>
    <row r="12" spans="4:17" ht="21.6" customHeight="1" x14ac:dyDescent="0.3"/>
    <row r="13" spans="4:17" x14ac:dyDescent="0.3">
      <c r="D13" s="129">
        <f>START!B14</f>
        <v>0</v>
      </c>
      <c r="E13" s="129"/>
      <c r="F13" s="129"/>
      <c r="G13" s="129"/>
      <c r="H13" s="129"/>
      <c r="I13" s="129"/>
      <c r="K13" s="121"/>
      <c r="L13" s="121"/>
      <c r="M13" s="121"/>
      <c r="N13" s="121"/>
      <c r="O13" s="121"/>
      <c r="P13" s="121"/>
      <c r="Q13" s="121"/>
    </row>
    <row r="14" spans="4:17" ht="7.2" customHeight="1" x14ac:dyDescent="0.3"/>
    <row r="15" spans="4:17" x14ac:dyDescent="0.3">
      <c r="K15" s="128"/>
      <c r="L15" s="128"/>
      <c r="M15" s="128"/>
      <c r="N15" s="128"/>
      <c r="O15" s="128"/>
      <c r="P15" s="128"/>
      <c r="Q15" s="128"/>
    </row>
    <row r="16" spans="4:17" ht="15" customHeight="1" x14ac:dyDescent="0.3">
      <c r="D16" s="130"/>
      <c r="E16" s="130"/>
      <c r="F16" s="130"/>
      <c r="G16" s="130"/>
      <c r="H16" s="130"/>
      <c r="I16" s="130"/>
    </row>
    <row r="17" spans="4:17" ht="7.8" customHeight="1" x14ac:dyDescent="0.3"/>
    <row r="18" spans="4:17" x14ac:dyDescent="0.3">
      <c r="K18" s="121"/>
      <c r="L18" s="121"/>
      <c r="M18" s="121"/>
      <c r="N18" s="121"/>
      <c r="O18" s="121"/>
      <c r="P18" s="121"/>
      <c r="Q18" s="121"/>
    </row>
    <row r="19" spans="4:17" ht="14.4" customHeight="1" x14ac:dyDescent="0.3">
      <c r="D19" s="131">
        <f>START!B20</f>
        <v>0</v>
      </c>
      <c r="E19" s="131"/>
      <c r="F19" s="131"/>
      <c r="G19" s="131"/>
      <c r="H19" s="131"/>
      <c r="I19" s="131"/>
    </row>
    <row r="20" spans="4:17" ht="8.4" customHeight="1" x14ac:dyDescent="0.3"/>
    <row r="21" spans="4:17" ht="13.8" customHeight="1" x14ac:dyDescent="0.3">
      <c r="K21" s="127"/>
      <c r="L21" s="127"/>
      <c r="M21" s="127"/>
      <c r="O21" s="121"/>
      <c r="P21" s="121"/>
      <c r="Q21" s="121"/>
    </row>
    <row r="22" spans="4:17" ht="3.6" customHeight="1" x14ac:dyDescent="0.3"/>
    <row r="23" spans="4:17" x14ac:dyDescent="0.3">
      <c r="D23" s="126" t="s">
        <v>20</v>
      </c>
      <c r="E23" s="126"/>
      <c r="G23" s="126" t="s">
        <v>105</v>
      </c>
      <c r="H23" s="126"/>
      <c r="I23" s="126"/>
    </row>
    <row r="24" spans="4:17" ht="10.199999999999999" customHeight="1" x14ac:dyDescent="0.3"/>
    <row r="25" spans="4:17" ht="15.6" customHeight="1" x14ac:dyDescent="0.3"/>
    <row r="26" spans="4:17" x14ac:dyDescent="0.3">
      <c r="D26" s="125" t="str">
        <f>CONCATENATE(START!B17,"/",START!C17)</f>
        <v>/</v>
      </c>
      <c r="E26" s="125"/>
    </row>
    <row r="27" spans="4:17" x14ac:dyDescent="0.3"/>
    <row r="28" spans="4:17" ht="21" customHeight="1" x14ac:dyDescent="0.3"/>
    <row r="29" spans="4:17" ht="13.8" customHeight="1" x14ac:dyDescent="0.3"/>
    <row r="30" spans="4:17" ht="21" customHeight="1" x14ac:dyDescent="0.3">
      <c r="D30" s="121"/>
      <c r="E30" s="121"/>
      <c r="F30" s="121"/>
      <c r="G30" s="121"/>
      <c r="I30" s="122" t="s">
        <v>33</v>
      </c>
      <c r="J30" s="123"/>
      <c r="K30" s="123"/>
      <c r="M30" s="123" t="s">
        <v>33</v>
      </c>
      <c r="N30" s="123"/>
      <c r="O30" s="123"/>
      <c r="P30" s="123"/>
    </row>
    <row r="31" spans="4:17" x14ac:dyDescent="0.3"/>
    <row r="32" spans="4:17" ht="20.399999999999999" customHeight="1" x14ac:dyDescent="0.3"/>
    <row r="33" spans="4:9" x14ac:dyDescent="0.3">
      <c r="D33" s="124"/>
      <c r="E33" s="124"/>
      <c r="F33" s="124"/>
      <c r="G33" s="124"/>
      <c r="H33" s="124"/>
      <c r="I33" s="124"/>
    </row>
    <row r="34" spans="4:9" x14ac:dyDescent="0.3">
      <c r="D34" s="124"/>
      <c r="E34" s="124"/>
      <c r="F34" s="124"/>
      <c r="G34" s="124"/>
      <c r="H34" s="124"/>
      <c r="I34" s="124"/>
    </row>
    <row r="35" spans="4:9" ht="10.8" customHeight="1" x14ac:dyDescent="0.3">
      <c r="D35" s="124"/>
      <c r="E35" s="124"/>
      <c r="F35" s="124"/>
      <c r="G35" s="124"/>
      <c r="H35" s="124"/>
      <c r="I35" s="124"/>
    </row>
    <row r="36" spans="4:9" x14ac:dyDescent="0.3"/>
    <row r="37" spans="4:9" x14ac:dyDescent="0.3"/>
    <row r="38" spans="4:9" x14ac:dyDescent="0.3"/>
    <row r="39" spans="4:9" x14ac:dyDescent="0.3"/>
    <row r="40" spans="4:9" x14ac:dyDescent="0.3"/>
    <row r="41" spans="4:9" x14ac:dyDescent="0.3"/>
    <row r="42" spans="4:9" x14ac:dyDescent="0.3"/>
    <row r="43" spans="4:9" x14ac:dyDescent="0.3"/>
    <row r="44" spans="4:9" x14ac:dyDescent="0.3"/>
    <row r="45" spans="4:9" x14ac:dyDescent="0.3"/>
    <row r="46" spans="4:9" x14ac:dyDescent="0.3"/>
    <row r="47" spans="4:9" x14ac:dyDescent="0.3"/>
    <row r="48" spans="4:9" x14ac:dyDescent="0.3"/>
    <row r="49" x14ac:dyDescent="0.3"/>
    <row r="50" x14ac:dyDescent="0.3"/>
    <row r="51" x14ac:dyDescent="0.3"/>
    <row r="52" x14ac:dyDescent="0.3"/>
    <row r="53" x14ac:dyDescent="0.3"/>
    <row r="54" x14ac:dyDescent="0.3"/>
    <row r="55" x14ac:dyDescent="0.3"/>
    <row r="56" ht="9.6" customHeight="1" x14ac:dyDescent="0.3"/>
  </sheetData>
  <sheetProtection sheet="1" objects="1" scenarios="1" selectLockedCells="1"/>
  <mergeCells count="15">
    <mergeCell ref="D23:E23"/>
    <mergeCell ref="G23:I23"/>
    <mergeCell ref="K21:M21"/>
    <mergeCell ref="K18:Q18"/>
    <mergeCell ref="K13:Q13"/>
    <mergeCell ref="K15:Q15"/>
    <mergeCell ref="O21:Q21"/>
    <mergeCell ref="D13:I13"/>
    <mergeCell ref="D16:I16"/>
    <mergeCell ref="D19:I19"/>
    <mergeCell ref="D30:G30"/>
    <mergeCell ref="I30:K30"/>
    <mergeCell ref="M30:P30"/>
    <mergeCell ref="D33:I35"/>
    <mergeCell ref="D26:E26"/>
  </mergeCells>
  <pageMargins left="0.7" right="0.7" top="0.75" bottom="0.75" header="0.3" footer="0.3"/>
  <drawing r:id="rId1"/>
  <picture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START!$W$51:$W$54</xm:f>
          </x14:formula1>
          <xm:sqref>D16:I16</xm:sqref>
        </x14:dataValidation>
        <x14:dataValidation type="list" allowBlank="1" showInputMessage="1" showErrorMessage="1">
          <x14:formula1>
            <xm:f>START!$Z$8:$Z$58</xm:f>
          </x14:formula1>
          <xm:sqref>K21:M21</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C56"/>
  <sheetViews>
    <sheetView showGridLines="0" showRowColHeaders="0" workbookViewId="0">
      <selection activeCell="D43" sqref="D43"/>
    </sheetView>
  </sheetViews>
  <sheetFormatPr defaultColWidth="8.88671875" defaultRowHeight="14.4" customHeight="1" zeroHeight="1" x14ac:dyDescent="0.3"/>
  <cols>
    <col min="1" max="2" width="8.88671875" customWidth="1"/>
    <col min="3" max="3" width="6.5546875" customWidth="1"/>
    <col min="4" max="4" width="8.88671875" customWidth="1"/>
    <col min="5" max="5" width="5.77734375" customWidth="1"/>
    <col min="6" max="6" width="3" customWidth="1"/>
    <col min="7" max="7" width="6.44140625" customWidth="1"/>
    <col min="8" max="8" width="2.88671875" customWidth="1"/>
    <col min="9" max="9" width="5.88671875" customWidth="1"/>
    <col min="10" max="10" width="4.6640625" customWidth="1"/>
    <col min="11" max="11" width="9.88671875" customWidth="1"/>
    <col min="12" max="12" width="1.21875" customWidth="1"/>
    <col min="13" max="13" width="3.109375" customWidth="1"/>
    <col min="14" max="14" width="2.88671875" customWidth="1"/>
    <col min="15" max="15" width="1.44140625" customWidth="1"/>
    <col min="16" max="16" width="12.88671875" customWidth="1"/>
    <col min="17" max="17" width="1.33203125" customWidth="1"/>
    <col min="18" max="18" width="53.109375" customWidth="1"/>
    <col min="19" max="16383" width="0" hidden="1" customWidth="1"/>
    <col min="16384" max="16384" width="0.109375" hidden="1" customWidth="1"/>
  </cols>
  <sheetData>
    <row r="1" spans="4:17" x14ac:dyDescent="0.3"/>
    <row r="2" spans="4:17" x14ac:dyDescent="0.3"/>
    <row r="3" spans="4:17" x14ac:dyDescent="0.3"/>
    <row r="4" spans="4:17" x14ac:dyDescent="0.3"/>
    <row r="5" spans="4:17" x14ac:dyDescent="0.3"/>
    <row r="6" spans="4:17" x14ac:dyDescent="0.3"/>
    <row r="7" spans="4:17" x14ac:dyDescent="0.3"/>
    <row r="8" spans="4:17" x14ac:dyDescent="0.3"/>
    <row r="9" spans="4:17" x14ac:dyDescent="0.3"/>
    <row r="10" spans="4:17" x14ac:dyDescent="0.3"/>
    <row r="11" spans="4:17" x14ac:dyDescent="0.3"/>
    <row r="12" spans="4:17" ht="21.6" customHeight="1" x14ac:dyDescent="0.3">
      <c r="D12" t="s">
        <v>129</v>
      </c>
      <c r="K12" t="s">
        <v>130</v>
      </c>
    </row>
    <row r="13" spans="4:17" x14ac:dyDescent="0.3">
      <c r="D13" s="129">
        <f>START!B14</f>
        <v>0</v>
      </c>
      <c r="E13" s="129"/>
      <c r="F13" s="129"/>
      <c r="G13" s="129"/>
      <c r="H13" s="129"/>
      <c r="I13" s="129"/>
      <c r="K13" s="121"/>
      <c r="L13" s="121"/>
      <c r="M13" s="121"/>
      <c r="N13" s="121"/>
      <c r="O13" s="121"/>
      <c r="P13" s="121"/>
      <c r="Q13" s="121"/>
    </row>
    <row r="14" spans="4:17" ht="7.2" customHeight="1" x14ac:dyDescent="0.3"/>
    <row r="15" spans="4:17" x14ac:dyDescent="0.3">
      <c r="D15" t="s">
        <v>131</v>
      </c>
      <c r="K15" s="128"/>
      <c r="L15" s="128"/>
      <c r="M15" s="128"/>
      <c r="N15" s="128"/>
      <c r="O15" s="128"/>
      <c r="P15" s="128"/>
      <c r="Q15" s="128"/>
    </row>
    <row r="16" spans="4:17" ht="15" customHeight="1" x14ac:dyDescent="0.3">
      <c r="D16" s="130"/>
      <c r="E16" s="130"/>
      <c r="F16" s="130"/>
      <c r="G16" s="130"/>
      <c r="H16" s="130"/>
      <c r="I16" s="130"/>
    </row>
    <row r="17" spans="4:17" ht="7.8" customHeight="1" x14ac:dyDescent="0.3">
      <c r="K17" t="s">
        <v>133</v>
      </c>
    </row>
    <row r="18" spans="4:17" x14ac:dyDescent="0.3">
      <c r="D18" t="s">
        <v>132</v>
      </c>
      <c r="K18" s="121"/>
      <c r="L18" s="121"/>
      <c r="M18" s="121"/>
      <c r="N18" s="121"/>
      <c r="O18" s="121"/>
      <c r="P18" s="121"/>
      <c r="Q18" s="121"/>
    </row>
    <row r="19" spans="4:17" ht="14.4" customHeight="1" x14ac:dyDescent="0.3">
      <c r="D19" s="131">
        <f>START!B20</f>
        <v>0</v>
      </c>
      <c r="E19" s="131"/>
      <c r="F19" s="131"/>
      <c r="G19" s="131"/>
      <c r="H19" s="131"/>
      <c r="I19" s="131"/>
    </row>
    <row r="20" spans="4:17" ht="8.4" customHeight="1" x14ac:dyDescent="0.3">
      <c r="K20" t="s">
        <v>134</v>
      </c>
      <c r="O20" t="s">
        <v>135</v>
      </c>
    </row>
    <row r="21" spans="4:17" ht="13.8" customHeight="1" x14ac:dyDescent="0.3">
      <c r="D21" t="s">
        <v>136</v>
      </c>
      <c r="G21" t="s">
        <v>137</v>
      </c>
      <c r="K21" s="127"/>
      <c r="L21" s="127"/>
      <c r="M21" s="127"/>
      <c r="O21" s="121"/>
      <c r="P21" s="121"/>
      <c r="Q21" s="121"/>
    </row>
    <row r="22" spans="4:17" ht="3.6" customHeight="1" x14ac:dyDescent="0.3"/>
    <row r="23" spans="4:17" x14ac:dyDescent="0.3">
      <c r="D23" s="126" t="s">
        <v>20</v>
      </c>
      <c r="E23" s="126"/>
      <c r="G23" s="126" t="s">
        <v>105</v>
      </c>
      <c r="H23" s="126"/>
      <c r="I23" s="126"/>
    </row>
    <row r="24" spans="4:17" ht="10.199999999999999" customHeight="1" x14ac:dyDescent="0.3"/>
    <row r="25" spans="4:17" ht="15.6" customHeight="1" x14ac:dyDescent="0.3">
      <c r="D25" t="s">
        <v>138</v>
      </c>
    </row>
    <row r="26" spans="4:17" x14ac:dyDescent="0.3">
      <c r="D26" s="125" t="str">
        <f>CONCATENATE(START!B17,"/",START!C17)</f>
        <v>/</v>
      </c>
      <c r="E26" s="125"/>
    </row>
    <row r="27" spans="4:17" x14ac:dyDescent="0.3"/>
    <row r="28" spans="4:17" ht="21" customHeight="1" x14ac:dyDescent="0.3"/>
    <row r="29" spans="4:17" ht="13.8" customHeight="1" x14ac:dyDescent="0.3">
      <c r="D29" t="s">
        <v>139</v>
      </c>
      <c r="I29" t="s">
        <v>140</v>
      </c>
      <c r="M29" t="s">
        <v>141</v>
      </c>
    </row>
    <row r="30" spans="4:17" ht="21" customHeight="1" x14ac:dyDescent="0.3">
      <c r="D30" s="121"/>
      <c r="E30" s="121"/>
      <c r="F30" s="121"/>
      <c r="G30" s="121"/>
      <c r="I30" s="122" t="s">
        <v>33</v>
      </c>
      <c r="J30" s="123"/>
      <c r="K30" s="123"/>
      <c r="M30" s="123" t="s">
        <v>33</v>
      </c>
      <c r="N30" s="123"/>
      <c r="O30" s="123"/>
      <c r="P30" s="123"/>
    </row>
    <row r="31" spans="4:17" x14ac:dyDescent="0.3"/>
    <row r="32" spans="4:17" ht="20.399999999999999" customHeight="1" x14ac:dyDescent="0.3"/>
    <row r="33" spans="4:14" x14ac:dyDescent="0.3">
      <c r="D33" s="124"/>
      <c r="E33" s="124"/>
      <c r="F33" s="124"/>
      <c r="G33" s="124"/>
      <c r="H33" s="124"/>
      <c r="I33" s="124"/>
    </row>
    <row r="34" spans="4:14" x14ac:dyDescent="0.3">
      <c r="D34" s="124"/>
      <c r="E34" s="124"/>
      <c r="F34" s="124"/>
      <c r="G34" s="124"/>
      <c r="H34" s="124"/>
      <c r="I34" s="124"/>
    </row>
    <row r="35" spans="4:14" ht="10.8" customHeight="1" x14ac:dyDescent="0.3">
      <c r="D35" s="124"/>
      <c r="E35" s="124"/>
      <c r="F35" s="124"/>
      <c r="G35" s="124"/>
      <c r="H35" s="124"/>
      <c r="I35" s="124"/>
    </row>
    <row r="36" spans="4:14" x14ac:dyDescent="0.3">
      <c r="D36" t="s">
        <v>142</v>
      </c>
      <c r="K36" t="s">
        <v>144</v>
      </c>
    </row>
    <row r="37" spans="4:14" x14ac:dyDescent="0.3"/>
    <row r="38" spans="4:14" x14ac:dyDescent="0.3"/>
    <row r="39" spans="4:14" x14ac:dyDescent="0.3">
      <c r="D39" t="s">
        <v>143</v>
      </c>
    </row>
    <row r="40" spans="4:14" x14ac:dyDescent="0.3">
      <c r="K40" t="s">
        <v>133</v>
      </c>
    </row>
    <row r="41" spans="4:14" x14ac:dyDescent="0.3"/>
    <row r="42" spans="4:14" x14ac:dyDescent="0.3">
      <c r="D42" t="s">
        <v>145</v>
      </c>
    </row>
    <row r="43" spans="4:14" x14ac:dyDescent="0.3">
      <c r="K43" t="s">
        <v>134</v>
      </c>
      <c r="N43" t="s">
        <v>135</v>
      </c>
    </row>
    <row r="44" spans="4:14" x14ac:dyDescent="0.3"/>
    <row r="45" spans="4:14" x14ac:dyDescent="0.3"/>
    <row r="46" spans="4:14" x14ac:dyDescent="0.3"/>
    <row r="47" spans="4:14" x14ac:dyDescent="0.3"/>
    <row r="48" spans="4:14" x14ac:dyDescent="0.3"/>
    <row r="49" x14ac:dyDescent="0.3"/>
    <row r="50" x14ac:dyDescent="0.3"/>
    <row r="51" x14ac:dyDescent="0.3"/>
    <row r="52" x14ac:dyDescent="0.3"/>
    <row r="53" x14ac:dyDescent="0.3"/>
    <row r="54" x14ac:dyDescent="0.3"/>
    <row r="55" x14ac:dyDescent="0.3"/>
    <row r="56" ht="9.6" customHeight="1" x14ac:dyDescent="0.3"/>
  </sheetData>
  <sheetProtection selectLockedCells="1"/>
  <mergeCells count="15">
    <mergeCell ref="D19:I19"/>
    <mergeCell ref="D13:I13"/>
    <mergeCell ref="K13:Q13"/>
    <mergeCell ref="K15:Q15"/>
    <mergeCell ref="D16:I16"/>
    <mergeCell ref="K18:Q18"/>
    <mergeCell ref="D33:I35"/>
    <mergeCell ref="K21:M21"/>
    <mergeCell ref="O21:Q21"/>
    <mergeCell ref="D23:E23"/>
    <mergeCell ref="G23:I23"/>
    <mergeCell ref="D26:E26"/>
    <mergeCell ref="D30:G30"/>
    <mergeCell ref="I30:K30"/>
    <mergeCell ref="M30:P30"/>
  </mergeCells>
  <pageMargins left="0.7" right="0.7" top="0.75" bottom="0.75" header="0.3" footer="0.3"/>
  <drawing r:id="rId1"/>
  <extLst>
    <ext xmlns:x14="http://schemas.microsoft.com/office/spreadsheetml/2009/9/main" uri="{CCE6A557-97BC-4b89-ADB6-D9C93CAAB3DF}">
      <x14:dataValidations xmlns:xm="http://schemas.microsoft.com/office/excel/2006/main" count="2">
        <x14:dataValidation type="list" allowBlank="1" showInputMessage="1" showErrorMessage="1">
          <x14:formula1>
            <xm:f>START!$Z$8:$Z$58</xm:f>
          </x14:formula1>
          <xm:sqref>K21:M21</xm:sqref>
        </x14:dataValidation>
        <x14:dataValidation type="list" allowBlank="1" showInputMessage="1" showErrorMessage="1">
          <x14:formula1>
            <xm:f>START!$W$51:$W$54</xm:f>
          </x14:formula1>
          <xm:sqref>D16:I16</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52"/>
  <sheetViews>
    <sheetView showGridLines="0" showRowColHeaders="0" workbookViewId="0"/>
  </sheetViews>
  <sheetFormatPr defaultColWidth="0" defaultRowHeight="14.4" zeroHeight="1" x14ac:dyDescent="0.3"/>
  <cols>
    <col min="1" max="1" width="8.88671875" customWidth="1"/>
    <col min="2" max="2" width="9.33203125" customWidth="1"/>
    <col min="3" max="3" width="15.6640625" customWidth="1"/>
    <col min="4" max="4" width="1.109375" customWidth="1"/>
    <col min="5" max="5" width="15.21875" customWidth="1"/>
    <col min="6" max="6" width="1.109375" customWidth="1"/>
    <col min="7" max="7" width="15.21875" customWidth="1"/>
    <col min="8" max="8" width="1.21875" customWidth="1"/>
    <col min="9" max="9" width="15.44140625" customWidth="1"/>
    <col min="10" max="10" width="0.77734375" customWidth="1"/>
    <col min="11" max="11" width="15.33203125" customWidth="1"/>
    <col min="12" max="16" width="8.88671875" customWidth="1"/>
    <col min="17" max="17" width="11.77734375" customWidth="1"/>
    <col min="18" max="16384" width="8.88671875" hidden="1"/>
  </cols>
  <sheetData>
    <row r="1" spans="5:5" x14ac:dyDescent="0.3"/>
    <row r="2" spans="5:5" x14ac:dyDescent="0.3"/>
    <row r="3" spans="5:5" x14ac:dyDescent="0.3"/>
    <row r="4" spans="5:5" x14ac:dyDescent="0.3"/>
    <row r="5" spans="5:5" x14ac:dyDescent="0.3"/>
    <row r="6" spans="5:5" x14ac:dyDescent="0.3"/>
    <row r="7" spans="5:5" x14ac:dyDescent="0.3"/>
    <row r="8" spans="5:5" x14ac:dyDescent="0.3"/>
    <row r="9" spans="5:5" x14ac:dyDescent="0.3"/>
    <row r="10" spans="5:5" x14ac:dyDescent="0.3"/>
    <row r="11" spans="5:5" x14ac:dyDescent="0.3"/>
    <row r="12" spans="5:5" ht="15" thickBot="1" x14ac:dyDescent="0.35"/>
    <row r="13" spans="5:5" ht="28.2" customHeight="1" thickTop="1" thickBot="1" x14ac:dyDescent="0.35">
      <c r="E13" s="26"/>
    </row>
    <row r="14" spans="5:5" ht="4.2" customHeight="1" thickTop="1" x14ac:dyDescent="0.3"/>
    <row r="15" spans="5:5" ht="26.4" customHeight="1" x14ac:dyDescent="0.3"/>
    <row r="16" spans="5:5" ht="5.4" customHeight="1" x14ac:dyDescent="0.3"/>
    <row r="17" ht="26.4" customHeight="1" x14ac:dyDescent="0.3"/>
    <row r="18" ht="6.6" customHeight="1" x14ac:dyDescent="0.3"/>
    <row r="19" ht="22.8" customHeight="1" x14ac:dyDescent="0.3"/>
    <row r="20" x14ac:dyDescent="0.3"/>
    <row r="21" ht="21" customHeight="1" x14ac:dyDescent="0.3"/>
    <row r="22" ht="25.8" customHeight="1" x14ac:dyDescent="0.3"/>
    <row r="23" x14ac:dyDescent="0.3"/>
    <row r="24" x14ac:dyDescent="0.3"/>
    <row r="25" ht="7.8" customHeight="1" x14ac:dyDescent="0.3"/>
    <row r="26" ht="25.8" customHeight="1" x14ac:dyDescent="0.3"/>
    <row r="27" x14ac:dyDescent="0.3"/>
    <row r="28" x14ac:dyDescent="0.3"/>
    <row r="29" ht="8.4" customHeight="1" x14ac:dyDescent="0.3"/>
    <row r="30" ht="25.2" customHeight="1" x14ac:dyDescent="0.3"/>
    <row r="31" x14ac:dyDescent="0.3"/>
    <row r="32" x14ac:dyDescent="0.3"/>
    <row r="33" x14ac:dyDescent="0.3"/>
    <row r="34" x14ac:dyDescent="0.3"/>
    <row r="35" x14ac:dyDescent="0.3"/>
    <row r="36" x14ac:dyDescent="0.3"/>
    <row r="37" x14ac:dyDescent="0.3"/>
    <row r="38" x14ac:dyDescent="0.3"/>
    <row r="39" x14ac:dyDescent="0.3"/>
    <row r="40" x14ac:dyDescent="0.3"/>
    <row r="41" x14ac:dyDescent="0.3"/>
    <row r="42" x14ac:dyDescent="0.3"/>
    <row r="43" x14ac:dyDescent="0.3"/>
    <row r="44" x14ac:dyDescent="0.3"/>
    <row r="45" x14ac:dyDescent="0.3"/>
    <row r="46" x14ac:dyDescent="0.3"/>
    <row r="47" x14ac:dyDescent="0.3"/>
    <row r="48" x14ac:dyDescent="0.3"/>
    <row r="49" x14ac:dyDescent="0.3"/>
    <row r="50" x14ac:dyDescent="0.3"/>
    <row r="51" x14ac:dyDescent="0.3"/>
    <row r="52" x14ac:dyDescent="0.3"/>
  </sheetData>
  <sheetProtection sheet="1" objects="1" scenarios="1" selectLockedCells="1"/>
  <pageMargins left="0.7" right="0.7" top="0.75" bottom="0.75" header="0.3" footer="0.3"/>
  <drawing r:id="rId1"/>
  <picture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55"/>
  <sheetViews>
    <sheetView showGridLines="0" showRowColHeaders="0" workbookViewId="0">
      <selection activeCell="D24" sqref="D24:G26"/>
    </sheetView>
  </sheetViews>
  <sheetFormatPr defaultColWidth="0" defaultRowHeight="14.4" zeroHeight="1" x14ac:dyDescent="0.3"/>
  <cols>
    <col min="1" max="2" width="8.88671875" customWidth="1"/>
    <col min="3" max="3" width="6" customWidth="1"/>
    <col min="4" max="6" width="8.88671875" customWidth="1"/>
    <col min="7" max="7" width="4.5546875" customWidth="1"/>
    <col min="8" max="8" width="3.109375" customWidth="1"/>
    <col min="9" max="18" width="8.88671875" customWidth="1"/>
    <col min="19" max="19" width="8.21875" customWidth="1"/>
    <col min="20" max="16384" width="8.88671875" hidden="1"/>
  </cols>
  <sheetData>
    <row r="1" x14ac:dyDescent="0.3"/>
    <row r="2" x14ac:dyDescent="0.3"/>
    <row r="3" x14ac:dyDescent="0.3"/>
    <row r="4" x14ac:dyDescent="0.3"/>
    <row r="5" x14ac:dyDescent="0.3"/>
    <row r="6" x14ac:dyDescent="0.3"/>
    <row r="7" x14ac:dyDescent="0.3"/>
    <row r="8" x14ac:dyDescent="0.3"/>
    <row r="9" x14ac:dyDescent="0.3"/>
    <row r="10" x14ac:dyDescent="0.3"/>
    <row r="11" x14ac:dyDescent="0.3"/>
    <row r="12" ht="16.2" customHeight="1" x14ac:dyDescent="0.3"/>
    <row r="13" ht="13.8" customHeight="1" x14ac:dyDescent="0.3"/>
    <row r="14" ht="13.2" customHeight="1" x14ac:dyDescent="0.3"/>
    <row r="15" x14ac:dyDescent="0.3"/>
    <row r="16" x14ac:dyDescent="0.3"/>
    <row r="17" spans="4:8" x14ac:dyDescent="0.3"/>
    <row r="18" spans="4:8" x14ac:dyDescent="0.3"/>
    <row r="19" spans="4:8" x14ac:dyDescent="0.3">
      <c r="D19" s="132" t="str">
        <f>CONCATENATE(LEFT(START!B11,1),START!F11)</f>
        <v/>
      </c>
      <c r="E19" s="132"/>
      <c r="F19" s="132"/>
      <c r="G19" s="132"/>
      <c r="H19" s="132"/>
    </row>
    <row r="20" spans="4:8" x14ac:dyDescent="0.3"/>
    <row r="21" spans="4:8" ht="10.199999999999999" customHeight="1" x14ac:dyDescent="0.3"/>
    <row r="22" spans="4:8" ht="16.8" customHeight="1" x14ac:dyDescent="0.3">
      <c r="D22" s="123" t="s">
        <v>33</v>
      </c>
      <c r="E22" s="123"/>
      <c r="F22" s="123"/>
      <c r="G22" s="123"/>
      <c r="H22" s="123"/>
    </row>
    <row r="23" spans="4:8" ht="20.399999999999999" customHeight="1" x14ac:dyDescent="0.3"/>
    <row r="24" spans="4:8" x14ac:dyDescent="0.3">
      <c r="D24" s="124"/>
      <c r="E24" s="124"/>
      <c r="F24" s="124"/>
      <c r="G24" s="124"/>
    </row>
    <row r="25" spans="4:8" x14ac:dyDescent="0.3">
      <c r="D25" s="124"/>
      <c r="E25" s="124"/>
      <c r="F25" s="124"/>
      <c r="G25" s="124"/>
    </row>
    <row r="26" spans="4:8" ht="9.6" customHeight="1" x14ac:dyDescent="0.3">
      <c r="D26" s="124"/>
      <c r="E26" s="124"/>
      <c r="F26" s="124"/>
      <c r="G26" s="124"/>
    </row>
    <row r="27" spans="4:8" ht="6" customHeight="1" x14ac:dyDescent="0.3"/>
    <row r="28" spans="4:8" x14ac:dyDescent="0.3">
      <c r="D28" s="124"/>
      <c r="E28" s="124"/>
    </row>
    <row r="29" spans="4:8" ht="9.6" customHeight="1" x14ac:dyDescent="0.3">
      <c r="D29" s="124"/>
      <c r="E29" s="124"/>
    </row>
    <row r="30" spans="4:8" x14ac:dyDescent="0.3"/>
    <row r="31" spans="4:8" x14ac:dyDescent="0.3"/>
    <row r="32" spans="4:8" x14ac:dyDescent="0.3"/>
    <row r="33" x14ac:dyDescent="0.3"/>
    <row r="34" x14ac:dyDescent="0.3"/>
    <row r="35" x14ac:dyDescent="0.3"/>
    <row r="36" x14ac:dyDescent="0.3"/>
    <row r="37" x14ac:dyDescent="0.3"/>
    <row r="38" x14ac:dyDescent="0.3"/>
    <row r="39" x14ac:dyDescent="0.3"/>
    <row r="40" x14ac:dyDescent="0.3"/>
    <row r="41" x14ac:dyDescent="0.3"/>
    <row r="42" x14ac:dyDescent="0.3"/>
    <row r="43" x14ac:dyDescent="0.3"/>
    <row r="44" x14ac:dyDescent="0.3"/>
    <row r="45" x14ac:dyDescent="0.3"/>
    <row r="46" x14ac:dyDescent="0.3"/>
    <row r="47" x14ac:dyDescent="0.3"/>
    <row r="48" x14ac:dyDescent="0.3"/>
    <row r="49" x14ac:dyDescent="0.3"/>
    <row r="50" x14ac:dyDescent="0.3"/>
    <row r="51" x14ac:dyDescent="0.3"/>
    <row r="52" x14ac:dyDescent="0.3"/>
    <row r="53" x14ac:dyDescent="0.3"/>
    <row r="54" x14ac:dyDescent="0.3"/>
    <row r="55" ht="16.2" customHeight="1" x14ac:dyDescent="0.3"/>
  </sheetData>
  <sheetProtection sheet="1" objects="1" scenarios="1" selectLockedCells="1"/>
  <mergeCells count="4">
    <mergeCell ref="D19:H19"/>
    <mergeCell ref="D22:H22"/>
    <mergeCell ref="D24:G26"/>
    <mergeCell ref="D28:E29"/>
  </mergeCells>
  <pageMargins left="0.7" right="0.7" top="0.75" bottom="0.75" header="0.3" footer="0.3"/>
  <drawing r:id="rId1"/>
  <picture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Y59"/>
  <sheetViews>
    <sheetView showGridLines="0" showRowColHeaders="0" workbookViewId="0">
      <selection activeCell="D31" sqref="D31:I32"/>
    </sheetView>
  </sheetViews>
  <sheetFormatPr defaultColWidth="0" defaultRowHeight="14.4" zeroHeight="1" x14ac:dyDescent="0.3"/>
  <cols>
    <col min="1" max="2" width="8.88671875" customWidth="1"/>
    <col min="3" max="3" width="6.5546875" customWidth="1"/>
    <col min="4" max="4" width="3.21875" customWidth="1"/>
    <col min="5" max="5" width="8.88671875" customWidth="1"/>
    <col min="6" max="6" width="6.109375" customWidth="1"/>
    <col min="7" max="7" width="1.5546875" customWidth="1"/>
    <col min="8" max="8" width="9.21875" customWidth="1"/>
    <col min="9" max="9" width="1.88671875" customWidth="1"/>
    <col min="10" max="10" width="2" customWidth="1"/>
    <col min="11" max="11" width="4.77734375" customWidth="1"/>
    <col min="12" max="12" width="2.21875" customWidth="1"/>
    <col min="13" max="13" width="12.109375" customWidth="1"/>
    <col min="14" max="14" width="2.77734375" customWidth="1"/>
    <col min="15" max="15" width="8.88671875" customWidth="1"/>
    <col min="16" max="16" width="6.44140625" customWidth="1"/>
    <col min="17" max="22" width="8.88671875" customWidth="1"/>
    <col min="23" max="23" width="7.109375" customWidth="1"/>
    <col min="24" max="25" width="0" hidden="1" customWidth="1"/>
    <col min="26" max="16384" width="8.88671875" hidden="1"/>
  </cols>
  <sheetData>
    <row r="1" spans="4:25" x14ac:dyDescent="0.3"/>
    <row r="2" spans="4:25" x14ac:dyDescent="0.3"/>
    <row r="3" spans="4:25" x14ac:dyDescent="0.3">
      <c r="Y3" t="e">
        <f ca="1">IF(SCORE!H10&gt;=3,HYPERLINK(QUALIFIEDold!H17,"Continue"),HYPERLINK(NOTQUALIFIED!F11,"Continue"))</f>
        <v>#NUM!</v>
      </c>
    </row>
    <row r="4" spans="4:25" x14ac:dyDescent="0.3">
      <c r="Y4" t="b">
        <v>0</v>
      </c>
    </row>
    <row r="5" spans="4:25" x14ac:dyDescent="0.3">
      <c r="Y5">
        <f>IF(Y4=FALSE,0,1)</f>
        <v>0</v>
      </c>
    </row>
    <row r="6" spans="4:25" x14ac:dyDescent="0.3"/>
    <row r="7" spans="4:25" x14ac:dyDescent="0.3"/>
    <row r="8" spans="4:25" x14ac:dyDescent="0.3"/>
    <row r="9" spans="4:25" x14ac:dyDescent="0.3"/>
    <row r="10" spans="4:25" x14ac:dyDescent="0.3"/>
    <row r="11" spans="4:25" ht="24" customHeight="1" x14ac:dyDescent="0.3"/>
    <row r="12" spans="4:25" ht="13.8" customHeight="1" x14ac:dyDescent="0.3">
      <c r="N12" s="79" t="s">
        <v>125</v>
      </c>
    </row>
    <row r="13" spans="4:25" x14ac:dyDescent="0.3">
      <c r="D13" s="136">
        <f>START!B11</f>
        <v>0</v>
      </c>
      <c r="E13" s="136"/>
      <c r="F13" s="136"/>
      <c r="G13" s="136"/>
      <c r="H13" s="136"/>
      <c r="I13" s="136"/>
      <c r="J13" s="136"/>
      <c r="L13" s="139" t="str">
        <f>IF(Y5=1,WIZARD1!K13,"")</f>
        <v/>
      </c>
      <c r="M13" s="139"/>
      <c r="N13" s="139"/>
      <c r="O13" s="139"/>
      <c r="P13" s="139"/>
    </row>
    <row r="14" spans="4:25" ht="3.6" customHeight="1" x14ac:dyDescent="0.3"/>
    <row r="15" spans="4:25" ht="15.6" customHeight="1" x14ac:dyDescent="0.3">
      <c r="L15" s="139" t="str">
        <f>IF(OR(Y5=0,WIZARD1!K15=""),"",WIZARD1!K15)</f>
        <v/>
      </c>
      <c r="M15" s="139"/>
      <c r="N15" s="139"/>
      <c r="O15" s="139"/>
      <c r="P15" s="139"/>
    </row>
    <row r="16" spans="4:25" x14ac:dyDescent="0.3">
      <c r="D16" s="136">
        <f>START!F11</f>
        <v>0</v>
      </c>
      <c r="E16" s="136"/>
      <c r="F16" s="136"/>
      <c r="G16" s="136"/>
      <c r="H16" s="136"/>
      <c r="I16" s="136"/>
      <c r="J16" s="136"/>
    </row>
    <row r="17" spans="3:16" ht="4.2" customHeight="1" x14ac:dyDescent="0.3"/>
    <row r="18" spans="3:16" ht="14.4" customHeight="1" x14ac:dyDescent="0.3">
      <c r="L18" s="139" t="str">
        <f>IF(Y5=1,WIZARD1!K18,"")</f>
        <v/>
      </c>
      <c r="M18" s="139"/>
      <c r="N18" s="139"/>
      <c r="O18" s="139"/>
      <c r="P18" s="139"/>
    </row>
    <row r="19" spans="3:16" ht="3.6" customHeight="1" x14ac:dyDescent="0.3"/>
    <row r="20" spans="3:16" ht="13.8" customHeight="1" x14ac:dyDescent="0.3">
      <c r="D20" s="137" t="s">
        <v>105</v>
      </c>
      <c r="E20" s="137"/>
      <c r="F20" s="137"/>
      <c r="H20" s="138"/>
      <c r="I20" s="138"/>
      <c r="J20" s="138"/>
    </row>
    <row r="21" spans="3:16" ht="2.4" customHeight="1" x14ac:dyDescent="0.3"/>
    <row r="22" spans="3:16" x14ac:dyDescent="0.3">
      <c r="L22" s="133" t="str">
        <f>IF(Y5=1,WIZARD1!K21,"")</f>
        <v/>
      </c>
      <c r="M22" s="133"/>
      <c r="O22" s="128" t="str">
        <f>IF(Y5=1,WIZARD1!O21,"")</f>
        <v/>
      </c>
      <c r="P22" s="128"/>
    </row>
    <row r="23" spans="3:16" x14ac:dyDescent="0.3"/>
    <row r="24" spans="3:16" ht="7.8" customHeight="1" x14ac:dyDescent="0.3"/>
    <row r="25" spans="3:16" ht="16.8" customHeight="1" x14ac:dyDescent="0.3">
      <c r="I25" s="134">
        <v>1234</v>
      </c>
      <c r="J25" s="134"/>
      <c r="K25" s="134"/>
      <c r="L25" s="134"/>
    </row>
    <row r="26" spans="3:16" x14ac:dyDescent="0.3"/>
    <row r="27" spans="3:16" x14ac:dyDescent="0.3"/>
    <row r="28" spans="3:16" x14ac:dyDescent="0.3">
      <c r="C28" s="80" t="s">
        <v>125</v>
      </c>
    </row>
    <row r="29" spans="3:16" x14ac:dyDescent="0.3"/>
    <row r="30" spans="3:16" x14ac:dyDescent="0.3"/>
    <row r="31" spans="3:16" x14ac:dyDescent="0.3">
      <c r="D31" s="135" t="e">
        <f ca="1">IF(SCORE!H10&lt;=3,HYPERLINK("#'NOTQUALIFIED'!F11","Continue"),HYPERLINK("#'QUALIFIED'!H17","Continue"))</f>
        <v>#NUM!</v>
      </c>
      <c r="E31" s="135"/>
      <c r="F31" s="135"/>
      <c r="G31" s="135"/>
      <c r="H31" s="135"/>
      <c r="I31" s="135"/>
    </row>
    <row r="32" spans="3:16" ht="24" customHeight="1" x14ac:dyDescent="0.3">
      <c r="D32" s="135"/>
      <c r="E32" s="135"/>
      <c r="F32" s="135"/>
      <c r="G32" s="135"/>
      <c r="H32" s="135"/>
      <c r="I32" s="135"/>
    </row>
    <row r="33" spans="4:6" ht="7.2" customHeight="1" x14ac:dyDescent="0.3"/>
    <row r="34" spans="4:6" x14ac:dyDescent="0.3">
      <c r="D34" s="124"/>
      <c r="E34" s="124"/>
      <c r="F34" s="124"/>
    </row>
    <row r="35" spans="4:6" ht="9" customHeight="1" x14ac:dyDescent="0.3">
      <c r="D35" s="124"/>
      <c r="E35" s="124"/>
      <c r="F35" s="124"/>
    </row>
    <row r="36" spans="4:6" x14ac:dyDescent="0.3"/>
    <row r="37" spans="4:6" x14ac:dyDescent="0.3"/>
    <row r="38" spans="4:6" x14ac:dyDescent="0.3"/>
    <row r="39" spans="4:6" x14ac:dyDescent="0.3"/>
    <row r="40" spans="4:6" x14ac:dyDescent="0.3"/>
    <row r="41" spans="4:6" x14ac:dyDescent="0.3"/>
    <row r="42" spans="4:6" x14ac:dyDescent="0.3"/>
    <row r="43" spans="4:6" x14ac:dyDescent="0.3"/>
    <row r="44" spans="4:6" x14ac:dyDescent="0.3"/>
    <row r="45" spans="4:6" x14ac:dyDescent="0.3"/>
    <row r="46" spans="4:6" x14ac:dyDescent="0.3"/>
    <row r="47" spans="4:6" x14ac:dyDescent="0.3"/>
    <row r="48" spans="4:6" x14ac:dyDescent="0.3"/>
    <row r="49" x14ac:dyDescent="0.3"/>
    <row r="50" x14ac:dyDescent="0.3"/>
    <row r="51" x14ac:dyDescent="0.3"/>
    <row r="52" x14ac:dyDescent="0.3"/>
    <row r="53" x14ac:dyDescent="0.3"/>
    <row r="54" x14ac:dyDescent="0.3"/>
    <row r="55" x14ac:dyDescent="0.3"/>
    <row r="56" x14ac:dyDescent="0.3"/>
    <row r="57" x14ac:dyDescent="0.3"/>
    <row r="58" x14ac:dyDescent="0.3"/>
    <row r="59" ht="6" customHeight="1" x14ac:dyDescent="0.3"/>
  </sheetData>
  <mergeCells count="12">
    <mergeCell ref="D13:J13"/>
    <mergeCell ref="D16:J16"/>
    <mergeCell ref="D20:F20"/>
    <mergeCell ref="H20:J20"/>
    <mergeCell ref="L13:P13"/>
    <mergeCell ref="L15:P15"/>
    <mergeCell ref="L18:P18"/>
    <mergeCell ref="L22:M22"/>
    <mergeCell ref="O22:P22"/>
    <mergeCell ref="I25:L25"/>
    <mergeCell ref="D31:I32"/>
    <mergeCell ref="D34:F35"/>
  </mergeCells>
  <pageMargins left="0.7" right="0.7" top="0.75" bottom="0.75" header="0.3" footer="0.3"/>
  <pageSetup orientation="portrait" r:id="rId1"/>
  <ignoredErrors>
    <ignoredError sqref="L15 L13 L18 L22 O22" unlockedFormula="1"/>
  </ignoredErrors>
  <drawing r:id="rId2"/>
  <legacyDrawing r:id="rId3"/>
  <picture r:id="rId4"/>
  <mc:AlternateContent xmlns:mc="http://schemas.openxmlformats.org/markup-compatibility/2006">
    <mc:Choice Requires="x14">
      <controls>
        <mc:AlternateContent xmlns:mc="http://schemas.openxmlformats.org/markup-compatibility/2006">
          <mc:Choice Requires="x14">
            <control shapeId="7173" r:id="rId5" name="Check Box 5">
              <controlPr defaultSize="0" autoFill="0" autoLine="0" autoPict="0">
                <anchor moveWithCells="1">
                  <from>
                    <xdr:col>3</xdr:col>
                    <xdr:colOff>76200</xdr:colOff>
                    <xdr:row>26</xdr:row>
                    <xdr:rowOff>152400</xdr:rowOff>
                  </from>
                  <to>
                    <xdr:col>4</xdr:col>
                    <xdr:colOff>99060</xdr:colOff>
                    <xdr:row>28</xdr:row>
                    <xdr:rowOff>7620</xdr:rowOff>
                  </to>
                </anchor>
              </controlPr>
            </control>
          </mc:Choice>
        </mc:AlternateContent>
        <mc:AlternateContent xmlns:mc="http://schemas.openxmlformats.org/markup-compatibility/2006">
          <mc:Choice Requires="x14">
            <control shapeId="7175" r:id="rId6" name="Check Box 7">
              <controlPr defaultSize="0" autoFill="0" autoLine="0" autoPict="0">
                <anchor moveWithCells="1">
                  <from>
                    <xdr:col>14</xdr:col>
                    <xdr:colOff>76200</xdr:colOff>
                    <xdr:row>10</xdr:row>
                    <xdr:rowOff>259080</xdr:rowOff>
                  </from>
                  <to>
                    <xdr:col>14</xdr:col>
                    <xdr:colOff>320040</xdr:colOff>
                    <xdr:row>12</xdr:row>
                    <xdr:rowOff>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56"/>
  <sheetViews>
    <sheetView showGridLines="0" showRowColHeaders="0" workbookViewId="0">
      <selection activeCell="M17" sqref="M17"/>
    </sheetView>
  </sheetViews>
  <sheetFormatPr defaultColWidth="0" defaultRowHeight="14.4" zeroHeight="1" x14ac:dyDescent="0.3"/>
  <cols>
    <col min="1" max="5" width="8.88671875" customWidth="1"/>
    <col min="6" max="6" width="2.77734375" customWidth="1"/>
    <col min="7" max="7" width="1.44140625" customWidth="1"/>
    <col min="8" max="8" width="7.21875" customWidth="1"/>
    <col min="9" max="9" width="7.77734375" customWidth="1"/>
    <col min="10" max="10" width="7" customWidth="1"/>
    <col min="11" max="11" width="6.88671875" customWidth="1"/>
    <col min="12" max="12" width="4.88671875" customWidth="1"/>
    <col min="13" max="13" width="8.88671875" customWidth="1"/>
    <col min="14" max="14" width="4.33203125" customWidth="1"/>
    <col min="15" max="15" width="8.5546875" customWidth="1"/>
    <col min="16" max="18" width="8.88671875" customWidth="1"/>
    <col min="19" max="19" width="5.44140625" customWidth="1"/>
    <col min="20" max="20" width="5.77734375" hidden="1" customWidth="1"/>
    <col min="21" max="16384" width="8.88671875" hidden="1"/>
  </cols>
  <sheetData>
    <row r="1" spans="6:12" x14ac:dyDescent="0.3"/>
    <row r="2" spans="6:12" x14ac:dyDescent="0.3"/>
    <row r="3" spans="6:12" x14ac:dyDescent="0.3"/>
    <row r="4" spans="6:12" x14ac:dyDescent="0.3"/>
    <row r="5" spans="6:12" ht="22.8" customHeight="1" x14ac:dyDescent="0.3"/>
    <row r="6" spans="6:12" x14ac:dyDescent="0.3"/>
    <row r="7" spans="6:12" x14ac:dyDescent="0.3"/>
    <row r="8" spans="6:12" x14ac:dyDescent="0.3"/>
    <row r="9" spans="6:12" x14ac:dyDescent="0.3"/>
    <row r="10" spans="6:12" ht="6.6" customHeight="1" x14ac:dyDescent="0.3"/>
    <row r="11" spans="6:12" x14ac:dyDescent="0.3">
      <c r="F11" s="140" t="e">
        <f ca="1">SCORE!H12</f>
        <v>#NUM!</v>
      </c>
      <c r="G11" s="140"/>
      <c r="H11" s="140"/>
      <c r="I11" s="140"/>
      <c r="J11" s="140"/>
      <c r="K11" s="140"/>
      <c r="L11" s="140"/>
    </row>
    <row r="12" spans="6:12" x14ac:dyDescent="0.3">
      <c r="F12" s="140"/>
      <c r="G12" s="140"/>
      <c r="H12" s="140"/>
      <c r="I12" s="140"/>
      <c r="J12" s="140"/>
      <c r="K12" s="140"/>
      <c r="L12" s="140"/>
    </row>
    <row r="13" spans="6:12" x14ac:dyDescent="0.3">
      <c r="F13" s="140"/>
      <c r="G13" s="140"/>
      <c r="H13" s="140"/>
      <c r="I13" s="140"/>
      <c r="J13" s="140"/>
      <c r="K13" s="140"/>
      <c r="L13" s="140"/>
    </row>
    <row r="14" spans="6:12" ht="8.4" customHeight="1" x14ac:dyDescent="0.3">
      <c r="F14" s="140"/>
      <c r="G14" s="140"/>
      <c r="H14" s="140"/>
      <c r="I14" s="140"/>
      <c r="J14" s="140"/>
      <c r="K14" s="140"/>
      <c r="L14" s="140"/>
    </row>
    <row r="15" spans="6:12" x14ac:dyDescent="0.3"/>
    <row r="16" spans="6:12" ht="20.399999999999999" customHeight="1" x14ac:dyDescent="0.3"/>
    <row r="17" spans="7:11" x14ac:dyDescent="0.3">
      <c r="H17" s="124"/>
      <c r="I17" s="124"/>
      <c r="J17" s="124"/>
      <c r="K17" s="124"/>
    </row>
    <row r="18" spans="7:11" x14ac:dyDescent="0.3">
      <c r="H18" s="124"/>
      <c r="I18" s="124"/>
      <c r="J18" s="124"/>
      <c r="K18" s="124"/>
    </row>
    <row r="19" spans="7:11" x14ac:dyDescent="0.3">
      <c r="H19" s="124"/>
      <c r="I19" s="124"/>
      <c r="J19" s="124"/>
      <c r="K19" s="124"/>
    </row>
    <row r="20" spans="7:11" ht="5.4" customHeight="1" x14ac:dyDescent="0.3">
      <c r="H20" s="124"/>
      <c r="I20" s="124"/>
      <c r="J20" s="124"/>
      <c r="K20" s="124"/>
    </row>
    <row r="21" spans="7:11" x14ac:dyDescent="0.3"/>
    <row r="22" spans="7:11" ht="17.399999999999999" customHeight="1" x14ac:dyDescent="0.3"/>
    <row r="23" spans="7:11" x14ac:dyDescent="0.3">
      <c r="G23" s="124"/>
      <c r="H23" s="124"/>
      <c r="I23" s="124"/>
    </row>
    <row r="24" spans="7:11" ht="19.2" customHeight="1" x14ac:dyDescent="0.3"/>
    <row r="25" spans="7:11" ht="16.8" customHeight="1" x14ac:dyDescent="0.3">
      <c r="I25" s="124"/>
      <c r="J25" s="124"/>
    </row>
    <row r="26" spans="7:11" x14ac:dyDescent="0.3"/>
    <row r="27" spans="7:11" x14ac:dyDescent="0.3"/>
    <row r="28" spans="7:11" x14ac:dyDescent="0.3"/>
    <row r="29" spans="7:11" x14ac:dyDescent="0.3"/>
    <row r="30" spans="7:11" x14ac:dyDescent="0.3"/>
    <row r="31" spans="7:11" x14ac:dyDescent="0.3"/>
    <row r="32" spans="7:11" x14ac:dyDescent="0.3"/>
    <row r="33" x14ac:dyDescent="0.3"/>
    <row r="34" x14ac:dyDescent="0.3"/>
    <row r="35" x14ac:dyDescent="0.3"/>
    <row r="36" x14ac:dyDescent="0.3"/>
    <row r="37" x14ac:dyDescent="0.3"/>
    <row r="38" x14ac:dyDescent="0.3"/>
    <row r="39" x14ac:dyDescent="0.3"/>
    <row r="40" x14ac:dyDescent="0.3"/>
    <row r="41" x14ac:dyDescent="0.3"/>
    <row r="42" x14ac:dyDescent="0.3"/>
    <row r="43" x14ac:dyDescent="0.3"/>
    <row r="44" x14ac:dyDescent="0.3"/>
    <row r="45" x14ac:dyDescent="0.3"/>
    <row r="46" x14ac:dyDescent="0.3"/>
    <row r="47" x14ac:dyDescent="0.3"/>
    <row r="48" x14ac:dyDescent="0.3"/>
    <row r="49" x14ac:dyDescent="0.3"/>
    <row r="50" x14ac:dyDescent="0.3"/>
    <row r="51" x14ac:dyDescent="0.3"/>
    <row r="52" x14ac:dyDescent="0.3"/>
    <row r="53" x14ac:dyDescent="0.3"/>
    <row r="54" x14ac:dyDescent="0.3"/>
    <row r="55" x14ac:dyDescent="0.3"/>
    <row r="56" ht="7.8" customHeight="1" x14ac:dyDescent="0.3"/>
  </sheetData>
  <sheetProtection sheet="1" objects="1" scenarios="1" selectLockedCells="1"/>
  <mergeCells count="4">
    <mergeCell ref="F11:L14"/>
    <mergeCell ref="H17:K20"/>
    <mergeCell ref="G23:I23"/>
    <mergeCell ref="I25:J25"/>
  </mergeCells>
  <pageMargins left="0.7" right="0.7" top="0.75" bottom="0.75" header="0.3" footer="0.3"/>
  <drawing r:id="rId1"/>
  <picture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22</vt:i4>
      </vt:variant>
      <vt:variant>
        <vt:lpstr>Named Ranges</vt:lpstr>
      </vt:variant>
      <vt:variant>
        <vt:i4>1</vt:i4>
      </vt:variant>
    </vt:vector>
  </HeadingPairs>
  <TitlesOfParts>
    <vt:vector size="23" baseType="lpstr">
      <vt:lpstr>START</vt:lpstr>
      <vt:lpstr>SCORE</vt:lpstr>
      <vt:lpstr>LAUNCH</vt:lpstr>
      <vt:lpstr>WIZARD1</vt:lpstr>
      <vt:lpstr>WIZARD1 (2)</vt:lpstr>
      <vt:lpstr>WIZARD2</vt:lpstr>
      <vt:lpstr>WIZARD2.5</vt:lpstr>
      <vt:lpstr>WIZARD3</vt:lpstr>
      <vt:lpstr>QUALIFIEDold</vt:lpstr>
      <vt:lpstr>QUALIFIED</vt:lpstr>
      <vt:lpstr>NOTQUALIFIED</vt:lpstr>
      <vt:lpstr>ACCTDASHBRD</vt:lpstr>
      <vt:lpstr>GETCASH</vt:lpstr>
      <vt:lpstr>GETCASHNEW</vt:lpstr>
      <vt:lpstr>CONFIRMCASH</vt:lpstr>
      <vt:lpstr>BANKINFO1</vt:lpstr>
      <vt:lpstr>BANKINFO2</vt:lpstr>
      <vt:lpstr>AGREEMENT</vt:lpstr>
      <vt:lpstr>CONFIRMDONE</vt:lpstr>
      <vt:lpstr>UPDATEDASHBRD</vt:lpstr>
      <vt:lpstr>CONFIRMDONEnew</vt:lpstr>
      <vt:lpstr>EVALUATION</vt:lpstr>
      <vt:lpstr>EVALUATION!Print_Area</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Kenworthy, Ty J</dc:creator>
  <cp:lastModifiedBy>Kenworthy, Ty J</cp:lastModifiedBy>
  <cp:lastPrinted>2015-11-05T21:39:01Z</cp:lastPrinted>
  <dcterms:created xsi:type="dcterms:W3CDTF">2015-11-04T18:51:49Z</dcterms:created>
  <dcterms:modified xsi:type="dcterms:W3CDTF">2015-11-17T23:25:08Z</dcterms:modified>
</cp:coreProperties>
</file>