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7316" yWindow="960" windowWidth="17196" windowHeight="6480" tabRatio="805"/>
  </bookViews>
  <sheets>
    <sheet name="1_State Summary" sheetId="166" r:id="rId1"/>
    <sheet name="2_State Distrib and Adjs" sheetId="33" r:id="rId2"/>
    <sheet name="2A-1_EFT (Annual)" sheetId="100" r:id="rId3"/>
    <sheet name="2A-2_EFT (Monthly)" sheetId="72" r:id="rId4"/>
    <sheet name="3_Levels 1&amp;2" sheetId="1" r:id="rId5"/>
    <sheet name="3A_Level 3" sheetId="2" r:id="rId6"/>
    <sheet name="4_Level 4" sheetId="167" r:id="rId7"/>
    <sheet name="5A1_Labs" sheetId="5" r:id="rId8"/>
    <sheet name="5A2_Legacy Type 2" sheetId="221" r:id="rId9"/>
    <sheet name="5A3_OJJ" sheetId="67" r:id="rId10"/>
    <sheet name="5A4_NOCCA" sheetId="140" r:id="rId11"/>
    <sheet name="5A5_LSMSA" sheetId="141" r:id="rId12"/>
    <sheet name="5B1_RSD Orleans" sheetId="239" r:id="rId13"/>
    <sheet name="5B1A_Type 3B" sheetId="240" r:id="rId14"/>
    <sheet name="5B2_RSD LA" sheetId="46" r:id="rId15"/>
    <sheet name="5C1_New Type 2" sheetId="223" r:id="rId16"/>
    <sheet name="6_Local Deduct Calc" sheetId="25" r:id="rId17"/>
    <sheet name="7_Local Revenue" sheetId="13" r:id="rId18"/>
    <sheet name="8_2.1.16 SIS" sheetId="162" r:id="rId19"/>
    <sheet name="8A_2.1.16 3B&amp;5" sheetId="178" r:id="rId20"/>
    <sheet name="Source Data" sheetId="238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1_2004_2005_AFR_4_Ad_Valorem_Taxes" localSheetId="12">#REF!</definedName>
    <definedName name="_1_2004_2005_AFR_4_Ad_Valorem_Taxes" localSheetId="13">#REF!</definedName>
    <definedName name="_1_2004_2005_AFR_4_Ad_Valorem_Taxes" localSheetId="20">#REF!</definedName>
    <definedName name="_1_2004_2005_AFR_4_Ad_Valorem_Taxes">#REF!</definedName>
    <definedName name="_2004_2005_AFR_4_Ad_Valorem_Taxes" localSheetId="12">#REF!</definedName>
    <definedName name="_2004_2005_AFR_4_Ad_Valorem_Taxes" localSheetId="13">#REF!</definedName>
    <definedName name="_2004_2005_AFR_4_Ad_Valorem_Taxes" localSheetId="20">#REF!</definedName>
    <definedName name="_2004_2005_AFR_4_Ad_Valorem_Taxes">#REF!</definedName>
    <definedName name="Import_Elem_Secondary_ByLEA" localSheetId="12">#REF!</definedName>
    <definedName name="Import_Elem_Secondary_ByLEA" localSheetId="13">#REF!</definedName>
    <definedName name="Import_Elem_Secondary_ByLEA" localSheetId="20">#REF!</definedName>
    <definedName name="Import_Elem_Secondary_ByLEA">#REF!</definedName>
    <definedName name="Import_K_12_ByLEA" localSheetId="12">#REF!</definedName>
    <definedName name="Import_K_12_ByLEA" localSheetId="13">#REF!</definedName>
    <definedName name="Import_K_12_ByLEA">#REF!</definedName>
    <definedName name="Import_MFP_and_Other_Funded_ByLEA" localSheetId="12">#REF!</definedName>
    <definedName name="Import_MFP_and_Other_Funded_ByLEA" localSheetId="13">#REF!</definedName>
    <definedName name="Import_MFP_and_Other_Funded_ByLEA">#REF!</definedName>
    <definedName name="Import_Total_Reported_ByLEA" localSheetId="12">#REF!</definedName>
    <definedName name="Import_Total_Reported_ByLEA" localSheetId="13">#REF!</definedName>
    <definedName name="Import_Total_Reported_ByLEA">#REF!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'1_State Summary'!$A$1:$E$55</definedName>
    <definedName name="_xlnm.Print_Area" localSheetId="1">'2_State Distrib and Adjs'!$A$1:$BC$74</definedName>
    <definedName name="_xlnm.Print_Area" localSheetId="2">'2A-1_EFT (Annual)'!$A$1:$AN$74</definedName>
    <definedName name="_xlnm.Print_Area" localSheetId="3">'2A-2_EFT (Monthly)'!$A$1:$BZ$74</definedName>
    <definedName name="_xlnm.Print_Area" localSheetId="4">'3_Levels 1&amp;2'!$A$1:$AZ$73</definedName>
    <definedName name="_xlnm.Print_Area" localSheetId="5">'3A_Level 3'!$A$1:$P$75</definedName>
    <definedName name="_xlnm.Print_Area" localSheetId="6">'4_Level 4'!$A$1:$R$197</definedName>
    <definedName name="_xlnm.Print_Area" localSheetId="7">'5A1_Labs'!$A$1:$X$7</definedName>
    <definedName name="_xlnm.Print_Area" localSheetId="8">'5A2_Legacy Type 2'!$A$1:$AH$14</definedName>
    <definedName name="_xlnm.Print_Area" localSheetId="9">'5A3_OJJ'!$A$1:$S$82</definedName>
    <definedName name="_xlnm.Print_Area" localSheetId="10">'5A4_NOCCA'!$A$1:$R$82</definedName>
    <definedName name="_xlnm.Print_Area" localSheetId="11">'5A5_LSMSA'!$A$1:$R$82</definedName>
    <definedName name="_xlnm.Print_Area" localSheetId="12">'5B1_RSD Orleans'!$A$1:$AM$63</definedName>
    <definedName name="_xlnm.Print_Area" localSheetId="13">'5B1A_Type 3B'!$A$1:$AX$11</definedName>
    <definedName name="_xlnm.Print_Area" localSheetId="14">'5B2_RSD LA'!$A$1:$AT$19</definedName>
    <definedName name="_xlnm.Print_Area" localSheetId="15">'5C1_New Type 2'!$A$1:$AV$38</definedName>
    <definedName name="_xlnm.Print_Area" localSheetId="16">'6_Local Deduct Calc'!$A$2:$J$76</definedName>
    <definedName name="_xlnm.Print_Area" localSheetId="17">'7_Local Revenue'!$A$1:$AR$77</definedName>
    <definedName name="_xlnm.Print_Area" localSheetId="18">'8_2.1.16 SIS'!$A$1:$AZ$72</definedName>
    <definedName name="_xlnm.Print_Area" localSheetId="19">'8A_2.1.16 3B&amp;5'!$A$1:$G$71</definedName>
    <definedName name="_xlnm.Print_Area" localSheetId="20">'Source Data'!$A$1:$O$76</definedName>
    <definedName name="_xlnm.Print_Titles" localSheetId="1">'2_State Distrib and Adjs'!$A:$B</definedName>
    <definedName name="_xlnm.Print_Titles" localSheetId="2">'2A-1_EFT (Annual)'!$A:$B</definedName>
    <definedName name="_xlnm.Print_Titles" localSheetId="3">'2A-2_EFT (Monthly)'!$A:$B</definedName>
    <definedName name="_xlnm.Print_Titles" localSheetId="4">'3_Levels 1&amp;2'!$A:$B</definedName>
    <definedName name="_xlnm.Print_Titles" localSheetId="5">'3A_Level 3'!$A:$B</definedName>
    <definedName name="_xlnm.Print_Titles" localSheetId="6">'4_Level 4'!$A:$C,'4_Level 4'!$1:$4</definedName>
    <definedName name="_xlnm.Print_Titles" localSheetId="7">'5A1_Labs'!$A:$B</definedName>
    <definedName name="_xlnm.Print_Titles" localSheetId="8">'5A2_Legacy Type 2'!$A:$B</definedName>
    <definedName name="_xlnm.Print_Titles" localSheetId="9">'5A3_OJJ'!$A:$B</definedName>
    <definedName name="_xlnm.Print_Titles" localSheetId="10">'5A4_NOCCA'!$A:$B</definedName>
    <definedName name="_xlnm.Print_Titles" localSheetId="11">'5A5_LSMSA'!$A:$B</definedName>
    <definedName name="_xlnm.Print_Titles" localSheetId="12">'5B1_RSD Orleans'!$A:$C</definedName>
    <definedName name="_xlnm.Print_Titles" localSheetId="13">'5B1A_Type 3B'!$A:$C</definedName>
    <definedName name="_xlnm.Print_Titles" localSheetId="14">'5B2_RSD LA'!$A:$C</definedName>
    <definedName name="_xlnm.Print_Titles" localSheetId="15">'5C1_New Type 2'!$A:$C</definedName>
    <definedName name="_xlnm.Print_Titles" localSheetId="17">'7_Local Revenue'!$A:$B</definedName>
    <definedName name="_xlnm.Print_Titles" localSheetId="18">'8_2.1.16 SIS'!$A:$B</definedName>
    <definedName name="_xlnm.Print_Titles" localSheetId="20">'Source Data'!$A:$B</definedName>
  </definedNames>
  <calcPr calcId="145621"/>
</workbook>
</file>

<file path=xl/calcChain.xml><?xml version="1.0" encoding="utf-8"?>
<calcChain xmlns="http://schemas.openxmlformats.org/spreadsheetml/2006/main">
  <c r="AQ40" i="33" l="1"/>
  <c r="AP40" i="33"/>
  <c r="K125" i="167" l="1"/>
  <c r="K74" i="167"/>
  <c r="K144" i="167"/>
  <c r="K81" i="167"/>
  <c r="K195" i="167"/>
  <c r="K91" i="167"/>
  <c r="K132" i="167"/>
  <c r="M81" i="167" l="1"/>
  <c r="M132" i="167"/>
  <c r="M195" i="167"/>
  <c r="M74" i="167"/>
  <c r="M91" i="167"/>
  <c r="M125" i="167"/>
  <c r="M144" i="167"/>
  <c r="M197" i="167" l="1"/>
  <c r="E39" i="166" s="1"/>
  <c r="C74" i="67" l="1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4" i="238" l="1"/>
  <c r="D4" i="238" s="1"/>
  <c r="E4" i="238" s="1"/>
  <c r="F4" i="238" s="1"/>
  <c r="G4" i="238" s="1"/>
  <c r="H4" i="238" s="1"/>
  <c r="I4" i="238" s="1"/>
  <c r="J4" i="238" s="1"/>
  <c r="K4" i="238" s="1"/>
  <c r="L4" i="238" s="1"/>
  <c r="M4" i="238" s="1"/>
  <c r="N4" i="238" s="1"/>
  <c r="O4" i="238" s="1"/>
  <c r="P195" i="167" l="1"/>
  <c r="H195" i="167"/>
  <c r="F195" i="167"/>
  <c r="D195" i="167"/>
  <c r="F59" i="178" l="1"/>
  <c r="E59" i="178"/>
  <c r="D59" i="178"/>
  <c r="F58" i="178"/>
  <c r="E58" i="178"/>
  <c r="D58" i="178"/>
  <c r="F57" i="178"/>
  <c r="E57" i="178"/>
  <c r="D57" i="178"/>
  <c r="F53" i="178"/>
  <c r="E53" i="178"/>
  <c r="D53" i="178"/>
  <c r="F56" i="178"/>
  <c r="E56" i="178"/>
  <c r="D56" i="178"/>
  <c r="F54" i="178"/>
  <c r="E54" i="178"/>
  <c r="D54" i="178"/>
  <c r="F52" i="178"/>
  <c r="E52" i="178"/>
  <c r="D52" i="178"/>
  <c r="F55" i="178"/>
  <c r="E55" i="178"/>
  <c r="D55" i="178"/>
  <c r="F60" i="178"/>
  <c r="E60" i="178"/>
  <c r="D60" i="178"/>
  <c r="F51" i="178"/>
  <c r="E51" i="178"/>
  <c r="D51" i="178"/>
  <c r="F5" i="178"/>
  <c r="E5" i="178"/>
  <c r="D5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41" i="178"/>
  <c r="E41" i="178"/>
  <c r="D41" i="178"/>
  <c r="F18" i="178"/>
  <c r="E18" i="178"/>
  <c r="D18" i="178"/>
  <c r="F16" i="178"/>
  <c r="E16" i="178"/>
  <c r="D16" i="178"/>
  <c r="F17" i="178"/>
  <c r="E17" i="178"/>
  <c r="D17" i="178"/>
  <c r="F15" i="178"/>
  <c r="E15" i="178"/>
  <c r="D15" i="178"/>
  <c r="F14" i="178"/>
  <c r="E14" i="178"/>
  <c r="D14" i="178"/>
  <c r="F9" i="178"/>
  <c r="E9" i="178"/>
  <c r="D9" i="178"/>
  <c r="F10" i="178"/>
  <c r="E10" i="178"/>
  <c r="D10" i="178"/>
  <c r="F11" i="178"/>
  <c r="E11" i="178"/>
  <c r="D11" i="178"/>
  <c r="F12" i="178"/>
  <c r="E12" i="178"/>
  <c r="D12" i="178"/>
  <c r="F13" i="178"/>
  <c r="E13" i="178"/>
  <c r="D13" i="178"/>
  <c r="F8" i="178"/>
  <c r="E8" i="178"/>
  <c r="D8" i="178"/>
  <c r="F7" i="178"/>
  <c r="E7" i="178"/>
  <c r="D7" i="178"/>
  <c r="F6" i="178"/>
  <c r="E6" i="178"/>
  <c r="D6" i="178"/>
  <c r="F4" i="178"/>
  <c r="E4" i="178"/>
  <c r="D4" i="178"/>
  <c r="F36" i="178"/>
  <c r="E36" i="178"/>
  <c r="D36" i="178"/>
  <c r="F35" i="178"/>
  <c r="E35" i="178"/>
  <c r="D35" i="178"/>
  <c r="F34" i="178"/>
  <c r="E34" i="178"/>
  <c r="D34" i="178"/>
  <c r="F40" i="178"/>
  <c r="E40" i="178"/>
  <c r="D40" i="178"/>
  <c r="F39" i="178"/>
  <c r="E39" i="178"/>
  <c r="D39" i="178"/>
  <c r="F38" i="178"/>
  <c r="E38" i="178"/>
  <c r="D38" i="178"/>
  <c r="F37" i="178"/>
  <c r="E37" i="178"/>
  <c r="D37" i="178"/>
  <c r="F42" i="178"/>
  <c r="E42" i="178"/>
  <c r="D42" i="178"/>
  <c r="F44" i="178"/>
  <c r="E44" i="178"/>
  <c r="D44" i="178"/>
  <c r="F43" i="178"/>
  <c r="E43" i="178"/>
  <c r="D43" i="178"/>
  <c r="F50" i="178"/>
  <c r="E50" i="178"/>
  <c r="D50" i="178"/>
  <c r="F49" i="178"/>
  <c r="E49" i="178"/>
  <c r="D49" i="178"/>
  <c r="F48" i="178"/>
  <c r="E48" i="178"/>
  <c r="D48" i="178"/>
  <c r="F47" i="178"/>
  <c r="E47" i="178"/>
  <c r="D47" i="178"/>
  <c r="F46" i="178"/>
  <c r="E46" i="178"/>
  <c r="D46" i="178"/>
  <c r="F45" i="178"/>
  <c r="E45" i="178"/>
  <c r="D45" i="178"/>
  <c r="F27" i="178"/>
  <c r="E27" i="178"/>
  <c r="D27" i="178"/>
  <c r="F28" i="178"/>
  <c r="E28" i="178"/>
  <c r="D28" i="178"/>
  <c r="F29" i="178"/>
  <c r="E29" i="178"/>
  <c r="D29" i="178"/>
  <c r="F33" i="178"/>
  <c r="E33" i="178"/>
  <c r="D33" i="178"/>
  <c r="F30" i="178"/>
  <c r="E30" i="178"/>
  <c r="D30" i="178"/>
  <c r="F32" i="178"/>
  <c r="E32" i="178"/>
  <c r="D32" i="178"/>
  <c r="F31" i="178"/>
  <c r="E31" i="178"/>
  <c r="D31" i="178"/>
  <c r="F3" i="178"/>
  <c r="E3" i="178"/>
  <c r="D3" i="178"/>
  <c r="F2" i="178"/>
  <c r="E2" i="178"/>
  <c r="D2" i="178"/>
  <c r="M5" i="5" l="1"/>
  <c r="N195" i="167" l="1"/>
  <c r="F69" i="178" l="1"/>
  <c r="G67" i="178"/>
  <c r="G68" i="178"/>
  <c r="G65" i="178"/>
  <c r="G64" i="178"/>
  <c r="G66" i="178"/>
  <c r="G69" i="178" l="1"/>
  <c r="P125" i="167" l="1"/>
  <c r="H125" i="167"/>
  <c r="F125" i="167"/>
  <c r="D125" i="167"/>
  <c r="AB15" i="46" l="1"/>
  <c r="AB14" i="46"/>
  <c r="AB13" i="46"/>
  <c r="AB9" i="46"/>
  <c r="AB12" i="46"/>
  <c r="AB10" i="46"/>
  <c r="AB8" i="46"/>
  <c r="AB11" i="46"/>
  <c r="AB5" i="46"/>
  <c r="AB16" i="46"/>
  <c r="W6" i="46"/>
  <c r="P132" i="167"/>
  <c r="H132" i="167"/>
  <c r="F132" i="167"/>
  <c r="D132" i="167"/>
  <c r="E132" i="167" l="1"/>
  <c r="I132" i="167"/>
  <c r="G132" i="167"/>
  <c r="N132" i="167"/>
  <c r="G40" i="178"/>
  <c r="G21" i="178"/>
  <c r="J132" i="167" l="1"/>
  <c r="K197" i="167" l="1"/>
  <c r="N125" i="167"/>
  <c r="AA15" i="46" l="1"/>
  <c r="AA14" i="46"/>
  <c r="AA13" i="46"/>
  <c r="AA12" i="46"/>
  <c r="AA10" i="46"/>
  <c r="AA8" i="46"/>
  <c r="AA11" i="46"/>
  <c r="AA16" i="46"/>
  <c r="AA5" i="46"/>
  <c r="Q1" i="1" l="1"/>
  <c r="O3" i="167"/>
  <c r="M3" i="167"/>
  <c r="AT40" i="33"/>
  <c r="R108" i="167" l="1"/>
  <c r="AU40" i="33"/>
  <c r="I195" i="167"/>
  <c r="G195" i="167"/>
  <c r="R84" i="167"/>
  <c r="G125" i="167"/>
  <c r="I125" i="167"/>
  <c r="R83" i="167"/>
  <c r="R89" i="167"/>
  <c r="R90" i="167"/>
  <c r="Z5" i="46"/>
  <c r="Z11" i="46"/>
  <c r="Z10" i="46"/>
  <c r="Z9" i="46"/>
  <c r="Z14" i="46"/>
  <c r="Z8" i="46"/>
  <c r="Z15" i="46"/>
  <c r="Z16" i="46"/>
  <c r="Z12" i="46"/>
  <c r="Z13" i="46"/>
  <c r="R88" i="167"/>
  <c r="R85" i="167"/>
  <c r="O195" i="167" l="1"/>
  <c r="J195" i="167"/>
  <c r="R107" i="167"/>
  <c r="R105" i="167"/>
  <c r="R106" i="167"/>
  <c r="R127" i="167"/>
  <c r="R130" i="167"/>
  <c r="O125" i="167"/>
  <c r="O132" i="167"/>
  <c r="J125" i="167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K13" i="1"/>
  <c r="BK12" i="1"/>
  <c r="BK11" i="1"/>
  <c r="BK10" i="1"/>
  <c r="BK9" i="1"/>
  <c r="BK8" i="1"/>
  <c r="BK7" i="1"/>
  <c r="BK6" i="1"/>
  <c r="BK5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T72" i="1"/>
  <c r="BT71" i="1"/>
  <c r="BT70" i="1"/>
  <c r="BT69" i="1"/>
  <c r="BT68" i="1"/>
  <c r="BT67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T7" i="1"/>
  <c r="BT6" i="1"/>
  <c r="BT5" i="1"/>
  <c r="BQ4" i="1"/>
  <c r="BT4" i="1"/>
  <c r="BN4" i="1"/>
  <c r="BK4" i="1"/>
  <c r="BH4" i="1"/>
  <c r="BE4" i="1"/>
  <c r="BB4" i="1"/>
  <c r="Q132" i="167" l="1"/>
  <c r="BT73" i="1"/>
  <c r="BB73" i="1"/>
  <c r="BK73" i="1"/>
  <c r="BQ73" i="1"/>
  <c r="BE73" i="1"/>
  <c r="BH73" i="1"/>
  <c r="Z76" i="1" l="1"/>
  <c r="AI39" i="13" l="1"/>
  <c r="D74" i="167" l="1"/>
  <c r="D81" i="167"/>
  <c r="D91" i="167"/>
  <c r="D144" i="167"/>
  <c r="D197" i="167" l="1"/>
  <c r="H74" i="2" l="1"/>
  <c r="H73" i="2"/>
  <c r="H72" i="2"/>
  <c r="H71" i="2"/>
  <c r="H70" i="2"/>
  <c r="H69" i="2"/>
  <c r="H68" i="2"/>
  <c r="K68" i="2" s="1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K50" i="2" s="1"/>
  <c r="H49" i="2"/>
  <c r="H48" i="2"/>
  <c r="H47" i="2"/>
  <c r="H46" i="2"/>
  <c r="H45" i="2"/>
  <c r="H44" i="2"/>
  <c r="H43" i="2"/>
  <c r="K43" i="2" s="1"/>
  <c r="H42" i="2"/>
  <c r="H41" i="2"/>
  <c r="H40" i="2"/>
  <c r="H39" i="2"/>
  <c r="H38" i="2"/>
  <c r="H37" i="2"/>
  <c r="H36" i="2"/>
  <c r="H35" i="2"/>
  <c r="H34" i="2"/>
  <c r="H33" i="2"/>
  <c r="H32" i="2"/>
  <c r="H31" i="2"/>
  <c r="K31" i="2" s="1"/>
  <c r="H30" i="2"/>
  <c r="H29" i="2"/>
  <c r="K29" i="2" s="1"/>
  <c r="H28" i="2"/>
  <c r="H27" i="2"/>
  <c r="H26" i="2"/>
  <c r="H25" i="2"/>
  <c r="K25" i="2" s="1"/>
  <c r="H24" i="2"/>
  <c r="H23" i="2"/>
  <c r="H22" i="2"/>
  <c r="K22" i="2" s="1"/>
  <c r="H21" i="2"/>
  <c r="H20" i="2"/>
  <c r="K20" i="2" s="1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I30" i="2" s="1"/>
  <c r="J30" i="2" s="1"/>
  <c r="G31" i="2"/>
  <c r="G32" i="2"/>
  <c r="G33" i="2"/>
  <c r="G34" i="2"/>
  <c r="G35" i="2"/>
  <c r="G36" i="2"/>
  <c r="G37" i="2"/>
  <c r="G38" i="2"/>
  <c r="I38" i="2" s="1"/>
  <c r="J38" i="2" s="1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6" i="2"/>
  <c r="H6" i="2"/>
  <c r="G7" i="2"/>
  <c r="G8" i="2"/>
  <c r="G9" i="2"/>
  <c r="G10" i="2"/>
  <c r="G11" i="2"/>
  <c r="I12" i="2" l="1"/>
  <c r="J12" i="2" s="1"/>
  <c r="I24" i="2"/>
  <c r="J24" i="2" s="1"/>
  <c r="I6" i="2"/>
  <c r="J6" i="2" s="1"/>
  <c r="I72" i="2"/>
  <c r="J72" i="2" s="1"/>
  <c r="I8" i="2"/>
  <c r="J8" i="2" s="1"/>
  <c r="I16" i="2"/>
  <c r="J16" i="2" s="1"/>
  <c r="I32" i="2"/>
  <c r="J32" i="2" s="1"/>
  <c r="I36" i="2"/>
  <c r="J36" i="2" s="1"/>
  <c r="I40" i="2"/>
  <c r="J40" i="2" s="1"/>
  <c r="I44" i="2"/>
  <c r="J44" i="2" s="1"/>
  <c r="I48" i="2"/>
  <c r="J48" i="2" s="1"/>
  <c r="I52" i="2"/>
  <c r="J52" i="2" s="1"/>
  <c r="I56" i="2"/>
  <c r="J56" i="2" s="1"/>
  <c r="I60" i="2"/>
  <c r="J60" i="2" s="1"/>
  <c r="I64" i="2"/>
  <c r="J64" i="2" s="1"/>
  <c r="I11" i="2"/>
  <c r="J11" i="2" s="1"/>
  <c r="I23" i="2"/>
  <c r="J23" i="2" s="1"/>
  <c r="I27" i="2"/>
  <c r="J27" i="2" s="1"/>
  <c r="I35" i="2"/>
  <c r="J35" i="2" s="1"/>
  <c r="I39" i="2"/>
  <c r="J39" i="2" s="1"/>
  <c r="I47" i="2"/>
  <c r="J47" i="2" s="1"/>
  <c r="I51" i="2"/>
  <c r="J51" i="2" s="1"/>
  <c r="I71" i="2"/>
  <c r="J71" i="2" s="1"/>
  <c r="I21" i="2"/>
  <c r="J21" i="2" s="1"/>
  <c r="I33" i="2"/>
  <c r="J33" i="2" s="1"/>
  <c r="I37" i="2"/>
  <c r="J37" i="2" s="1"/>
  <c r="I41" i="2"/>
  <c r="J41" i="2" s="1"/>
  <c r="I45" i="2"/>
  <c r="J45" i="2" s="1"/>
  <c r="I49" i="2"/>
  <c r="J49" i="2" s="1"/>
  <c r="I69" i="2"/>
  <c r="J69" i="2" s="1"/>
  <c r="I10" i="2"/>
  <c r="J10" i="2" s="1"/>
  <c r="I14" i="2"/>
  <c r="J14" i="2" s="1"/>
  <c r="I18" i="2"/>
  <c r="J18" i="2" s="1"/>
  <c r="I34" i="2"/>
  <c r="J34" i="2" s="1"/>
  <c r="I42" i="2"/>
  <c r="J42" i="2" s="1"/>
  <c r="I54" i="2"/>
  <c r="J54" i="2" s="1"/>
  <c r="I58" i="2"/>
  <c r="J58" i="2" s="1"/>
  <c r="I62" i="2"/>
  <c r="J62" i="2" s="1"/>
  <c r="I66" i="2"/>
  <c r="J66" i="2" s="1"/>
  <c r="I31" i="2"/>
  <c r="J31" i="2" s="1"/>
  <c r="I25" i="2"/>
  <c r="J25" i="2" s="1"/>
  <c r="I9" i="2"/>
  <c r="J9" i="2" s="1"/>
  <c r="I7" i="2"/>
  <c r="J7" i="2" s="1"/>
  <c r="I43" i="2"/>
  <c r="J43" i="2" s="1"/>
  <c r="K52" i="2"/>
  <c r="I74" i="2"/>
  <c r="J74" i="2" s="1"/>
  <c r="I68" i="2"/>
  <c r="J68" i="2" s="1"/>
  <c r="I46" i="2"/>
  <c r="J46" i="2" s="1"/>
  <c r="I20" i="2"/>
  <c r="J20" i="2" s="1"/>
  <c r="I50" i="2"/>
  <c r="J50" i="2" s="1"/>
  <c r="I29" i="2"/>
  <c r="J29" i="2" s="1"/>
  <c r="I22" i="2"/>
  <c r="J22" i="2" s="1"/>
  <c r="I73" i="2"/>
  <c r="J73" i="2" s="1"/>
  <c r="I70" i="2"/>
  <c r="J70" i="2" s="1"/>
  <c r="I67" i="2"/>
  <c r="J67" i="2" s="1"/>
  <c r="I65" i="2"/>
  <c r="J65" i="2" s="1"/>
  <c r="I63" i="2"/>
  <c r="J63" i="2" s="1"/>
  <c r="I61" i="2"/>
  <c r="J61" i="2" s="1"/>
  <c r="I59" i="2"/>
  <c r="J59" i="2" s="1"/>
  <c r="I57" i="2"/>
  <c r="J57" i="2" s="1"/>
  <c r="I55" i="2"/>
  <c r="J55" i="2" s="1"/>
  <c r="I53" i="2"/>
  <c r="J53" i="2" s="1"/>
  <c r="I28" i="2"/>
  <c r="J28" i="2" s="1"/>
  <c r="I26" i="2"/>
  <c r="J26" i="2" s="1"/>
  <c r="I19" i="2"/>
  <c r="J19" i="2" s="1"/>
  <c r="I17" i="2"/>
  <c r="J17" i="2" s="1"/>
  <c r="I15" i="2"/>
  <c r="J15" i="2" s="1"/>
  <c r="I13" i="2"/>
  <c r="J13" i="2" s="1"/>
  <c r="R41" i="2" l="1"/>
  <c r="E4" i="223" l="1"/>
  <c r="F4" i="223" s="1"/>
  <c r="G4" i="223" s="1"/>
  <c r="H4" i="223" s="1"/>
  <c r="I4" i="223" s="1"/>
  <c r="J4" i="223" s="1"/>
  <c r="K4" i="223" s="1"/>
  <c r="L4" i="223" s="1"/>
  <c r="M4" i="223" s="1"/>
  <c r="N4" i="223" s="1"/>
  <c r="O4" i="223" s="1"/>
  <c r="P4" i="223" s="1"/>
  <c r="Q4" i="223" s="1"/>
  <c r="R4" i="223" s="1"/>
  <c r="S4" i="223" l="1"/>
  <c r="T4" i="223" s="1"/>
  <c r="U4" i="223" s="1"/>
  <c r="V4" i="223" s="1"/>
  <c r="W4" i="223" s="1"/>
  <c r="X4" i="223" s="1"/>
  <c r="Y4" i="223" s="1"/>
  <c r="Z4" i="223" s="1"/>
  <c r="AA4" i="223" s="1"/>
  <c r="AB4" i="223" s="1"/>
  <c r="AC4" i="223" s="1"/>
  <c r="AD4" i="223" s="1"/>
  <c r="AE4" i="223" s="1"/>
  <c r="AF4" i="223" s="1"/>
  <c r="AG4" i="223" s="1"/>
  <c r="AH4" i="223" s="1"/>
  <c r="AI4" i="223" s="1"/>
  <c r="AJ4" i="223" s="1"/>
  <c r="AK4" i="223" s="1"/>
  <c r="AL4" i="223" s="1"/>
  <c r="AM4" i="223" s="1"/>
  <c r="AN4" i="223" s="1"/>
  <c r="AO4" i="223" s="1"/>
  <c r="AP4" i="223" s="1"/>
  <c r="AQ4" i="223" s="1"/>
  <c r="AR4" i="223" s="1"/>
  <c r="AS4" i="223" s="1"/>
  <c r="AT4" i="223" s="1"/>
  <c r="AU4" i="223" s="1"/>
  <c r="AV4" i="223" s="1"/>
  <c r="D4" i="221" l="1"/>
  <c r="E4" i="221" s="1"/>
  <c r="F4" i="221" l="1"/>
  <c r="G4" i="221" s="1"/>
  <c r="H4" i="221" s="1"/>
  <c r="I4" i="221" s="1"/>
  <c r="J4" i="221" s="1"/>
  <c r="K4" i="221" s="1"/>
  <c r="L4" i="221" s="1"/>
  <c r="M4" i="221" s="1"/>
  <c r="N4" i="221" s="1"/>
  <c r="O4" i="221" s="1"/>
  <c r="P4" i="221" s="1"/>
  <c r="Q4" i="221" s="1"/>
  <c r="R4" i="221" s="1"/>
  <c r="S4" i="221" s="1"/>
  <c r="T4" i="221" l="1"/>
  <c r="U4" i="221" s="1"/>
  <c r="V4" i="221" s="1"/>
  <c r="W4" i="221" s="1"/>
  <c r="X4" i="221" s="1"/>
  <c r="Y4" i="221" s="1"/>
  <c r="Z4" i="221" s="1"/>
  <c r="AA4" i="221" s="1"/>
  <c r="AB4" i="221" s="1"/>
  <c r="AC4" i="221" s="1"/>
  <c r="AD4" i="221" s="1"/>
  <c r="AE4" i="221" s="1"/>
  <c r="AF4" i="221" s="1"/>
  <c r="AG4" i="221" s="1"/>
  <c r="AH4" i="221" s="1"/>
  <c r="J38" i="223" l="1"/>
  <c r="AA14" i="221"/>
  <c r="K14" i="221"/>
  <c r="AD14" i="221" l="1"/>
  <c r="P81" i="167" l="1"/>
  <c r="H81" i="167"/>
  <c r="F81" i="167"/>
  <c r="E72" i="13"/>
  <c r="AC72" i="13" s="1"/>
  <c r="X8" i="13"/>
  <c r="Q8" i="13"/>
  <c r="X9" i="13"/>
  <c r="Q9" i="13"/>
  <c r="X10" i="13"/>
  <c r="Q10" i="13"/>
  <c r="AE10" i="13" s="1"/>
  <c r="X11" i="13"/>
  <c r="AB11" i="13" s="1"/>
  <c r="Q11" i="13"/>
  <c r="AC11" i="13" s="1"/>
  <c r="X12" i="13"/>
  <c r="Q12" i="13"/>
  <c r="AE12" i="13" s="1"/>
  <c r="X13" i="13"/>
  <c r="Q13" i="13"/>
  <c r="X14" i="13"/>
  <c r="Q14" i="13"/>
  <c r="X15" i="13"/>
  <c r="Q15" i="13"/>
  <c r="X16" i="13"/>
  <c r="Q16" i="13"/>
  <c r="X17" i="13"/>
  <c r="Q17" i="13"/>
  <c r="X18" i="13"/>
  <c r="Q18" i="13"/>
  <c r="X19" i="13"/>
  <c r="AB19" i="13" s="1"/>
  <c r="Q19" i="13"/>
  <c r="X20" i="13"/>
  <c r="Q20" i="13"/>
  <c r="X21" i="13"/>
  <c r="Q21" i="13"/>
  <c r="X22" i="13"/>
  <c r="Q22" i="13"/>
  <c r="X23" i="13"/>
  <c r="Q23" i="13"/>
  <c r="X24" i="13"/>
  <c r="Q24" i="13"/>
  <c r="X25" i="13"/>
  <c r="Q25" i="13"/>
  <c r="X26" i="13"/>
  <c r="Q26" i="13"/>
  <c r="X27" i="13"/>
  <c r="Q27" i="13"/>
  <c r="X28" i="13"/>
  <c r="Q28" i="13"/>
  <c r="X29" i="13"/>
  <c r="Q29" i="13"/>
  <c r="X30" i="13"/>
  <c r="Q30" i="13"/>
  <c r="X31" i="13"/>
  <c r="Q31" i="13"/>
  <c r="X32" i="13"/>
  <c r="Q32" i="13"/>
  <c r="X33" i="13"/>
  <c r="Q33" i="13"/>
  <c r="X34" i="13"/>
  <c r="Q34" i="13"/>
  <c r="X35" i="13"/>
  <c r="Q35" i="13"/>
  <c r="X36" i="13"/>
  <c r="Q36" i="13"/>
  <c r="X37" i="13"/>
  <c r="Q37" i="13"/>
  <c r="X38" i="13"/>
  <c r="Q38" i="13"/>
  <c r="X39" i="13"/>
  <c r="Q39" i="13"/>
  <c r="X40" i="13"/>
  <c r="Q40" i="13"/>
  <c r="X41" i="13"/>
  <c r="Q41" i="13"/>
  <c r="X42" i="13"/>
  <c r="Q42" i="13"/>
  <c r="X43" i="13"/>
  <c r="Q43" i="13"/>
  <c r="X44" i="13"/>
  <c r="Q44" i="13"/>
  <c r="X45" i="13"/>
  <c r="Q45" i="13"/>
  <c r="X46" i="13"/>
  <c r="Q46" i="13"/>
  <c r="X47" i="13"/>
  <c r="Q47" i="13"/>
  <c r="X48" i="13"/>
  <c r="Q48" i="13"/>
  <c r="X49" i="13"/>
  <c r="Q49" i="13"/>
  <c r="X50" i="13"/>
  <c r="Q50" i="13"/>
  <c r="AE50" i="13" s="1"/>
  <c r="X51" i="13"/>
  <c r="Q51" i="13"/>
  <c r="X52" i="13"/>
  <c r="Q52" i="13"/>
  <c r="X53" i="13"/>
  <c r="Q53" i="13"/>
  <c r="X54" i="13"/>
  <c r="Q54" i="13"/>
  <c r="X55" i="13"/>
  <c r="Q55" i="13"/>
  <c r="AC55" i="13" s="1"/>
  <c r="X56" i="13"/>
  <c r="Q56" i="13"/>
  <c r="X57" i="13"/>
  <c r="Q57" i="13"/>
  <c r="X58" i="13"/>
  <c r="Q58" i="13"/>
  <c r="X59" i="13"/>
  <c r="Q59" i="13"/>
  <c r="AC59" i="13" s="1"/>
  <c r="X60" i="13"/>
  <c r="Q60" i="13"/>
  <c r="X61" i="13"/>
  <c r="Q61" i="13"/>
  <c r="X62" i="13"/>
  <c r="Q62" i="13"/>
  <c r="X63" i="13"/>
  <c r="Q63" i="13"/>
  <c r="AC63" i="13" s="1"/>
  <c r="X64" i="13"/>
  <c r="Q64" i="13"/>
  <c r="X65" i="13"/>
  <c r="Q65" i="13"/>
  <c r="X66" i="13"/>
  <c r="Q66" i="13"/>
  <c r="X67" i="13"/>
  <c r="Q67" i="13"/>
  <c r="AC67" i="13" s="1"/>
  <c r="X68" i="13"/>
  <c r="Q68" i="13"/>
  <c r="X69" i="13"/>
  <c r="Q69" i="13"/>
  <c r="X70" i="13"/>
  <c r="Q70" i="13"/>
  <c r="X71" i="13"/>
  <c r="Q71" i="13"/>
  <c r="AC71" i="13" s="1"/>
  <c r="X72" i="13"/>
  <c r="Q72" i="13"/>
  <c r="X73" i="13"/>
  <c r="AB73" i="13" s="1"/>
  <c r="Q73" i="13"/>
  <c r="X74" i="13"/>
  <c r="Q74" i="13"/>
  <c r="X75" i="13"/>
  <c r="Q75" i="13"/>
  <c r="X76" i="13"/>
  <c r="Q76" i="13"/>
  <c r="E8" i="13"/>
  <c r="H8" i="13" s="1"/>
  <c r="D7" i="25" s="1"/>
  <c r="E9" i="13"/>
  <c r="G9" i="13" s="1"/>
  <c r="E10" i="13"/>
  <c r="E11" i="13"/>
  <c r="H11" i="13" s="1"/>
  <c r="D10" i="25" s="1"/>
  <c r="E12" i="13"/>
  <c r="H12" i="13" s="1"/>
  <c r="D11" i="25" s="1"/>
  <c r="E13" i="13"/>
  <c r="AB13" i="13" s="1"/>
  <c r="E14" i="13"/>
  <c r="E15" i="13"/>
  <c r="H15" i="13" s="1"/>
  <c r="D14" i="25" s="1"/>
  <c r="E16" i="13"/>
  <c r="G16" i="13" s="1"/>
  <c r="E17" i="13"/>
  <c r="AB17" i="13" s="1"/>
  <c r="E18" i="13"/>
  <c r="E19" i="13"/>
  <c r="H19" i="13" s="1"/>
  <c r="D18" i="25" s="1"/>
  <c r="E20" i="13"/>
  <c r="H20" i="13" s="1"/>
  <c r="D19" i="25" s="1"/>
  <c r="E21" i="13"/>
  <c r="H21" i="13" s="1"/>
  <c r="D20" i="25" s="1"/>
  <c r="E22" i="13"/>
  <c r="E23" i="13"/>
  <c r="H23" i="13" s="1"/>
  <c r="D22" i="25" s="1"/>
  <c r="E24" i="13"/>
  <c r="AB24" i="13" s="1"/>
  <c r="E25" i="13"/>
  <c r="H25" i="13" s="1"/>
  <c r="D24" i="25" s="1"/>
  <c r="E26" i="13"/>
  <c r="E27" i="13"/>
  <c r="H27" i="13" s="1"/>
  <c r="D26" i="25" s="1"/>
  <c r="E28" i="13"/>
  <c r="H28" i="13" s="1"/>
  <c r="D27" i="25" s="1"/>
  <c r="E29" i="13"/>
  <c r="H29" i="13" s="1"/>
  <c r="D28" i="25" s="1"/>
  <c r="E30" i="13"/>
  <c r="E31" i="13"/>
  <c r="H31" i="13" s="1"/>
  <c r="D30" i="25" s="1"/>
  <c r="E32" i="13"/>
  <c r="AB32" i="13" s="1"/>
  <c r="E33" i="13"/>
  <c r="H33" i="13" s="1"/>
  <c r="D32" i="25" s="1"/>
  <c r="E34" i="13"/>
  <c r="E35" i="13"/>
  <c r="H35" i="13" s="1"/>
  <c r="D34" i="25" s="1"/>
  <c r="E36" i="13"/>
  <c r="H36" i="13" s="1"/>
  <c r="D35" i="25" s="1"/>
  <c r="E37" i="13"/>
  <c r="H37" i="13" s="1"/>
  <c r="D36" i="25" s="1"/>
  <c r="E38" i="13"/>
  <c r="E39" i="13"/>
  <c r="G39" i="13" s="1"/>
  <c r="E40" i="13"/>
  <c r="G40" i="13" s="1"/>
  <c r="E41" i="13"/>
  <c r="G41" i="13" s="1"/>
  <c r="E42" i="13"/>
  <c r="E43" i="13"/>
  <c r="H43" i="13" s="1"/>
  <c r="D42" i="25" s="1"/>
  <c r="E44" i="13"/>
  <c r="AB44" i="13" s="1"/>
  <c r="E45" i="13"/>
  <c r="E46" i="13"/>
  <c r="E47" i="13"/>
  <c r="H47" i="13" s="1"/>
  <c r="D46" i="25" s="1"/>
  <c r="E48" i="13"/>
  <c r="H48" i="13" s="1"/>
  <c r="D47" i="25" s="1"/>
  <c r="E49" i="13"/>
  <c r="E50" i="13"/>
  <c r="E51" i="13"/>
  <c r="G51" i="13" s="1"/>
  <c r="E52" i="13"/>
  <c r="H52" i="13" s="1"/>
  <c r="D51" i="25" s="1"/>
  <c r="E53" i="13"/>
  <c r="E54" i="13"/>
  <c r="E55" i="13"/>
  <c r="E56" i="13"/>
  <c r="H56" i="13" s="1"/>
  <c r="D55" i="25" s="1"/>
  <c r="E57" i="13"/>
  <c r="H57" i="13" s="1"/>
  <c r="D56" i="25" s="1"/>
  <c r="E58" i="13"/>
  <c r="E59" i="13"/>
  <c r="H59" i="13" s="1"/>
  <c r="D58" i="25" s="1"/>
  <c r="E60" i="13"/>
  <c r="H60" i="13" s="1"/>
  <c r="D59" i="25" s="1"/>
  <c r="E61" i="13"/>
  <c r="G61" i="13" s="1"/>
  <c r="E62" i="13"/>
  <c r="E63" i="13"/>
  <c r="G63" i="13" s="1"/>
  <c r="E64" i="13"/>
  <c r="G64" i="13" s="1"/>
  <c r="E65" i="13"/>
  <c r="AB65" i="13" s="1"/>
  <c r="E66" i="13"/>
  <c r="E67" i="13"/>
  <c r="H67" i="13" s="1"/>
  <c r="D66" i="25" s="1"/>
  <c r="E68" i="13"/>
  <c r="H68" i="13" s="1"/>
  <c r="D67" i="25" s="1"/>
  <c r="E69" i="13"/>
  <c r="H69" i="13" s="1"/>
  <c r="D68" i="25" s="1"/>
  <c r="E70" i="13"/>
  <c r="E71" i="13"/>
  <c r="H71" i="13" s="1"/>
  <c r="D70" i="25" s="1"/>
  <c r="E73" i="13"/>
  <c r="G73" i="13" s="1"/>
  <c r="E74" i="13"/>
  <c r="H74" i="13" s="1"/>
  <c r="D73" i="25" s="1"/>
  <c r="E75" i="13"/>
  <c r="E76" i="13"/>
  <c r="H76" i="13" s="1"/>
  <c r="D75" i="25" s="1"/>
  <c r="AI72" i="13"/>
  <c r="AK72" i="13" s="1"/>
  <c r="AI8" i="13"/>
  <c r="F7" i="25" s="1"/>
  <c r="AI9" i="13"/>
  <c r="AK9" i="13" s="1"/>
  <c r="AI10" i="13"/>
  <c r="F9" i="25" s="1"/>
  <c r="AI11" i="13"/>
  <c r="AK11" i="13" s="1"/>
  <c r="AO11" i="13" s="1"/>
  <c r="AI12" i="13"/>
  <c r="F11" i="25" s="1"/>
  <c r="AI13" i="13"/>
  <c r="AK13" i="13" s="1"/>
  <c r="AI14" i="13"/>
  <c r="AI15" i="13"/>
  <c r="AK15" i="13" s="1"/>
  <c r="AM15" i="13" s="1"/>
  <c r="G14" i="25" s="1"/>
  <c r="AI16" i="13"/>
  <c r="F15" i="25" s="1"/>
  <c r="AI17" i="13"/>
  <c r="AK17" i="13" s="1"/>
  <c r="AI18" i="13"/>
  <c r="AK18" i="13" s="1"/>
  <c r="AI19" i="13"/>
  <c r="F18" i="25" s="1"/>
  <c r="AI20" i="13"/>
  <c r="F19" i="25" s="1"/>
  <c r="AI21" i="13"/>
  <c r="F20" i="25" s="1"/>
  <c r="AI22" i="13"/>
  <c r="AK22" i="13" s="1"/>
  <c r="AI23" i="13"/>
  <c r="AI24" i="13"/>
  <c r="AK24" i="13" s="1"/>
  <c r="AL24" i="13" s="1"/>
  <c r="AI25" i="13"/>
  <c r="AK25" i="13" s="1"/>
  <c r="AI26" i="13"/>
  <c r="AI27" i="13"/>
  <c r="AI28" i="13"/>
  <c r="F27" i="25" s="1"/>
  <c r="AI29" i="13"/>
  <c r="AI30" i="13"/>
  <c r="F29" i="25" s="1"/>
  <c r="AI31" i="13"/>
  <c r="AI32" i="13"/>
  <c r="F31" i="25" s="1"/>
  <c r="AI33" i="13"/>
  <c r="AK33" i="13" s="1"/>
  <c r="AI34" i="13"/>
  <c r="AK34" i="13" s="1"/>
  <c r="AI35" i="13"/>
  <c r="AK35" i="13" s="1"/>
  <c r="AM35" i="13" s="1"/>
  <c r="G34" i="25" s="1"/>
  <c r="AI36" i="13"/>
  <c r="F35" i="25" s="1"/>
  <c r="AI37" i="13"/>
  <c r="AK37" i="13" s="1"/>
  <c r="AI38" i="13"/>
  <c r="AK38" i="13" s="1"/>
  <c r="AI40" i="13"/>
  <c r="F39" i="25" s="1"/>
  <c r="AI41" i="13"/>
  <c r="F40" i="25" s="1"/>
  <c r="AI42" i="13"/>
  <c r="F41" i="25" s="1"/>
  <c r="AI43" i="13"/>
  <c r="F42" i="25" s="1"/>
  <c r="AI44" i="13"/>
  <c r="AK44" i="13" s="1"/>
  <c r="AI45" i="13"/>
  <c r="F44" i="25" s="1"/>
  <c r="AI46" i="13"/>
  <c r="AI47" i="13"/>
  <c r="F46" i="25" s="1"/>
  <c r="AI48" i="13"/>
  <c r="F47" i="25" s="1"/>
  <c r="AI49" i="13"/>
  <c r="AK49" i="13" s="1"/>
  <c r="AI50" i="13"/>
  <c r="F49" i="25" s="1"/>
  <c r="AI51" i="13"/>
  <c r="AK51" i="13" s="1"/>
  <c r="AN51" i="13" s="1"/>
  <c r="AI52" i="13"/>
  <c r="F51" i="25" s="1"/>
  <c r="AI53" i="13"/>
  <c r="AK53" i="13" s="1"/>
  <c r="AI54" i="13"/>
  <c r="F53" i="25" s="1"/>
  <c r="AI55" i="13"/>
  <c r="F54" i="25" s="1"/>
  <c r="AI56" i="13"/>
  <c r="F55" i="25" s="1"/>
  <c r="AI57" i="13"/>
  <c r="F56" i="25" s="1"/>
  <c r="AI58" i="13"/>
  <c r="AI59" i="13"/>
  <c r="F58" i="25" s="1"/>
  <c r="AI60" i="13"/>
  <c r="F59" i="25" s="1"/>
  <c r="AI61" i="13"/>
  <c r="F60" i="25" s="1"/>
  <c r="AI62" i="13"/>
  <c r="AI63" i="13"/>
  <c r="F62" i="25" s="1"/>
  <c r="AI64" i="13"/>
  <c r="F63" i="25" s="1"/>
  <c r="AI65" i="13"/>
  <c r="F64" i="25" s="1"/>
  <c r="AI66" i="13"/>
  <c r="F65" i="25" s="1"/>
  <c r="AI67" i="13"/>
  <c r="F66" i="25" s="1"/>
  <c r="AI68" i="13"/>
  <c r="AK68" i="13" s="1"/>
  <c r="AI69" i="13"/>
  <c r="F68" i="25" s="1"/>
  <c r="AI70" i="13"/>
  <c r="F69" i="25" s="1"/>
  <c r="AI71" i="13"/>
  <c r="F70" i="25" s="1"/>
  <c r="AI73" i="13"/>
  <c r="F72" i="25" s="1"/>
  <c r="AI74" i="13"/>
  <c r="F73" i="25" s="1"/>
  <c r="AI75" i="13"/>
  <c r="F74" i="25" s="1"/>
  <c r="AI76" i="13"/>
  <c r="AK76" i="13" s="1"/>
  <c r="AN76" i="13" s="1"/>
  <c r="AK14" i="13"/>
  <c r="AO14" i="13" s="1"/>
  <c r="AK26" i="13"/>
  <c r="AM26" i="13" s="1"/>
  <c r="G25" i="25" s="1"/>
  <c r="AK29" i="13"/>
  <c r="AM29" i="13" s="1"/>
  <c r="G28" i="25" s="1"/>
  <c r="AK30" i="13"/>
  <c r="AO30" i="13" s="1"/>
  <c r="AK39" i="13"/>
  <c r="AM39" i="13" s="1"/>
  <c r="G38" i="25" s="1"/>
  <c r="AK42" i="13"/>
  <c r="AN42" i="13" s="1"/>
  <c r="AK46" i="13"/>
  <c r="AL46" i="13" s="1"/>
  <c r="AK47" i="13"/>
  <c r="AL47" i="13" s="1"/>
  <c r="AK50" i="13"/>
  <c r="AM50" i="13" s="1"/>
  <c r="G49" i="25" s="1"/>
  <c r="AK54" i="13"/>
  <c r="AN54" i="13" s="1"/>
  <c r="AK55" i="13"/>
  <c r="AL55" i="13" s="1"/>
  <c r="AK58" i="13"/>
  <c r="AM58" i="13" s="1"/>
  <c r="G57" i="25" s="1"/>
  <c r="AK62" i="13"/>
  <c r="AO62" i="13" s="1"/>
  <c r="AK63" i="13"/>
  <c r="AM63" i="13" s="1"/>
  <c r="G62" i="25" s="1"/>
  <c r="AK66" i="13"/>
  <c r="AL66" i="13" s="1"/>
  <c r="AK70" i="13"/>
  <c r="AL70" i="13" s="1"/>
  <c r="AK71" i="13"/>
  <c r="AN71" i="13" s="1"/>
  <c r="AK75" i="13"/>
  <c r="AN75" i="13" s="1"/>
  <c r="I71" i="25"/>
  <c r="I57" i="25"/>
  <c r="I42" i="25"/>
  <c r="I11" i="25"/>
  <c r="I48" i="25"/>
  <c r="I44" i="25"/>
  <c r="I35" i="25"/>
  <c r="L3" i="167"/>
  <c r="I74" i="167"/>
  <c r="AT5" i="33"/>
  <c r="AZ10" i="33"/>
  <c r="AZ11" i="33"/>
  <c r="AZ13" i="33"/>
  <c r="AZ18" i="33"/>
  <c r="AZ19" i="33"/>
  <c r="AZ21" i="33"/>
  <c r="AZ26" i="33"/>
  <c r="AZ27" i="33"/>
  <c r="AZ29" i="33"/>
  <c r="AZ30" i="33"/>
  <c r="AZ31" i="33"/>
  <c r="AZ33" i="33"/>
  <c r="AZ42" i="33"/>
  <c r="AZ43" i="33"/>
  <c r="AZ45" i="33"/>
  <c r="T5" i="46"/>
  <c r="T6" i="46" s="1"/>
  <c r="T16" i="46"/>
  <c r="U16" i="46"/>
  <c r="T11" i="46"/>
  <c r="U11" i="46"/>
  <c r="T8" i="46"/>
  <c r="U8" i="46"/>
  <c r="T10" i="46"/>
  <c r="U10" i="46"/>
  <c r="T12" i="46"/>
  <c r="U12" i="46"/>
  <c r="T9" i="46"/>
  <c r="U9" i="46"/>
  <c r="T13" i="46"/>
  <c r="U13" i="46"/>
  <c r="T14" i="46"/>
  <c r="U14" i="46"/>
  <c r="T15" i="46"/>
  <c r="U15" i="46"/>
  <c r="P74" i="167"/>
  <c r="P91" i="167"/>
  <c r="P144" i="167"/>
  <c r="J91" i="167"/>
  <c r="I91" i="167"/>
  <c r="H74" i="167"/>
  <c r="H91" i="167"/>
  <c r="H144" i="167"/>
  <c r="G74" i="167"/>
  <c r="F74" i="167"/>
  <c r="F91" i="167"/>
  <c r="F144" i="167"/>
  <c r="E91" i="167"/>
  <c r="E4" i="167"/>
  <c r="F4" i="167" s="1"/>
  <c r="G4" i="167" s="1"/>
  <c r="H4" i="167" s="1"/>
  <c r="I4" i="167" s="1"/>
  <c r="J4" i="167" s="1"/>
  <c r="K4" i="167" s="1"/>
  <c r="L4" i="167" s="1"/>
  <c r="M4" i="167" s="1"/>
  <c r="N4" i="167" s="1"/>
  <c r="O4" i="167" s="1"/>
  <c r="P4" i="167" s="1"/>
  <c r="Q4" i="167" s="1"/>
  <c r="R4" i="167" s="1"/>
  <c r="H16" i="13"/>
  <c r="D15" i="25" s="1"/>
  <c r="I15" i="25"/>
  <c r="I23" i="25"/>
  <c r="AR17" i="46"/>
  <c r="AR6" i="46"/>
  <c r="I75" i="25"/>
  <c r="I74" i="25"/>
  <c r="I73" i="25"/>
  <c r="I72" i="25"/>
  <c r="I70" i="25"/>
  <c r="AM70" i="13"/>
  <c r="G69" i="25" s="1"/>
  <c r="I69" i="25"/>
  <c r="I68" i="25"/>
  <c r="I67" i="25"/>
  <c r="I66" i="25"/>
  <c r="I65" i="25"/>
  <c r="I64" i="25"/>
  <c r="I63" i="25"/>
  <c r="I62" i="25"/>
  <c r="AM62" i="13"/>
  <c r="G61" i="25" s="1"/>
  <c r="I61" i="25"/>
  <c r="I60" i="25"/>
  <c r="I59" i="25"/>
  <c r="I58" i="25"/>
  <c r="I56" i="25"/>
  <c r="I55" i="25"/>
  <c r="H55" i="13"/>
  <c r="D54" i="25" s="1"/>
  <c r="I54" i="25"/>
  <c r="AM54" i="13"/>
  <c r="G53" i="25" s="1"/>
  <c r="I53" i="25"/>
  <c r="I52" i="25"/>
  <c r="I51" i="25"/>
  <c r="I50" i="25"/>
  <c r="I49" i="25"/>
  <c r="I47" i="25"/>
  <c r="I46" i="25"/>
  <c r="AM46" i="13"/>
  <c r="G45" i="25" s="1"/>
  <c r="I45" i="25"/>
  <c r="I43" i="25"/>
  <c r="I41" i="25"/>
  <c r="I40" i="25"/>
  <c r="I39" i="25"/>
  <c r="H39" i="13"/>
  <c r="D38" i="25" s="1"/>
  <c r="I38" i="25"/>
  <c r="I37" i="25"/>
  <c r="I36" i="25"/>
  <c r="I34" i="25"/>
  <c r="I33" i="25"/>
  <c r="I32" i="25"/>
  <c r="I31" i="25"/>
  <c r="I30" i="25"/>
  <c r="I29" i="25"/>
  <c r="I28" i="25"/>
  <c r="I27" i="25"/>
  <c r="I26" i="25"/>
  <c r="I25" i="25"/>
  <c r="I24" i="25"/>
  <c r="I22" i="25"/>
  <c r="I21" i="25"/>
  <c r="I20" i="25"/>
  <c r="I19" i="25"/>
  <c r="AM19" i="13"/>
  <c r="G18" i="25" s="1"/>
  <c r="I18" i="25"/>
  <c r="I17" i="25"/>
  <c r="I16" i="25"/>
  <c r="I14" i="25"/>
  <c r="H14" i="13"/>
  <c r="D13" i="25" s="1"/>
  <c r="I13" i="25"/>
  <c r="I12" i="25"/>
  <c r="I10" i="25"/>
  <c r="I9" i="25"/>
  <c r="I8" i="25"/>
  <c r="I7" i="25"/>
  <c r="N77" i="141"/>
  <c r="N77" i="140"/>
  <c r="D3" i="72"/>
  <c r="E3" i="72" s="1"/>
  <c r="F3" i="72" s="1"/>
  <c r="G3" i="72" s="1"/>
  <c r="H3" i="72" s="1"/>
  <c r="I3" i="72" s="1"/>
  <c r="J3" i="72" s="1"/>
  <c r="K3" i="72" s="1"/>
  <c r="L3" i="72" s="1"/>
  <c r="M3" i="72" s="1"/>
  <c r="N3" i="72" s="1"/>
  <c r="O3" i="72" s="1"/>
  <c r="P3" i="72" s="1"/>
  <c r="Q3" i="72" s="1"/>
  <c r="R3" i="72" s="1"/>
  <c r="S3" i="72" s="1"/>
  <c r="T3" i="72" s="1"/>
  <c r="U3" i="72" s="1"/>
  <c r="V3" i="72" s="1"/>
  <c r="W3" i="72" s="1"/>
  <c r="X3" i="72" s="1"/>
  <c r="Y3" i="72" s="1"/>
  <c r="Z3" i="72" s="1"/>
  <c r="AA3" i="72" s="1"/>
  <c r="AB3" i="72" s="1"/>
  <c r="AC3" i="72" s="1"/>
  <c r="D3" i="100"/>
  <c r="E3" i="100" s="1"/>
  <c r="F3" i="100" s="1"/>
  <c r="G3" i="100" s="1"/>
  <c r="H3" i="100" s="1"/>
  <c r="I3" i="100" s="1"/>
  <c r="J3" i="100" s="1"/>
  <c r="K3" i="100" s="1"/>
  <c r="L3" i="100" s="1"/>
  <c r="M3" i="100" s="1"/>
  <c r="N3" i="100" s="1"/>
  <c r="O3" i="100" s="1"/>
  <c r="P3" i="100" s="1"/>
  <c r="Q3" i="100" s="1"/>
  <c r="R3" i="100" s="1"/>
  <c r="S3" i="100" s="1"/>
  <c r="T3" i="100" s="1"/>
  <c r="U3" i="100" s="1"/>
  <c r="V3" i="100" s="1"/>
  <c r="W3" i="100" s="1"/>
  <c r="X3" i="100" s="1"/>
  <c r="Y3" i="100" s="1"/>
  <c r="Z3" i="100" s="1"/>
  <c r="AA3" i="100" s="1"/>
  <c r="AB3" i="100" s="1"/>
  <c r="AC3" i="100" s="1"/>
  <c r="V3" i="1"/>
  <c r="W3" i="1" s="1"/>
  <c r="X3" i="1" s="1"/>
  <c r="Y3" i="1" s="1"/>
  <c r="Z3" i="1" s="1"/>
  <c r="AA3" i="1" s="1"/>
  <c r="AB3" i="1" s="1"/>
  <c r="AC3" i="1" s="1"/>
  <c r="AD3" i="1" s="1"/>
  <c r="AE3" i="1" s="1"/>
  <c r="AP17" i="46"/>
  <c r="W17" i="46"/>
  <c r="W19" i="46" s="1"/>
  <c r="R17" i="46"/>
  <c r="AC38" i="223"/>
  <c r="Z38" i="223"/>
  <c r="Y77" i="13"/>
  <c r="U77" i="13"/>
  <c r="T77" i="13"/>
  <c r="N77" i="13"/>
  <c r="M77" i="13"/>
  <c r="O75" i="141"/>
  <c r="O82" i="141" s="1"/>
  <c r="O75" i="140"/>
  <c r="BB73" i="33"/>
  <c r="BB72" i="33"/>
  <c r="BB71" i="33"/>
  <c r="BB70" i="33"/>
  <c r="BB69" i="33"/>
  <c r="BB68" i="33"/>
  <c r="BB67" i="33"/>
  <c r="BB66" i="33"/>
  <c r="BB65" i="33"/>
  <c r="BB64" i="33"/>
  <c r="BB63" i="33"/>
  <c r="BB62" i="33"/>
  <c r="BB61" i="33"/>
  <c r="BB60" i="33"/>
  <c r="BB59" i="33"/>
  <c r="BB58" i="33"/>
  <c r="BB57" i="33"/>
  <c r="BB56" i="33"/>
  <c r="BB55" i="33"/>
  <c r="BB54" i="33"/>
  <c r="BB53" i="33"/>
  <c r="BB52" i="33"/>
  <c r="BB51" i="33"/>
  <c r="BB50" i="33"/>
  <c r="BB49" i="33"/>
  <c r="BB48" i="33"/>
  <c r="BB47" i="33"/>
  <c r="BB46" i="33"/>
  <c r="BB45" i="33"/>
  <c r="BB44" i="33"/>
  <c r="BB43" i="33"/>
  <c r="BB42" i="33"/>
  <c r="BB41" i="33"/>
  <c r="BB40" i="33"/>
  <c r="BB39" i="33"/>
  <c r="BB38" i="33"/>
  <c r="BB37" i="33"/>
  <c r="BB36" i="33"/>
  <c r="BB35" i="33"/>
  <c r="BB34" i="33"/>
  <c r="BB33" i="33"/>
  <c r="BB32" i="33"/>
  <c r="BB31" i="33"/>
  <c r="BB30" i="33"/>
  <c r="BB29" i="33"/>
  <c r="BB28" i="33"/>
  <c r="BB27" i="33"/>
  <c r="BB26" i="33"/>
  <c r="BB25" i="33"/>
  <c r="BB24" i="33"/>
  <c r="BB23" i="33"/>
  <c r="BB22" i="33"/>
  <c r="BB21" i="33"/>
  <c r="BB20" i="33"/>
  <c r="BB19" i="33"/>
  <c r="BB18" i="33"/>
  <c r="BB17" i="33"/>
  <c r="BB16" i="33"/>
  <c r="BB15" i="33"/>
  <c r="BB14" i="33"/>
  <c r="BB13" i="33"/>
  <c r="BB12" i="33"/>
  <c r="BB11" i="33"/>
  <c r="BB10" i="33"/>
  <c r="BB9" i="33"/>
  <c r="BB8" i="33"/>
  <c r="BB7" i="33"/>
  <c r="BB6" i="33"/>
  <c r="BB5" i="33"/>
  <c r="AB6" i="46"/>
  <c r="W6" i="5"/>
  <c r="W5" i="5"/>
  <c r="R80" i="141"/>
  <c r="R80" i="140"/>
  <c r="K80" i="67"/>
  <c r="G77" i="67"/>
  <c r="U6" i="5"/>
  <c r="O6" i="5"/>
  <c r="I81" i="167"/>
  <c r="AT73" i="33"/>
  <c r="AT72" i="33"/>
  <c r="AT71" i="33"/>
  <c r="AT70" i="33"/>
  <c r="AT69" i="33"/>
  <c r="AT68" i="33"/>
  <c r="AT67" i="33"/>
  <c r="AT66" i="33"/>
  <c r="AT65" i="33"/>
  <c r="AT64" i="33"/>
  <c r="AT63" i="33"/>
  <c r="AT62" i="33"/>
  <c r="AT61" i="33"/>
  <c r="AT60" i="33"/>
  <c r="AT59" i="33"/>
  <c r="AT58" i="33"/>
  <c r="AT57" i="33"/>
  <c r="AT56" i="33"/>
  <c r="AT55" i="33"/>
  <c r="AT54" i="33"/>
  <c r="AT53" i="33"/>
  <c r="AT52" i="33"/>
  <c r="AT51" i="33"/>
  <c r="AT50" i="33"/>
  <c r="AT49" i="33"/>
  <c r="AT48" i="33"/>
  <c r="AT47" i="33"/>
  <c r="AT46" i="33"/>
  <c r="AT45" i="33"/>
  <c r="AT44" i="33"/>
  <c r="AT43" i="33"/>
  <c r="AT42" i="33"/>
  <c r="AT41" i="33"/>
  <c r="AT39" i="33"/>
  <c r="AT38" i="33"/>
  <c r="AT37" i="33"/>
  <c r="AT36" i="33"/>
  <c r="AT35" i="33"/>
  <c r="AT34" i="33"/>
  <c r="AT33" i="33"/>
  <c r="AT32" i="33"/>
  <c r="AT31" i="33"/>
  <c r="AT30" i="33"/>
  <c r="AT29" i="33"/>
  <c r="AT28" i="33"/>
  <c r="AT27" i="33"/>
  <c r="AT26" i="33"/>
  <c r="AT25" i="33"/>
  <c r="AT24" i="33"/>
  <c r="AT23" i="33"/>
  <c r="AT22" i="33"/>
  <c r="AT21" i="33"/>
  <c r="AT20" i="33"/>
  <c r="AT19" i="33"/>
  <c r="AT18" i="33"/>
  <c r="AT17" i="33"/>
  <c r="AT16" i="33"/>
  <c r="AT15" i="33"/>
  <c r="AT14" i="33"/>
  <c r="AT13" i="33"/>
  <c r="AT12" i="33"/>
  <c r="AT11" i="33"/>
  <c r="AT10" i="33"/>
  <c r="AT9" i="33"/>
  <c r="AT8" i="33"/>
  <c r="AT7" i="33"/>
  <c r="AT6" i="33"/>
  <c r="AZ17" i="33"/>
  <c r="AZ25" i="33"/>
  <c r="R78" i="140"/>
  <c r="AZ9" i="33"/>
  <c r="AZ41" i="33"/>
  <c r="R77" i="140"/>
  <c r="R77" i="141"/>
  <c r="R78" i="141"/>
  <c r="Z6" i="46"/>
  <c r="O82" i="140"/>
  <c r="M75" i="141"/>
  <c r="M82" i="141" s="1"/>
  <c r="D4" i="141"/>
  <c r="E4" i="141" s="1"/>
  <c r="F4" i="141" s="1"/>
  <c r="G4" i="141" s="1"/>
  <c r="H4" i="141" s="1"/>
  <c r="I4" i="141" s="1"/>
  <c r="J4" i="141" s="1"/>
  <c r="K4" i="141" s="1"/>
  <c r="L4" i="141" s="1"/>
  <c r="M75" i="140"/>
  <c r="M82" i="140" s="1"/>
  <c r="D4" i="140"/>
  <c r="E4" i="140" s="1"/>
  <c r="F4" i="140" s="1"/>
  <c r="G4" i="140" s="1"/>
  <c r="H4" i="140" s="1"/>
  <c r="I4" i="140" s="1"/>
  <c r="J4" i="140" s="1"/>
  <c r="K4" i="140" s="1"/>
  <c r="L4" i="140" s="1"/>
  <c r="E11" i="166"/>
  <c r="Q75" i="67"/>
  <c r="Q82" i="67" s="1"/>
  <c r="R7" i="5"/>
  <c r="H75" i="67"/>
  <c r="H82" i="67" s="1"/>
  <c r="M7" i="5"/>
  <c r="O3" i="1"/>
  <c r="P3" i="1" s="1"/>
  <c r="Q3" i="1" s="1"/>
  <c r="R3" i="1" s="1"/>
  <c r="S3" i="1" s="1"/>
  <c r="Z69" i="13"/>
  <c r="G12" i="13"/>
  <c r="R43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42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6" i="2"/>
  <c r="AR38" i="223"/>
  <c r="AH77" i="13"/>
  <c r="AG77" i="13"/>
  <c r="Q8" i="1"/>
  <c r="D4" i="67"/>
  <c r="E4" i="67" s="1"/>
  <c r="F4" i="67" s="1"/>
  <c r="G4" i="67" s="1"/>
  <c r="V77" i="13"/>
  <c r="F77" i="13"/>
  <c r="E4" i="46"/>
  <c r="F4" i="46" s="1"/>
  <c r="G4" i="46" s="1"/>
  <c r="H4" i="46" s="1"/>
  <c r="I4" i="46" s="1"/>
  <c r="J4" i="46" s="1"/>
  <c r="K4" i="46" s="1"/>
  <c r="L4" i="46" s="1"/>
  <c r="M4" i="46" s="1"/>
  <c r="N4" i="46" s="1"/>
  <c r="O4" i="46" s="1"/>
  <c r="P4" i="46" s="1"/>
  <c r="Q4" i="46" s="1"/>
  <c r="F75" i="25"/>
  <c r="AA76" i="13"/>
  <c r="Z76" i="13"/>
  <c r="Y76" i="13"/>
  <c r="O77" i="13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F75" i="2"/>
  <c r="C3" i="33"/>
  <c r="D3" i="33" s="1"/>
  <c r="I6" i="13"/>
  <c r="J6" i="13" s="1"/>
  <c r="K6" i="13" s="1"/>
  <c r="L6" i="13" s="1"/>
  <c r="M6" i="13" s="1"/>
  <c r="N6" i="13" s="1"/>
  <c r="O6" i="13" s="1"/>
  <c r="P6" i="13" s="1"/>
  <c r="Q6" i="13"/>
  <c r="R6" i="13" s="1"/>
  <c r="S6" i="13" s="1"/>
  <c r="T6" i="13" s="1"/>
  <c r="U6" i="13" s="1"/>
  <c r="V6" i="13" s="1"/>
  <c r="W6" i="13" s="1"/>
  <c r="X6" i="13" s="1"/>
  <c r="Y6" i="13" s="1"/>
  <c r="Z6" i="13" s="1"/>
  <c r="AA6" i="13" s="1"/>
  <c r="AB6" i="13" s="1"/>
  <c r="AC6" i="13" s="1"/>
  <c r="AD6" i="13" s="1"/>
  <c r="AE6" i="13" s="1"/>
  <c r="AF6" i="13" s="1"/>
  <c r="AG6" i="13" s="1"/>
  <c r="AH6" i="13" s="1"/>
  <c r="AI6" i="13" s="1"/>
  <c r="AJ6" i="13" s="1"/>
  <c r="AK6" i="13" s="1"/>
  <c r="AL6" i="13" s="1"/>
  <c r="AM6" i="13" s="1"/>
  <c r="AN6" i="13" s="1"/>
  <c r="AO6" i="13" s="1"/>
  <c r="AP6" i="13" s="1"/>
  <c r="AQ6" i="13" s="1"/>
  <c r="AR6" i="13" s="1"/>
  <c r="D6" i="13"/>
  <c r="D5" i="25"/>
  <c r="E5" i="25" s="1"/>
  <c r="F5" i="25" s="1"/>
  <c r="G5" i="25" s="1"/>
  <c r="H5" i="25" s="1"/>
  <c r="I5" i="25" s="1"/>
  <c r="J5" i="25" s="1"/>
  <c r="N1" i="1"/>
  <c r="E75" i="2"/>
  <c r="AP77" i="13"/>
  <c r="E24" i="166" s="1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Z21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70" i="13"/>
  <c r="Z71" i="13"/>
  <c r="Z72" i="13"/>
  <c r="Z73" i="13"/>
  <c r="Z74" i="13"/>
  <c r="Z75" i="13"/>
  <c r="W77" i="13"/>
  <c r="S77" i="13"/>
  <c r="P77" i="13"/>
  <c r="L77" i="13"/>
  <c r="J77" i="13"/>
  <c r="C77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AN19" i="13"/>
  <c r="AO19" i="13"/>
  <c r="D77" i="13"/>
  <c r="F38" i="25"/>
  <c r="AJ77" i="13"/>
  <c r="AL19" i="13"/>
  <c r="Q12" i="1"/>
  <c r="Q66" i="1"/>
  <c r="Q47" i="1"/>
  <c r="Q55" i="1"/>
  <c r="Q32" i="1"/>
  <c r="F12" i="25"/>
  <c r="F57" i="25"/>
  <c r="AB8" i="13"/>
  <c r="Q63" i="1"/>
  <c r="Q51" i="1"/>
  <c r="Q43" i="1"/>
  <c r="Q23" i="1"/>
  <c r="Q70" i="1"/>
  <c r="Q60" i="1"/>
  <c r="Q38" i="1"/>
  <c r="Q18" i="1"/>
  <c r="Q28" i="1"/>
  <c r="Q7" i="1"/>
  <c r="F37" i="25"/>
  <c r="Q69" i="1"/>
  <c r="Q65" i="1"/>
  <c r="Q59" i="1"/>
  <c r="Q54" i="1"/>
  <c r="Q50" i="1"/>
  <c r="Q46" i="1"/>
  <c r="Q42" i="1"/>
  <c r="Q36" i="1"/>
  <c r="Q31" i="1"/>
  <c r="Q27" i="1"/>
  <c r="Q22" i="1"/>
  <c r="Q16" i="1"/>
  <c r="Q11" i="1"/>
  <c r="Q6" i="1"/>
  <c r="Q73" i="1"/>
  <c r="F13" i="25"/>
  <c r="Q72" i="1"/>
  <c r="Q68" i="1"/>
  <c r="Q64" i="1"/>
  <c r="Q62" i="1"/>
  <c r="Q58" i="1"/>
  <c r="Q48" i="1"/>
  <c r="Q44" i="1"/>
  <c r="Q40" i="1"/>
  <c r="Q35" i="1"/>
  <c r="Q30" i="1"/>
  <c r="Q26" i="1"/>
  <c r="Q20" i="1"/>
  <c r="Q15" i="1"/>
  <c r="Q10" i="1"/>
  <c r="Q4" i="1"/>
  <c r="F33" i="25"/>
  <c r="Q71" i="1"/>
  <c r="Q67" i="1"/>
  <c r="Q61" i="1"/>
  <c r="Q56" i="1"/>
  <c r="Q52" i="1"/>
  <c r="Q39" i="1"/>
  <c r="Q34" i="1"/>
  <c r="Q24" i="1"/>
  <c r="Q19" i="1"/>
  <c r="Q14" i="1"/>
  <c r="F45" i="25"/>
  <c r="F61" i="25"/>
  <c r="F8" i="25"/>
  <c r="F50" i="25"/>
  <c r="F17" i="25"/>
  <c r="C75" i="67"/>
  <c r="AC16" i="13"/>
  <c r="AB40" i="13"/>
  <c r="G56" i="13"/>
  <c r="AC35" i="13"/>
  <c r="G59" i="13"/>
  <c r="AB59" i="13"/>
  <c r="AC51" i="13"/>
  <c r="AC76" i="13"/>
  <c r="G36" i="13"/>
  <c r="G71" i="13"/>
  <c r="G55" i="13"/>
  <c r="G35" i="13"/>
  <c r="G15" i="13"/>
  <c r="Q5" i="1"/>
  <c r="Q9" i="1"/>
  <c r="Q13" i="1"/>
  <c r="Q17" i="1"/>
  <c r="Q21" i="1"/>
  <c r="Q25" i="1"/>
  <c r="Q29" i="1"/>
  <c r="Q33" i="1"/>
  <c r="Q37" i="1"/>
  <c r="Q41" i="1"/>
  <c r="Q45" i="1"/>
  <c r="Q49" i="1"/>
  <c r="Q53" i="1"/>
  <c r="Q57" i="1"/>
  <c r="AO39" i="13"/>
  <c r="AB60" i="13"/>
  <c r="AN17" i="13"/>
  <c r="AL17" i="13"/>
  <c r="AP6" i="46"/>
  <c r="AP19" i="46" s="1"/>
  <c r="AL70" i="33"/>
  <c r="R6" i="46"/>
  <c r="AO9" i="13"/>
  <c r="R44" i="2"/>
  <c r="AO46" i="13"/>
  <c r="AN46" i="13"/>
  <c r="AL9" i="13"/>
  <c r="AL13" i="13"/>
  <c r="AO25" i="13"/>
  <c r="F25" i="25"/>
  <c r="F28" i="25"/>
  <c r="AN47" i="13"/>
  <c r="AN66" i="13"/>
  <c r="AL71" i="13"/>
  <c r="AN29" i="13"/>
  <c r="AL37" i="13"/>
  <c r="AL42" i="13"/>
  <c r="AO54" i="13"/>
  <c r="AL63" i="13"/>
  <c r="AK18" i="33"/>
  <c r="AK26" i="33"/>
  <c r="AL32" i="33"/>
  <c r="AL56" i="33"/>
  <c r="AK58" i="33"/>
  <c r="AL48" i="33"/>
  <c r="AL64" i="33"/>
  <c r="AL68" i="33"/>
  <c r="AK8" i="33"/>
  <c r="AL14" i="33"/>
  <c r="AK72" i="33"/>
  <c r="AK16" i="33"/>
  <c r="AL36" i="33"/>
  <c r="AK40" i="33"/>
  <c r="AK55" i="33"/>
  <c r="AL43" i="33"/>
  <c r="AK70" i="33"/>
  <c r="AK11" i="33"/>
  <c r="AL10" i="33"/>
  <c r="AK22" i="33"/>
  <c r="AK42" i="33"/>
  <c r="AK54" i="33"/>
  <c r="AL15" i="33"/>
  <c r="AL47" i="33"/>
  <c r="AK12" i="33"/>
  <c r="AL20" i="33"/>
  <c r="AK28" i="33"/>
  <c r="AL44" i="33"/>
  <c r="AL52" i="33"/>
  <c r="AL60" i="33"/>
  <c r="AK7" i="33"/>
  <c r="AL39" i="33"/>
  <c r="AL71" i="33"/>
  <c r="AK31" i="33"/>
  <c r="AL63" i="33"/>
  <c r="G75" i="2"/>
  <c r="D5" i="2"/>
  <c r="E5" i="2" s="1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R22" i="2"/>
  <c r="AO70" i="13"/>
  <c r="AL62" i="13"/>
  <c r="AN62" i="13"/>
  <c r="AO29" i="13"/>
  <c r="H4" i="67"/>
  <c r="I4" i="67" s="1"/>
  <c r="J4" i="67" s="1"/>
  <c r="K4" i="67" s="1"/>
  <c r="L4" i="67" s="1"/>
  <c r="M4" i="67" s="1"/>
  <c r="N4" i="67" s="1"/>
  <c r="O4" i="67" s="1"/>
  <c r="P4" i="67" s="1"/>
  <c r="AK48" i="33"/>
  <c r="AL72" i="33"/>
  <c r="AL18" i="33"/>
  <c r="AL22" i="33"/>
  <c r="AL58" i="33"/>
  <c r="AL8" i="33"/>
  <c r="AK14" i="33"/>
  <c r="AK56" i="33"/>
  <c r="AK68" i="33"/>
  <c r="AK32" i="33"/>
  <c r="AK43" i="33"/>
  <c r="AL16" i="33"/>
  <c r="AL26" i="33"/>
  <c r="AK20" i="33"/>
  <c r="AK64" i="33"/>
  <c r="AL40" i="33"/>
  <c r="AK60" i="33"/>
  <c r="AL42" i="33"/>
  <c r="AL7" i="33"/>
  <c r="AL55" i="33"/>
  <c r="AK10" i="33"/>
  <c r="AK52" i="33"/>
  <c r="AL12" i="33"/>
  <c r="AK71" i="33"/>
  <c r="AK63" i="33"/>
  <c r="AK15" i="33"/>
  <c r="AK36" i="33"/>
  <c r="AL54" i="33"/>
  <c r="AK47" i="33"/>
  <c r="AL31" i="33"/>
  <c r="AL11" i="33"/>
  <c r="AL59" i="33"/>
  <c r="AK59" i="33"/>
  <c r="AL67" i="33"/>
  <c r="AK67" i="33"/>
  <c r="AL51" i="33"/>
  <c r="AK51" i="33"/>
  <c r="AK44" i="33"/>
  <c r="AL28" i="33"/>
  <c r="AK27" i="33"/>
  <c r="AL27" i="33"/>
  <c r="AK35" i="33"/>
  <c r="AL35" i="33"/>
  <c r="AK39" i="33"/>
  <c r="AK19" i="33"/>
  <c r="AL19" i="33"/>
  <c r="AK61" i="33"/>
  <c r="AL61" i="33"/>
  <c r="AK45" i="33"/>
  <c r="AL45" i="33"/>
  <c r="AK29" i="33"/>
  <c r="AL29" i="33"/>
  <c r="AK13" i="33"/>
  <c r="AL13" i="33"/>
  <c r="AK73" i="33"/>
  <c r="AL73" i="33"/>
  <c r="AK57" i="33"/>
  <c r="AL57" i="33"/>
  <c r="AK41" i="33"/>
  <c r="AL41" i="33"/>
  <c r="AL25" i="33"/>
  <c r="AK25" i="33"/>
  <c r="AK9" i="33"/>
  <c r="AL9" i="33"/>
  <c r="AL69" i="33"/>
  <c r="AK69" i="33"/>
  <c r="AK53" i="33"/>
  <c r="AL53" i="33"/>
  <c r="AK37" i="33"/>
  <c r="AL37" i="33"/>
  <c r="AK21" i="33"/>
  <c r="AL21" i="33"/>
  <c r="AL6" i="33"/>
  <c r="AK6" i="33"/>
  <c r="AL65" i="33"/>
  <c r="AK65" i="33"/>
  <c r="AL49" i="33"/>
  <c r="AK49" i="33"/>
  <c r="AL33" i="33"/>
  <c r="AK33" i="33"/>
  <c r="AL17" i="33"/>
  <c r="AK17" i="33"/>
  <c r="AK66" i="33"/>
  <c r="AL66" i="33"/>
  <c r="AK62" i="33"/>
  <c r="AL62" i="33"/>
  <c r="AK50" i="33"/>
  <c r="AL50" i="33"/>
  <c r="AL46" i="33"/>
  <c r="AK46" i="33"/>
  <c r="AL34" i="33"/>
  <c r="AK38" i="33"/>
  <c r="AL38" i="33"/>
  <c r="AK34" i="33"/>
  <c r="AL24" i="33"/>
  <c r="AL30" i="33"/>
  <c r="AK30" i="33"/>
  <c r="AK23" i="33"/>
  <c r="AL23" i="33"/>
  <c r="AK5" i="33"/>
  <c r="AL5" i="33"/>
  <c r="AJ74" i="33"/>
  <c r="AT38" i="223"/>
  <c r="AW74" i="33"/>
  <c r="AL75" i="13" l="1"/>
  <c r="AO71" i="13"/>
  <c r="F10" i="25"/>
  <c r="AN15" i="13"/>
  <c r="AN58" i="13"/>
  <c r="F34" i="25"/>
  <c r="G69" i="13"/>
  <c r="F14" i="25"/>
  <c r="AB55" i="13"/>
  <c r="AC40" i="13"/>
  <c r="AC36" i="13"/>
  <c r="AN50" i="13"/>
  <c r="AN55" i="13"/>
  <c r="AL26" i="13"/>
  <c r="F67" i="25"/>
  <c r="AL50" i="13"/>
  <c r="AB12" i="13"/>
  <c r="G20" i="13"/>
  <c r="AB52" i="13"/>
  <c r="G8" i="13"/>
  <c r="AC48" i="13"/>
  <c r="F43" i="25"/>
  <c r="H40" i="13"/>
  <c r="D39" i="25" s="1"/>
  <c r="H44" i="13"/>
  <c r="D43" i="25" s="1"/>
  <c r="AM47" i="13"/>
  <c r="G46" i="25" s="1"/>
  <c r="E74" i="167"/>
  <c r="AK67" i="13"/>
  <c r="AL67" i="13" s="1"/>
  <c r="AK59" i="13"/>
  <c r="AO59" i="13" s="1"/>
  <c r="AK43" i="13"/>
  <c r="AL34" i="13"/>
  <c r="AN34" i="13"/>
  <c r="AN18" i="13"/>
  <c r="AM18" i="13"/>
  <c r="G17" i="25" s="1"/>
  <c r="AM51" i="13"/>
  <c r="G50" i="25" s="1"/>
  <c r="AM67" i="13"/>
  <c r="G66" i="25" s="1"/>
  <c r="AM76" i="13"/>
  <c r="G75" i="25" s="1"/>
  <c r="AK10" i="13"/>
  <c r="AO10" i="13" s="1"/>
  <c r="AL51" i="13"/>
  <c r="AO63" i="13"/>
  <c r="AO75" i="13"/>
  <c r="AO47" i="13"/>
  <c r="F71" i="25"/>
  <c r="AL35" i="13"/>
  <c r="AO50" i="13"/>
  <c r="AO42" i="13"/>
  <c r="G23" i="13"/>
  <c r="G27" i="13"/>
  <c r="AB35" i="13"/>
  <c r="G68" i="13"/>
  <c r="G52" i="13"/>
  <c r="G24" i="13"/>
  <c r="AB28" i="13"/>
  <c r="X79" i="13"/>
  <c r="AL58" i="13"/>
  <c r="H32" i="13"/>
  <c r="D31" i="25" s="1"/>
  <c r="H63" i="13"/>
  <c r="D62" i="25" s="1"/>
  <c r="AM66" i="13"/>
  <c r="G65" i="25" s="1"/>
  <c r="AM75" i="13"/>
  <c r="G74" i="25" s="1"/>
  <c r="H24" i="13"/>
  <c r="D23" i="25" s="1"/>
  <c r="AL30" i="13"/>
  <c r="AN59" i="13"/>
  <c r="AL14" i="13"/>
  <c r="AL76" i="13"/>
  <c r="AM43" i="13"/>
  <c r="G42" i="25" s="1"/>
  <c r="AN30" i="13"/>
  <c r="AC74" i="13"/>
  <c r="AC44" i="13"/>
  <c r="AC32" i="13"/>
  <c r="AC28" i="13"/>
  <c r="AC24" i="13"/>
  <c r="AC20" i="13"/>
  <c r="AC17" i="13"/>
  <c r="AO51" i="13"/>
  <c r="AN67" i="13"/>
  <c r="F52" i="25"/>
  <c r="F48" i="25"/>
  <c r="G37" i="13"/>
  <c r="I76" i="25"/>
  <c r="AL53" i="13"/>
  <c r="AN53" i="13"/>
  <c r="AM53" i="13"/>
  <c r="G52" i="25" s="1"/>
  <c r="AM49" i="13"/>
  <c r="G48" i="25" s="1"/>
  <c r="AL49" i="13"/>
  <c r="AN49" i="13"/>
  <c r="AN38" i="13"/>
  <c r="AM38" i="13"/>
  <c r="G37" i="25" s="1"/>
  <c r="AL38" i="13"/>
  <c r="AN22" i="13"/>
  <c r="AM22" i="13"/>
  <c r="G21" i="25" s="1"/>
  <c r="AO22" i="13"/>
  <c r="AL22" i="13"/>
  <c r="AM68" i="13"/>
  <c r="G67" i="25" s="1"/>
  <c r="AL68" i="13"/>
  <c r="AN68" i="13"/>
  <c r="AM44" i="13"/>
  <c r="G43" i="25" s="1"/>
  <c r="AO44" i="13"/>
  <c r="AL44" i="13"/>
  <c r="AA77" i="13"/>
  <c r="AC47" i="13"/>
  <c r="AC45" i="13"/>
  <c r="AC43" i="13"/>
  <c r="AC39" i="13"/>
  <c r="AC31" i="13"/>
  <c r="AC27" i="13"/>
  <c r="AC23" i="13"/>
  <c r="AC19" i="13"/>
  <c r="AC15" i="13"/>
  <c r="AO55" i="13"/>
  <c r="AL43" i="13"/>
  <c r="AO18" i="13"/>
  <c r="AL10" i="13"/>
  <c r="AO76" i="13"/>
  <c r="G47" i="13"/>
  <c r="AB15" i="13"/>
  <c r="G43" i="13"/>
  <c r="G21" i="13"/>
  <c r="G74" i="13"/>
  <c r="AL39" i="13"/>
  <c r="G76" i="13"/>
  <c r="M4" i="140"/>
  <c r="N4" i="140" s="1"/>
  <c r="O4" i="140" s="1"/>
  <c r="P4" i="140" s="1"/>
  <c r="Q4" i="140" s="1"/>
  <c r="R4" i="140" s="1"/>
  <c r="H13" i="13"/>
  <c r="D12" i="25" s="1"/>
  <c r="AM30" i="13"/>
  <c r="G29" i="25" s="1"/>
  <c r="H51" i="13"/>
  <c r="D50" i="25" s="1"/>
  <c r="AM55" i="13"/>
  <c r="G54" i="25" s="1"/>
  <c r="AM71" i="13"/>
  <c r="G70" i="25" s="1"/>
  <c r="AK16" i="13"/>
  <c r="AK8" i="13"/>
  <c r="AL8" i="13" s="1"/>
  <c r="AB71" i="13"/>
  <c r="AB67" i="13"/>
  <c r="AB63" i="13"/>
  <c r="M4" i="141"/>
  <c r="N4" i="141" s="1"/>
  <c r="O4" i="141" s="1"/>
  <c r="P4" i="141" s="1"/>
  <c r="Q4" i="141" s="1"/>
  <c r="R4" i="141" s="1"/>
  <c r="Q79" i="13"/>
  <c r="AK74" i="13"/>
  <c r="AO74" i="13" s="1"/>
  <c r="AK69" i="13"/>
  <c r="AN69" i="13" s="1"/>
  <c r="AK65" i="13"/>
  <c r="AK61" i="13"/>
  <c r="AK57" i="13"/>
  <c r="AK45" i="13"/>
  <c r="AK41" i="13"/>
  <c r="AL41" i="13" s="1"/>
  <c r="AQ10" i="13"/>
  <c r="Y6" i="1" s="1"/>
  <c r="AN63" i="13"/>
  <c r="AN26" i="13"/>
  <c r="AN39" i="13"/>
  <c r="G31" i="13"/>
  <c r="G19" i="13"/>
  <c r="G11" i="13"/>
  <c r="G67" i="13"/>
  <c r="F21" i="25"/>
  <c r="G57" i="13"/>
  <c r="AK73" i="13"/>
  <c r="AN73" i="13" s="1"/>
  <c r="AK64" i="13"/>
  <c r="AK60" i="13"/>
  <c r="AK56" i="13"/>
  <c r="AM56" i="13" s="1"/>
  <c r="G55" i="25" s="1"/>
  <c r="AK52" i="13"/>
  <c r="AL52" i="13" s="1"/>
  <c r="AK48" i="13"/>
  <c r="AN48" i="13" s="1"/>
  <c r="AK40" i="13"/>
  <c r="AL40" i="13" s="1"/>
  <c r="AK32" i="13"/>
  <c r="AL32" i="13" s="1"/>
  <c r="AK12" i="13"/>
  <c r="AL12" i="13" s="1"/>
  <c r="AC58" i="13"/>
  <c r="AB76" i="13"/>
  <c r="AB74" i="13"/>
  <c r="AB70" i="13"/>
  <c r="AB56" i="13"/>
  <c r="AE8" i="13"/>
  <c r="AQ8" i="13" s="1"/>
  <c r="Y4" i="1" s="1"/>
  <c r="I77" i="67"/>
  <c r="E195" i="167"/>
  <c r="AR19" i="46"/>
  <c r="Q4" i="67"/>
  <c r="R4" i="67" s="1"/>
  <c r="S4" i="67" s="1"/>
  <c r="R19" i="46"/>
  <c r="E125" i="167"/>
  <c r="AB51" i="13"/>
  <c r="R4" i="46"/>
  <c r="S4" i="46" s="1"/>
  <c r="T4" i="46" s="1"/>
  <c r="U4" i="46" s="1"/>
  <c r="V4" i="46" s="1"/>
  <c r="W4" i="46" s="1"/>
  <c r="X4" i="46" s="1"/>
  <c r="Y4" i="46" s="1"/>
  <c r="Z4" i="46" s="1"/>
  <c r="AA4" i="46" s="1"/>
  <c r="AB4" i="46" s="1"/>
  <c r="AC4" i="46" s="1"/>
  <c r="AD4" i="46" s="1"/>
  <c r="AE4" i="46" s="1"/>
  <c r="R167" i="167"/>
  <c r="R153" i="167"/>
  <c r="R159" i="167"/>
  <c r="R158" i="167"/>
  <c r="R178" i="167"/>
  <c r="R181" i="167"/>
  <c r="R190" i="167"/>
  <c r="R175" i="167"/>
  <c r="R174" i="167"/>
  <c r="R77" i="167"/>
  <c r="R87" i="167"/>
  <c r="R76" i="167"/>
  <c r="K79" i="67"/>
  <c r="R79" i="167"/>
  <c r="R78" i="167"/>
  <c r="R86" i="167"/>
  <c r="AA9" i="46"/>
  <c r="AA17" i="46" s="1"/>
  <c r="BA73" i="33"/>
  <c r="BA71" i="33"/>
  <c r="BA69" i="33"/>
  <c r="BA67" i="33"/>
  <c r="BA65" i="33"/>
  <c r="BA63" i="33"/>
  <c r="BA61" i="33"/>
  <c r="BA59" i="33"/>
  <c r="BA57" i="33"/>
  <c r="BA55" i="33"/>
  <c r="BA53" i="33"/>
  <c r="BA51" i="33"/>
  <c r="BA49" i="33"/>
  <c r="BA47" i="33"/>
  <c r="BA45" i="33"/>
  <c r="BA43" i="33"/>
  <c r="BA41" i="33"/>
  <c r="BA39" i="33"/>
  <c r="BA37" i="33"/>
  <c r="BA35" i="33"/>
  <c r="BA33" i="33"/>
  <c r="BA31" i="33"/>
  <c r="BA29" i="33"/>
  <c r="BA27" i="33"/>
  <c r="BA25" i="33"/>
  <c r="BA23" i="33"/>
  <c r="BA21" i="33"/>
  <c r="BA19" i="33"/>
  <c r="BA17" i="33"/>
  <c r="BA15" i="33"/>
  <c r="BA13" i="33"/>
  <c r="BA11" i="33"/>
  <c r="BA9" i="33"/>
  <c r="BA6" i="33"/>
  <c r="BA7" i="33"/>
  <c r="BA10" i="33"/>
  <c r="BA14" i="33"/>
  <c r="BA18" i="33"/>
  <c r="BA22" i="33"/>
  <c r="BA26" i="33"/>
  <c r="BA30" i="33"/>
  <c r="BA34" i="33"/>
  <c r="BA38" i="33"/>
  <c r="BA42" i="33"/>
  <c r="BA46" i="33"/>
  <c r="BA50" i="33"/>
  <c r="BA54" i="33"/>
  <c r="BA58" i="33"/>
  <c r="BA62" i="33"/>
  <c r="BA66" i="33"/>
  <c r="BA70" i="33"/>
  <c r="BA8" i="33"/>
  <c r="BA12" i="33"/>
  <c r="BA16" i="33"/>
  <c r="BA20" i="33"/>
  <c r="BA24" i="33"/>
  <c r="BA28" i="33"/>
  <c r="BA32" i="33"/>
  <c r="BA36" i="33"/>
  <c r="BA40" i="33"/>
  <c r="BA44" i="33"/>
  <c r="BA48" i="33"/>
  <c r="BA52" i="33"/>
  <c r="BA56" i="33"/>
  <c r="BA60" i="33"/>
  <c r="BA64" i="33"/>
  <c r="BA68" i="33"/>
  <c r="BA72" i="33"/>
  <c r="AF3" i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P197" i="167"/>
  <c r="K77" i="67"/>
  <c r="K78" i="67"/>
  <c r="H197" i="167"/>
  <c r="BA5" i="33"/>
  <c r="F197" i="167"/>
  <c r="AZ73" i="33"/>
  <c r="AZ72" i="33"/>
  <c r="AZ71" i="33"/>
  <c r="AZ70" i="33"/>
  <c r="AZ69" i="33"/>
  <c r="AZ67" i="33"/>
  <c r="AZ66" i="33"/>
  <c r="AZ65" i="33"/>
  <c r="AZ63" i="33"/>
  <c r="AZ62" i="33"/>
  <c r="AZ61" i="33"/>
  <c r="AZ59" i="33"/>
  <c r="AZ58" i="33"/>
  <c r="AZ57" i="33"/>
  <c r="AZ55" i="33"/>
  <c r="AZ54" i="33"/>
  <c r="AZ53" i="33"/>
  <c r="AZ51" i="33"/>
  <c r="AZ50" i="33"/>
  <c r="AZ49" i="33"/>
  <c r="AZ47" i="33"/>
  <c r="AZ46" i="33"/>
  <c r="AZ39" i="33"/>
  <c r="AZ38" i="33"/>
  <c r="AZ37" i="33"/>
  <c r="AZ35" i="33"/>
  <c r="AZ34" i="33"/>
  <c r="AZ23" i="33"/>
  <c r="AZ22" i="33"/>
  <c r="AZ15" i="33"/>
  <c r="AZ14" i="33"/>
  <c r="AZ7" i="33"/>
  <c r="AZ6" i="33"/>
  <c r="AZ5" i="33"/>
  <c r="AD3" i="100"/>
  <c r="AE3" i="100" s="1"/>
  <c r="AF3" i="100" s="1"/>
  <c r="AM11" i="13"/>
  <c r="G10" i="25" s="1"/>
  <c r="AL11" i="13"/>
  <c r="AN11" i="13"/>
  <c r="AO15" i="13"/>
  <c r="AL15" i="13"/>
  <c r="AM37" i="13"/>
  <c r="G36" i="25" s="1"/>
  <c r="AO37" i="13"/>
  <c r="AN25" i="13"/>
  <c r="AM25" i="13"/>
  <c r="G24" i="25" s="1"/>
  <c r="AL25" i="13"/>
  <c r="AO17" i="13"/>
  <c r="AM17" i="13"/>
  <c r="G16" i="25" s="1"/>
  <c r="AN13" i="13"/>
  <c r="AM13" i="13"/>
  <c r="G12" i="25" s="1"/>
  <c r="AO13" i="13"/>
  <c r="AN9" i="13"/>
  <c r="AM9" i="13"/>
  <c r="G8" i="25" s="1"/>
  <c r="AL64" i="13"/>
  <c r="AN70" i="13"/>
  <c r="AL54" i="13"/>
  <c r="AO34" i="13"/>
  <c r="AO26" i="13"/>
  <c r="AL18" i="13"/>
  <c r="AO60" i="13"/>
  <c r="AO35" i="13"/>
  <c r="AO66" i="13"/>
  <c r="AN40" i="13"/>
  <c r="AO58" i="13"/>
  <c r="AB36" i="13"/>
  <c r="G44" i="13"/>
  <c r="F24" i="25"/>
  <c r="AB20" i="13"/>
  <c r="AC68" i="13"/>
  <c r="AC12" i="13"/>
  <c r="G28" i="13"/>
  <c r="F32" i="25"/>
  <c r="G60" i="13"/>
  <c r="AM14" i="13"/>
  <c r="G13" i="25" s="1"/>
  <c r="AM34" i="13"/>
  <c r="G33" i="25" s="1"/>
  <c r="AM42" i="13"/>
  <c r="G41" i="25" s="1"/>
  <c r="H64" i="13"/>
  <c r="D63" i="25" s="1"/>
  <c r="H73" i="13"/>
  <c r="D72" i="25" s="1"/>
  <c r="AK28" i="13"/>
  <c r="AM28" i="13" s="1"/>
  <c r="G27" i="25" s="1"/>
  <c r="AK21" i="13"/>
  <c r="AN21" i="13" s="1"/>
  <c r="AC56" i="13"/>
  <c r="AC54" i="13"/>
  <c r="AC52" i="13"/>
  <c r="AB49" i="13"/>
  <c r="AB47" i="13"/>
  <c r="AB45" i="13"/>
  <c r="AB43" i="13"/>
  <c r="AB41" i="13"/>
  <c r="AB39" i="13"/>
  <c r="AB37" i="13"/>
  <c r="AB33" i="13"/>
  <c r="AB31" i="13"/>
  <c r="AB29" i="13"/>
  <c r="AB27" i="13"/>
  <c r="AB25" i="13"/>
  <c r="AB23" i="13"/>
  <c r="AB68" i="13"/>
  <c r="AB64" i="13"/>
  <c r="AB62" i="13"/>
  <c r="AO64" i="13"/>
  <c r="AO68" i="13"/>
  <c r="AO38" i="13"/>
  <c r="AL29" i="13"/>
  <c r="AL48" i="13"/>
  <c r="AL60" i="13"/>
  <c r="AN35" i="13"/>
  <c r="AN14" i="13"/>
  <c r="AO40" i="13"/>
  <c r="AN44" i="13"/>
  <c r="F16" i="25"/>
  <c r="G32" i="13"/>
  <c r="G48" i="13"/>
  <c r="AB48" i="13"/>
  <c r="F36" i="25"/>
  <c r="AC49" i="13"/>
  <c r="AC13" i="13"/>
  <c r="AC73" i="13"/>
  <c r="AE71" i="13"/>
  <c r="AQ71" i="13" s="1"/>
  <c r="AE69" i="13"/>
  <c r="C68" i="25" s="1"/>
  <c r="AB16" i="13"/>
  <c r="AC8" i="13"/>
  <c r="C49" i="25"/>
  <c r="AD50" i="13"/>
  <c r="AQ50" i="13"/>
  <c r="Y46" i="1" s="1"/>
  <c r="H72" i="13"/>
  <c r="D71" i="25" s="1"/>
  <c r="G72" i="13"/>
  <c r="AB75" i="13"/>
  <c r="H75" i="13"/>
  <c r="D74" i="25" s="1"/>
  <c r="G75" i="13"/>
  <c r="AC75" i="13"/>
  <c r="H70" i="13"/>
  <c r="D69" i="25" s="1"/>
  <c r="G70" i="13"/>
  <c r="H66" i="13"/>
  <c r="D65" i="25" s="1"/>
  <c r="G66" i="13"/>
  <c r="H62" i="13"/>
  <c r="D61" i="25" s="1"/>
  <c r="G62" i="13"/>
  <c r="H58" i="13"/>
  <c r="D57" i="25" s="1"/>
  <c r="G58" i="13"/>
  <c r="AB58" i="13"/>
  <c r="AB54" i="13"/>
  <c r="G54" i="13"/>
  <c r="H54" i="13"/>
  <c r="D53" i="25" s="1"/>
  <c r="G50" i="13"/>
  <c r="AC50" i="13"/>
  <c r="AB50" i="13"/>
  <c r="H50" i="13"/>
  <c r="D49" i="25" s="1"/>
  <c r="AB46" i="13"/>
  <c r="G46" i="13"/>
  <c r="H46" i="13"/>
  <c r="D45" i="25" s="1"/>
  <c r="H42" i="13"/>
  <c r="D41" i="25" s="1"/>
  <c r="AB42" i="13"/>
  <c r="G42" i="13"/>
  <c r="AC42" i="13"/>
  <c r="H38" i="13"/>
  <c r="D37" i="25" s="1"/>
  <c r="G38" i="13"/>
  <c r="AB38" i="13"/>
  <c r="AC38" i="13"/>
  <c r="AC34" i="13"/>
  <c r="G34" i="13"/>
  <c r="AB34" i="13"/>
  <c r="H34" i="13"/>
  <c r="D33" i="25" s="1"/>
  <c r="H30" i="13"/>
  <c r="D29" i="25" s="1"/>
  <c r="G30" i="13"/>
  <c r="AB30" i="13"/>
  <c r="AC30" i="13"/>
  <c r="G26" i="13"/>
  <c r="AC26" i="13"/>
  <c r="H26" i="13"/>
  <c r="D25" i="25" s="1"/>
  <c r="AB26" i="13"/>
  <c r="H22" i="13"/>
  <c r="D21" i="25" s="1"/>
  <c r="G22" i="13"/>
  <c r="AC22" i="13"/>
  <c r="H18" i="13"/>
  <c r="D17" i="25" s="1"/>
  <c r="AC18" i="13"/>
  <c r="G18" i="13"/>
  <c r="AB14" i="13"/>
  <c r="G14" i="13"/>
  <c r="G10" i="13"/>
  <c r="H10" i="13"/>
  <c r="D9" i="25" s="1"/>
  <c r="AE72" i="13"/>
  <c r="AB72" i="13"/>
  <c r="AB66" i="13"/>
  <c r="AC46" i="13"/>
  <c r="AC10" i="13"/>
  <c r="AM24" i="13"/>
  <c r="G23" i="25" s="1"/>
  <c r="AN24" i="13"/>
  <c r="AO24" i="13"/>
  <c r="AM33" i="13"/>
  <c r="G32" i="25" s="1"/>
  <c r="AL33" i="13"/>
  <c r="AO33" i="13"/>
  <c r="AN33" i="13"/>
  <c r="AC60" i="13"/>
  <c r="AE60" i="13"/>
  <c r="X77" i="13"/>
  <c r="AC70" i="13"/>
  <c r="H61" i="13"/>
  <c r="D60" i="25" s="1"/>
  <c r="AC61" i="13"/>
  <c r="AB61" i="13"/>
  <c r="AC53" i="13"/>
  <c r="G53" i="13"/>
  <c r="AB9" i="13"/>
  <c r="E77" i="13"/>
  <c r="G77" i="13" s="1"/>
  <c r="AC9" i="13"/>
  <c r="AC14" i="13"/>
  <c r="AO45" i="13"/>
  <c r="AO53" i="13"/>
  <c r="AL65" i="13"/>
  <c r="AO32" i="13"/>
  <c r="AD10" i="13"/>
  <c r="C9" i="25"/>
  <c r="Q77" i="13"/>
  <c r="AB69" i="13"/>
  <c r="AB21" i="13"/>
  <c r="AC57" i="13"/>
  <c r="AO61" i="13"/>
  <c r="H53" i="13"/>
  <c r="D52" i="25" s="1"/>
  <c r="AM12" i="13"/>
  <c r="G11" i="25" s="1"/>
  <c r="AK36" i="13"/>
  <c r="AK20" i="13"/>
  <c r="AI77" i="13"/>
  <c r="AK31" i="13"/>
  <c r="F30" i="25"/>
  <c r="F26" i="25"/>
  <c r="AK27" i="13"/>
  <c r="AK23" i="13"/>
  <c r="F22" i="25"/>
  <c r="AE22" i="13"/>
  <c r="AB22" i="13"/>
  <c r="AB18" i="13"/>
  <c r="AE14" i="13"/>
  <c r="AB10" i="13"/>
  <c r="H65" i="13"/>
  <c r="D64" i="25" s="1"/>
  <c r="G65" i="13"/>
  <c r="H49" i="13"/>
  <c r="D48" i="25" s="1"/>
  <c r="G49" i="13"/>
  <c r="H45" i="13"/>
  <c r="D44" i="25" s="1"/>
  <c r="G45" i="13"/>
  <c r="G17" i="13"/>
  <c r="H17" i="13"/>
  <c r="D16" i="25" s="1"/>
  <c r="AO49" i="13"/>
  <c r="AO69" i="13"/>
  <c r="AD69" i="13"/>
  <c r="AN37" i="13"/>
  <c r="F23" i="25"/>
  <c r="AC65" i="13"/>
  <c r="G13" i="13"/>
  <c r="G25" i="13"/>
  <c r="AC69" i="13"/>
  <c r="G33" i="13"/>
  <c r="G29" i="13"/>
  <c r="H9" i="13"/>
  <c r="H41" i="13"/>
  <c r="D40" i="25" s="1"/>
  <c r="AE70" i="13"/>
  <c r="AD70" i="13" s="1"/>
  <c r="AE68" i="13"/>
  <c r="AQ68" i="13" s="1"/>
  <c r="Y64" i="1" s="1"/>
  <c r="AE66" i="13"/>
  <c r="AQ66" i="13" s="1"/>
  <c r="AC66" i="13"/>
  <c r="AE64" i="13"/>
  <c r="AC64" i="13"/>
  <c r="AE62" i="13"/>
  <c r="AQ62" i="13" s="1"/>
  <c r="Y58" i="1" s="1"/>
  <c r="AC62" i="13"/>
  <c r="AB57" i="13"/>
  <c r="AB53" i="13"/>
  <c r="AC41" i="13"/>
  <c r="AC37" i="13"/>
  <c r="AC33" i="13"/>
  <c r="AC29" i="13"/>
  <c r="AC25" i="13"/>
  <c r="AC21" i="13"/>
  <c r="AE67" i="13"/>
  <c r="AQ67" i="13" s="1"/>
  <c r="AE65" i="13"/>
  <c r="AQ65" i="13" s="1"/>
  <c r="AE63" i="13"/>
  <c r="AQ63" i="13" s="1"/>
  <c r="Y59" i="1" s="1"/>
  <c r="AE61" i="13"/>
  <c r="AQ61" i="13" s="1"/>
  <c r="AE13" i="13"/>
  <c r="AE9" i="13"/>
  <c r="AQ9" i="13" s="1"/>
  <c r="Z77" i="13"/>
  <c r="AM72" i="13"/>
  <c r="AO72" i="13"/>
  <c r="AL72" i="13"/>
  <c r="AN72" i="13"/>
  <c r="AQ69" i="13"/>
  <c r="Y65" i="1" s="1"/>
  <c r="AE21" i="13"/>
  <c r="AE49" i="13"/>
  <c r="AE48" i="13"/>
  <c r="AE47" i="13"/>
  <c r="AE46" i="13"/>
  <c r="AE76" i="13"/>
  <c r="AE75" i="13"/>
  <c r="AE74" i="13"/>
  <c r="AE73" i="13"/>
  <c r="AE59" i="13"/>
  <c r="AE58" i="13"/>
  <c r="AE57" i="13"/>
  <c r="AE56" i="13"/>
  <c r="C55" i="25" s="1"/>
  <c r="AE55" i="13"/>
  <c r="AE54" i="13"/>
  <c r="AE53" i="13"/>
  <c r="AE52" i="13"/>
  <c r="C51" i="25" s="1"/>
  <c r="AE51" i="13"/>
  <c r="AE20" i="13"/>
  <c r="AD20" i="13" s="1"/>
  <c r="AE19" i="13"/>
  <c r="AE18" i="13"/>
  <c r="AE17" i="13"/>
  <c r="AE16" i="13"/>
  <c r="AE15" i="13"/>
  <c r="AE45" i="13"/>
  <c r="AD45" i="13" s="1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D25" i="13" s="1"/>
  <c r="AE24" i="13"/>
  <c r="AE23" i="13"/>
  <c r="C69" i="25"/>
  <c r="AQ45" i="13"/>
  <c r="AQ12" i="13"/>
  <c r="AD12" i="13"/>
  <c r="C11" i="25"/>
  <c r="AE11" i="13"/>
  <c r="C10" i="25" s="1"/>
  <c r="AT74" i="33"/>
  <c r="P77" i="140"/>
  <c r="P77" i="141"/>
  <c r="C82" i="67"/>
  <c r="AZ68" i="33"/>
  <c r="AZ64" i="33"/>
  <c r="AZ60" i="33"/>
  <c r="AZ56" i="33"/>
  <c r="AZ52" i="33"/>
  <c r="AZ48" i="33"/>
  <c r="AZ44" i="33"/>
  <c r="AZ40" i="33"/>
  <c r="AZ36" i="33"/>
  <c r="AZ32" i="33"/>
  <c r="AZ28" i="33"/>
  <c r="AZ24" i="33"/>
  <c r="AZ20" i="33"/>
  <c r="AZ16" i="33"/>
  <c r="AZ12" i="33"/>
  <c r="AZ8" i="33"/>
  <c r="G91" i="167"/>
  <c r="AD3" i="72"/>
  <c r="AE3" i="72" s="1"/>
  <c r="AK24" i="33"/>
  <c r="AK74" i="33" s="1"/>
  <c r="BB74" i="33"/>
  <c r="AB17" i="46"/>
  <c r="AB19" i="46" s="1"/>
  <c r="R186" i="167"/>
  <c r="R188" i="167"/>
  <c r="AL74" i="33"/>
  <c r="G81" i="167"/>
  <c r="E81" i="167"/>
  <c r="O5" i="5"/>
  <c r="O7" i="5" s="1"/>
  <c r="T17" i="46"/>
  <c r="T19" i="46" s="1"/>
  <c r="W7" i="5"/>
  <c r="AA6" i="46"/>
  <c r="G144" i="167"/>
  <c r="E144" i="167"/>
  <c r="I144" i="167"/>
  <c r="R154" i="167"/>
  <c r="R152" i="167"/>
  <c r="R177" i="167"/>
  <c r="R180" i="167"/>
  <c r="R156" i="167"/>
  <c r="H75" i="2"/>
  <c r="R170" i="167"/>
  <c r="R179" i="167"/>
  <c r="R150" i="167"/>
  <c r="R141" i="167"/>
  <c r="R123" i="167"/>
  <c r="R142" i="167"/>
  <c r="R140" i="167"/>
  <c r="R169" i="167"/>
  <c r="R157" i="167"/>
  <c r="R151" i="167"/>
  <c r="R185" i="167"/>
  <c r="R191" i="167"/>
  <c r="Q195" i="167"/>
  <c r="R166" i="167"/>
  <c r="R183" i="167"/>
  <c r="R155" i="167"/>
  <c r="R149" i="167"/>
  <c r="R148" i="167"/>
  <c r="R184" i="167"/>
  <c r="R189" i="167"/>
  <c r="R187" i="167"/>
  <c r="R160" i="167"/>
  <c r="R135" i="167"/>
  <c r="R168" i="167"/>
  <c r="R164" i="167"/>
  <c r="R162" i="167"/>
  <c r="R124" i="167"/>
  <c r="R192" i="167"/>
  <c r="R172" i="167"/>
  <c r="R137" i="167"/>
  <c r="R176" i="167"/>
  <c r="R173" i="167"/>
  <c r="R139" i="167"/>
  <c r="R143" i="167"/>
  <c r="R171" i="167"/>
  <c r="R146" i="167"/>
  <c r="R138" i="167"/>
  <c r="N144" i="167"/>
  <c r="J75" i="2"/>
  <c r="I75" i="2"/>
  <c r="AL73" i="13" l="1"/>
  <c r="AN10" i="13"/>
  <c r="AM10" i="13"/>
  <c r="G9" i="25" s="1"/>
  <c r="AO67" i="13"/>
  <c r="AM59" i="13"/>
  <c r="G58" i="25" s="1"/>
  <c r="AL59" i="13"/>
  <c r="AN43" i="13"/>
  <c r="AO43" i="13"/>
  <c r="R193" i="167"/>
  <c r="AO21" i="13"/>
  <c r="L132" i="167"/>
  <c r="R128" i="167"/>
  <c r="R129" i="167"/>
  <c r="R131" i="167"/>
  <c r="AM40" i="13"/>
  <c r="G39" i="25" s="1"/>
  <c r="R104" i="167"/>
  <c r="R194" i="167"/>
  <c r="AK77" i="13"/>
  <c r="AF77" i="13" s="1"/>
  <c r="H4" i="25" s="1"/>
  <c r="H67" i="25" s="1"/>
  <c r="AQ56" i="13"/>
  <c r="Y52" i="1" s="1"/>
  <c r="AD9" i="13"/>
  <c r="AO8" i="13"/>
  <c r="R136" i="167"/>
  <c r="L144" i="167"/>
  <c r="V6" i="5"/>
  <c r="R80" i="167"/>
  <c r="AF4" i="46"/>
  <c r="AG4" i="46" s="1"/>
  <c r="AH4" i="46" s="1"/>
  <c r="AI4" i="46" s="1"/>
  <c r="AJ4" i="46" s="1"/>
  <c r="AK4" i="46" s="1"/>
  <c r="AL4" i="46" s="1"/>
  <c r="AM4" i="46" s="1"/>
  <c r="AN4" i="46" s="1"/>
  <c r="AO4" i="46" s="1"/>
  <c r="AP4" i="46" s="1"/>
  <c r="AQ4" i="46" s="1"/>
  <c r="AR4" i="46" s="1"/>
  <c r="AS4" i="46" s="1"/>
  <c r="AT4" i="46" s="1"/>
  <c r="C8" i="25"/>
  <c r="F76" i="25"/>
  <c r="AC77" i="13"/>
  <c r="AL16" i="13"/>
  <c r="R79" i="141"/>
  <c r="AO12" i="13"/>
  <c r="AN12" i="13"/>
  <c r="AM52" i="13"/>
  <c r="G51" i="25" s="1"/>
  <c r="AN52" i="13"/>
  <c r="AO52" i="13"/>
  <c r="AM73" i="13"/>
  <c r="G72" i="25" s="1"/>
  <c r="AO73" i="13"/>
  <c r="AL45" i="13"/>
  <c r="AM45" i="13"/>
  <c r="G44" i="25" s="1"/>
  <c r="AN45" i="13"/>
  <c r="AM69" i="13"/>
  <c r="G68" i="25" s="1"/>
  <c r="AL69" i="13"/>
  <c r="AM8" i="13"/>
  <c r="G7" i="25" s="1"/>
  <c r="AN8" i="13"/>
  <c r="AM32" i="13"/>
  <c r="G31" i="25" s="1"/>
  <c r="AN32" i="13"/>
  <c r="AL57" i="13"/>
  <c r="AM57" i="13"/>
  <c r="G56" i="25" s="1"/>
  <c r="AN57" i="13"/>
  <c r="AO57" i="13"/>
  <c r="C7" i="25"/>
  <c r="AD8" i="13"/>
  <c r="AM60" i="13"/>
  <c r="G59" i="25" s="1"/>
  <c r="AN60" i="13"/>
  <c r="AM61" i="13"/>
  <c r="G60" i="25" s="1"/>
  <c r="AN61" i="13"/>
  <c r="AL61" i="13"/>
  <c r="AN56" i="13"/>
  <c r="AL56" i="13"/>
  <c r="AO56" i="13"/>
  <c r="AM74" i="13"/>
  <c r="G73" i="25" s="1"/>
  <c r="AL74" i="13"/>
  <c r="AN74" i="13"/>
  <c r="AM16" i="13"/>
  <c r="G15" i="25" s="1"/>
  <c r="AN16" i="13"/>
  <c r="L81" i="167"/>
  <c r="AO16" i="13"/>
  <c r="AL28" i="13"/>
  <c r="AM48" i="13"/>
  <c r="G47" i="25" s="1"/>
  <c r="AO48" i="13"/>
  <c r="AM64" i="13"/>
  <c r="G63" i="25" s="1"/>
  <c r="AN64" i="13"/>
  <c r="AM41" i="13"/>
  <c r="G40" i="25" s="1"/>
  <c r="AN41" i="13"/>
  <c r="AO41" i="13"/>
  <c r="AM65" i="13"/>
  <c r="G64" i="25" s="1"/>
  <c r="AN65" i="13"/>
  <c r="AO65" i="13"/>
  <c r="V5" i="5"/>
  <c r="R79" i="140"/>
  <c r="L195" i="167"/>
  <c r="AG3" i="100"/>
  <c r="AH3" i="100" s="1"/>
  <c r="AI3" i="100" s="1"/>
  <c r="AZ74" i="33"/>
  <c r="L125" i="167"/>
  <c r="R68" i="167"/>
  <c r="R60" i="167"/>
  <c r="R52" i="167"/>
  <c r="R44" i="167"/>
  <c r="R36" i="167"/>
  <c r="R28" i="167"/>
  <c r="R20" i="167"/>
  <c r="R12" i="167"/>
  <c r="R70" i="167"/>
  <c r="R62" i="167"/>
  <c r="R54" i="167"/>
  <c r="R46" i="167"/>
  <c r="R38" i="167"/>
  <c r="R30" i="167"/>
  <c r="R22" i="167"/>
  <c r="R14" i="167"/>
  <c r="R7" i="167"/>
  <c r="R9" i="167"/>
  <c r="R13" i="167"/>
  <c r="R17" i="167"/>
  <c r="R21" i="167"/>
  <c r="R25" i="167"/>
  <c r="R29" i="167"/>
  <c r="R33" i="167"/>
  <c r="R37" i="167"/>
  <c r="R41" i="167"/>
  <c r="R45" i="167"/>
  <c r="R49" i="167"/>
  <c r="R53" i="167"/>
  <c r="R57" i="167"/>
  <c r="R61" i="167"/>
  <c r="R65" i="167"/>
  <c r="R69" i="167"/>
  <c r="R73" i="167"/>
  <c r="R72" i="167"/>
  <c r="R64" i="167"/>
  <c r="R56" i="167"/>
  <c r="R48" i="167"/>
  <c r="R40" i="167"/>
  <c r="R32" i="167"/>
  <c r="R24" i="167"/>
  <c r="R16" i="167"/>
  <c r="R8" i="167"/>
  <c r="R66" i="167"/>
  <c r="R58" i="167"/>
  <c r="R50" i="167"/>
  <c r="R42" i="167"/>
  <c r="R34" i="167"/>
  <c r="R26" i="167"/>
  <c r="R18" i="167"/>
  <c r="R10" i="167"/>
  <c r="R6" i="167"/>
  <c r="R11" i="167"/>
  <c r="R15" i="167"/>
  <c r="R19" i="167"/>
  <c r="R23" i="167"/>
  <c r="R27" i="167"/>
  <c r="R31" i="167"/>
  <c r="R35" i="167"/>
  <c r="R39" i="167"/>
  <c r="R43" i="167"/>
  <c r="R47" i="167"/>
  <c r="R51" i="167"/>
  <c r="R55" i="167"/>
  <c r="R59" i="167"/>
  <c r="R63" i="167"/>
  <c r="R67" i="167"/>
  <c r="R71" i="167"/>
  <c r="I197" i="167"/>
  <c r="G197" i="167"/>
  <c r="BA74" i="33"/>
  <c r="R161" i="167"/>
  <c r="L74" i="167"/>
  <c r="R182" i="167"/>
  <c r="L91" i="167"/>
  <c r="R163" i="167"/>
  <c r="J74" i="167"/>
  <c r="AF3" i="72"/>
  <c r="AG3" i="72" s="1"/>
  <c r="AH3" i="72" s="1"/>
  <c r="AI3" i="72" s="1"/>
  <c r="AJ3" i="72" s="1"/>
  <c r="AK3" i="72" s="1"/>
  <c r="AQ25" i="13"/>
  <c r="AO28" i="13"/>
  <c r="AM21" i="13"/>
  <c r="G20" i="25" s="1"/>
  <c r="AL21" i="13"/>
  <c r="AN28" i="13"/>
  <c r="C70" i="25"/>
  <c r="AD71" i="13"/>
  <c r="AQ13" i="13"/>
  <c r="AD13" i="13"/>
  <c r="C12" i="25"/>
  <c r="C63" i="25"/>
  <c r="AD64" i="13"/>
  <c r="AL27" i="13"/>
  <c r="AM27" i="13"/>
  <c r="G26" i="25" s="1"/>
  <c r="AO27" i="13"/>
  <c r="AN27" i="13"/>
  <c r="AD60" i="13"/>
  <c r="AQ60" i="13"/>
  <c r="C59" i="25"/>
  <c r="E23" i="166"/>
  <c r="C60" i="25"/>
  <c r="AD61" i="13"/>
  <c r="C44" i="25"/>
  <c r="C19" i="25"/>
  <c r="C62" i="25"/>
  <c r="AD63" i="13"/>
  <c r="C61" i="25"/>
  <c r="AD62" i="13"/>
  <c r="C65" i="25"/>
  <c r="AD66" i="13"/>
  <c r="D8" i="25"/>
  <c r="D76" i="25" s="1"/>
  <c r="H77" i="13"/>
  <c r="E17" i="166" s="1"/>
  <c r="AQ14" i="13"/>
  <c r="Y10" i="1" s="1"/>
  <c r="C13" i="25"/>
  <c r="AD14" i="13"/>
  <c r="AL36" i="13"/>
  <c r="AM36" i="13"/>
  <c r="G35" i="25" s="1"/>
  <c r="AO36" i="13"/>
  <c r="AN36" i="13"/>
  <c r="AD67" i="13"/>
  <c r="C66" i="25"/>
  <c r="AQ70" i="13"/>
  <c r="Y66" i="1" s="1"/>
  <c r="C21" i="25"/>
  <c r="AQ22" i="13"/>
  <c r="AD22" i="13"/>
  <c r="AM20" i="13"/>
  <c r="G19" i="25" s="1"/>
  <c r="AO20" i="13"/>
  <c r="AL20" i="13"/>
  <c r="AN20" i="13"/>
  <c r="AD72" i="13"/>
  <c r="AQ72" i="13"/>
  <c r="Y68" i="1" s="1"/>
  <c r="C71" i="25"/>
  <c r="AQ20" i="13"/>
  <c r="AQ64" i="13"/>
  <c r="Y60" i="1" s="1"/>
  <c r="AD65" i="13"/>
  <c r="C64" i="25"/>
  <c r="C67" i="25"/>
  <c r="AD68" i="13"/>
  <c r="AM23" i="13"/>
  <c r="G22" i="25" s="1"/>
  <c r="AN23" i="13"/>
  <c r="AO23" i="13"/>
  <c r="AL23" i="13"/>
  <c r="AL31" i="13"/>
  <c r="AM31" i="13"/>
  <c r="G30" i="25" s="1"/>
  <c r="AO31" i="13"/>
  <c r="AN31" i="13"/>
  <c r="AB77" i="13"/>
  <c r="G71" i="25"/>
  <c r="Y62" i="1"/>
  <c r="Y67" i="1"/>
  <c r="Y57" i="1"/>
  <c r="Y61" i="1"/>
  <c r="Y63" i="1"/>
  <c r="AN77" i="13"/>
  <c r="C24" i="25"/>
  <c r="AD56" i="13"/>
  <c r="AQ47" i="13"/>
  <c r="C46" i="25"/>
  <c r="AD47" i="13"/>
  <c r="AQ49" i="13"/>
  <c r="C48" i="25"/>
  <c r="AD49" i="13"/>
  <c r="AQ46" i="13"/>
  <c r="Y42" i="1" s="1"/>
  <c r="C45" i="25"/>
  <c r="AD46" i="13"/>
  <c r="AQ48" i="13"/>
  <c r="AD48" i="13"/>
  <c r="C47" i="25"/>
  <c r="AQ21" i="13"/>
  <c r="C20" i="25"/>
  <c r="AD21" i="13"/>
  <c r="AQ23" i="13"/>
  <c r="C22" i="25"/>
  <c r="AD23" i="13"/>
  <c r="AQ27" i="13"/>
  <c r="C26" i="25"/>
  <c r="AD27" i="13"/>
  <c r="AQ29" i="13"/>
  <c r="C28" i="25"/>
  <c r="AD29" i="13"/>
  <c r="AQ31" i="13"/>
  <c r="C30" i="25"/>
  <c r="AD31" i="13"/>
  <c r="AQ33" i="13"/>
  <c r="AD33" i="13"/>
  <c r="C32" i="25"/>
  <c r="AQ35" i="13"/>
  <c r="C34" i="25"/>
  <c r="AD35" i="13"/>
  <c r="AQ37" i="13"/>
  <c r="C36" i="25"/>
  <c r="AD37" i="13"/>
  <c r="AQ39" i="13"/>
  <c r="AD39" i="13"/>
  <c r="C38" i="25"/>
  <c r="AQ41" i="13"/>
  <c r="AD41" i="13"/>
  <c r="C40" i="25"/>
  <c r="AQ43" i="13"/>
  <c r="C42" i="25"/>
  <c r="AD43" i="13"/>
  <c r="AQ16" i="13"/>
  <c r="AD16" i="13"/>
  <c r="C15" i="25"/>
  <c r="AQ18" i="13"/>
  <c r="Y14" i="1" s="1"/>
  <c r="AD18" i="13"/>
  <c r="C17" i="25"/>
  <c r="AQ52" i="13"/>
  <c r="AD52" i="13"/>
  <c r="AQ54" i="13"/>
  <c r="Y50" i="1" s="1"/>
  <c r="C53" i="25"/>
  <c r="AD54" i="13"/>
  <c r="AQ58" i="13"/>
  <c r="Y54" i="1" s="1"/>
  <c r="AD58" i="13"/>
  <c r="C57" i="25"/>
  <c r="AQ73" i="13"/>
  <c r="AD73" i="13"/>
  <c r="C72" i="25"/>
  <c r="AQ75" i="13"/>
  <c r="C74" i="25"/>
  <c r="AD75" i="13"/>
  <c r="AQ24" i="13"/>
  <c r="AD24" i="13"/>
  <c r="C23" i="25"/>
  <c r="AQ26" i="13"/>
  <c r="Y22" i="1" s="1"/>
  <c r="C25" i="25"/>
  <c r="AD26" i="13"/>
  <c r="AQ28" i="13"/>
  <c r="C27" i="25"/>
  <c r="AD28" i="13"/>
  <c r="AQ30" i="13"/>
  <c r="Y26" i="1" s="1"/>
  <c r="AD30" i="13"/>
  <c r="C29" i="25"/>
  <c r="AQ32" i="13"/>
  <c r="C31" i="25"/>
  <c r="AD32" i="13"/>
  <c r="AQ34" i="13"/>
  <c r="Y30" i="1" s="1"/>
  <c r="AD34" i="13"/>
  <c r="C33" i="25"/>
  <c r="AQ36" i="13"/>
  <c r="AD36" i="13"/>
  <c r="C35" i="25"/>
  <c r="AQ38" i="13"/>
  <c r="Y34" i="1" s="1"/>
  <c r="C37" i="25"/>
  <c r="AD38" i="13"/>
  <c r="AQ40" i="13"/>
  <c r="C39" i="25"/>
  <c r="AD40" i="13"/>
  <c r="AQ42" i="13"/>
  <c r="Y38" i="1" s="1"/>
  <c r="C41" i="25"/>
  <c r="AD42" i="13"/>
  <c r="AQ44" i="13"/>
  <c r="AD44" i="13"/>
  <c r="C43" i="25"/>
  <c r="AQ15" i="13"/>
  <c r="AD15" i="13"/>
  <c r="C14" i="25"/>
  <c r="AQ17" i="13"/>
  <c r="C16" i="25"/>
  <c r="AD17" i="13"/>
  <c r="AQ19" i="13"/>
  <c r="C18" i="25"/>
  <c r="AD19" i="13"/>
  <c r="AQ51" i="13"/>
  <c r="AD51" i="13"/>
  <c r="C50" i="25"/>
  <c r="AQ53" i="13"/>
  <c r="AD53" i="13"/>
  <c r="C52" i="25"/>
  <c r="AQ55" i="13"/>
  <c r="AD55" i="13"/>
  <c r="C54" i="25"/>
  <c r="AQ57" i="13"/>
  <c r="AD57" i="13"/>
  <c r="C56" i="25"/>
  <c r="AQ59" i="13"/>
  <c r="AD59" i="13"/>
  <c r="C58" i="25"/>
  <c r="AQ74" i="13"/>
  <c r="AD74" i="13"/>
  <c r="C73" i="25"/>
  <c r="AQ76" i="13"/>
  <c r="Y72" i="1" s="1"/>
  <c r="C75" i="25"/>
  <c r="AD76" i="13"/>
  <c r="AE77" i="13"/>
  <c r="Y8" i="1"/>
  <c r="Y21" i="1"/>
  <c r="Y41" i="1"/>
  <c r="AD11" i="13"/>
  <c r="AQ11" i="13"/>
  <c r="Y5" i="1"/>
  <c r="E197" i="167"/>
  <c r="E36" i="166" s="1"/>
  <c r="R147" i="167"/>
  <c r="E3" i="33"/>
  <c r="F3" i="33" s="1"/>
  <c r="G3" i="33" s="1"/>
  <c r="H3" i="33" s="1"/>
  <c r="I3" i="33" s="1"/>
  <c r="J3" i="33" s="1"/>
  <c r="K3" i="33" s="1"/>
  <c r="L3" i="33" s="1"/>
  <c r="M3" i="33" s="1"/>
  <c r="N3" i="33" s="1"/>
  <c r="O3" i="33" s="1"/>
  <c r="P3" i="33" s="1"/>
  <c r="Q3" i="33" s="1"/>
  <c r="R3" i="33" s="1"/>
  <c r="S3" i="33" s="1"/>
  <c r="T3" i="33" s="1"/>
  <c r="U3" i="33" s="1"/>
  <c r="V3" i="33" s="1"/>
  <c r="W3" i="33" s="1"/>
  <c r="X3" i="33" s="1"/>
  <c r="Y3" i="33" s="1"/>
  <c r="Z3" i="33" s="1"/>
  <c r="AA3" i="33" s="1"/>
  <c r="AB3" i="33" s="1"/>
  <c r="Z17" i="46"/>
  <c r="Z19" i="46" s="1"/>
  <c r="U17" i="46"/>
  <c r="AA19" i="46"/>
  <c r="J81" i="167"/>
  <c r="U5" i="5"/>
  <c r="U7" i="5" s="1"/>
  <c r="R165" i="167"/>
  <c r="J144" i="167"/>
  <c r="O144" i="167"/>
  <c r="U5" i="46"/>
  <c r="U6" i="46" s="1"/>
  <c r="AL77" i="13" l="1"/>
  <c r="H1" i="25"/>
  <c r="AO77" i="13"/>
  <c r="R132" i="167"/>
  <c r="V7" i="5"/>
  <c r="AG14" i="221"/>
  <c r="AJ3" i="100"/>
  <c r="AK3" i="100" s="1"/>
  <c r="AL3" i="100" s="1"/>
  <c r="AM3" i="100" s="1"/>
  <c r="AN3" i="100" s="1"/>
  <c r="R195" i="167"/>
  <c r="AL3" i="72"/>
  <c r="AM3" i="72" s="1"/>
  <c r="AN3" i="72" s="1"/>
  <c r="AO3" i="72" s="1"/>
  <c r="AC3" i="33"/>
  <c r="AD3" i="33" s="1"/>
  <c r="AE3" i="33" s="1"/>
  <c r="AF3" i="33" s="1"/>
  <c r="AG3" i="33" s="1"/>
  <c r="L197" i="167"/>
  <c r="E38" i="166" s="1"/>
  <c r="J197" i="167"/>
  <c r="H43" i="25"/>
  <c r="H65" i="25"/>
  <c r="H19" i="25"/>
  <c r="Y16" i="1"/>
  <c r="AQ77" i="13"/>
  <c r="E15" i="166" s="1"/>
  <c r="G76" i="25"/>
  <c r="H26" i="25"/>
  <c r="H63" i="25"/>
  <c r="Y56" i="1"/>
  <c r="Y18" i="1"/>
  <c r="AM77" i="13"/>
  <c r="E21" i="166" s="1"/>
  <c r="Y9" i="1"/>
  <c r="H70" i="25"/>
  <c r="H53" i="25"/>
  <c r="H10" i="25"/>
  <c r="H47" i="25"/>
  <c r="H75" i="25"/>
  <c r="H38" i="25"/>
  <c r="H59" i="25"/>
  <c r="H71" i="25"/>
  <c r="H8" i="25"/>
  <c r="H30" i="25"/>
  <c r="H32" i="25"/>
  <c r="H23" i="25"/>
  <c r="H22" i="25"/>
  <c r="H51" i="25"/>
  <c r="H14" i="25"/>
  <c r="H40" i="25"/>
  <c r="H61" i="25"/>
  <c r="H24" i="25"/>
  <c r="H34" i="25"/>
  <c r="H55" i="25"/>
  <c r="H72" i="25"/>
  <c r="H16" i="25"/>
  <c r="H37" i="25"/>
  <c r="H41" i="25"/>
  <c r="H58" i="25"/>
  <c r="H62" i="25"/>
  <c r="H48" i="25"/>
  <c r="H12" i="25"/>
  <c r="H29" i="25"/>
  <c r="H50" i="25"/>
  <c r="H69" i="25"/>
  <c r="E22" i="166"/>
  <c r="H20" i="25"/>
  <c r="H39" i="25"/>
  <c r="H45" i="25"/>
  <c r="H60" i="25"/>
  <c r="H9" i="25"/>
  <c r="H7" i="25"/>
  <c r="H18" i="25"/>
  <c r="H31" i="25"/>
  <c r="H52" i="25"/>
  <c r="H66" i="25"/>
  <c r="H44" i="25"/>
  <c r="H17" i="25"/>
  <c r="H25" i="25"/>
  <c r="H33" i="25"/>
  <c r="H49" i="25"/>
  <c r="H64" i="25"/>
  <c r="H74" i="25"/>
  <c r="H35" i="25"/>
  <c r="H42" i="25"/>
  <c r="H57" i="25"/>
  <c r="H13" i="25"/>
  <c r="H27" i="25"/>
  <c r="H36" i="25"/>
  <c r="H56" i="25"/>
  <c r="H73" i="25"/>
  <c r="H21" i="25"/>
  <c r="H28" i="25"/>
  <c r="H46" i="25"/>
  <c r="H54" i="25"/>
  <c r="H68" i="25"/>
  <c r="H15" i="25"/>
  <c r="H11" i="25"/>
  <c r="C76" i="25"/>
  <c r="Y44" i="1"/>
  <c r="Y45" i="1"/>
  <c r="Y17" i="1"/>
  <c r="Y43" i="1"/>
  <c r="Y55" i="1"/>
  <c r="Y51" i="1"/>
  <c r="Y47" i="1"/>
  <c r="Y13" i="1"/>
  <c r="Y40" i="1"/>
  <c r="Y36" i="1"/>
  <c r="Y32" i="1"/>
  <c r="Y28" i="1"/>
  <c r="Y24" i="1"/>
  <c r="Y20" i="1"/>
  <c r="Y69" i="1"/>
  <c r="Y39" i="1"/>
  <c r="Y35" i="1"/>
  <c r="Y31" i="1"/>
  <c r="Y27" i="1"/>
  <c r="Y23" i="1"/>
  <c r="Y70" i="1"/>
  <c r="Y53" i="1"/>
  <c r="Y49" i="1"/>
  <c r="Y15" i="1"/>
  <c r="Y11" i="1"/>
  <c r="Y71" i="1"/>
  <c r="Y48" i="1"/>
  <c r="Y12" i="1"/>
  <c r="Y37" i="1"/>
  <c r="Y33" i="1"/>
  <c r="Y29" i="1"/>
  <c r="Y25" i="1"/>
  <c r="Y19" i="1"/>
  <c r="E19" i="166"/>
  <c r="AD77" i="13"/>
  <c r="Y7" i="1"/>
  <c r="R134" i="167"/>
  <c r="R144" i="167" s="1"/>
  <c r="Q144" i="167"/>
  <c r="U19" i="46"/>
  <c r="F82" i="141"/>
  <c r="F82" i="140"/>
  <c r="AP3" i="72" l="1"/>
  <c r="AQ3" i="72" s="1"/>
  <c r="AR3" i="72" s="1"/>
  <c r="AS3" i="72" s="1"/>
  <c r="AT3" i="72" s="1"/>
  <c r="AU3" i="72" s="1"/>
  <c r="AV3" i="72" s="1"/>
  <c r="AW3" i="72" s="1"/>
  <c r="AX3" i="72" s="1"/>
  <c r="AY3" i="72" s="1"/>
  <c r="AZ3" i="72" s="1"/>
  <c r="BA3" i="72" s="1"/>
  <c r="BB3" i="72" s="1"/>
  <c r="BC3" i="72" s="1"/>
  <c r="BD3" i="72" s="1"/>
  <c r="BE3" i="72" s="1"/>
  <c r="BF3" i="72" s="1"/>
  <c r="BG3" i="72" s="1"/>
  <c r="BH3" i="72" s="1"/>
  <c r="BI3" i="72" s="1"/>
  <c r="BJ3" i="72" s="1"/>
  <c r="BK3" i="72" s="1"/>
  <c r="BL3" i="72" s="1"/>
  <c r="BM3" i="72" s="1"/>
  <c r="BN3" i="72" s="1"/>
  <c r="BO3" i="72" s="1"/>
  <c r="BP3" i="72" s="1"/>
  <c r="BQ3" i="72" s="1"/>
  <c r="BR3" i="72" s="1"/>
  <c r="BS3" i="72" s="1"/>
  <c r="BT3" i="72" s="1"/>
  <c r="BU3" i="72" s="1"/>
  <c r="BV3" i="72" s="1"/>
  <c r="BW3" i="72" s="1"/>
  <c r="AF38" i="223"/>
  <c r="AH3" i="33"/>
  <c r="AI3" i="33" s="1"/>
  <c r="AJ3" i="33" s="1"/>
  <c r="AK3" i="33" s="1"/>
  <c r="AL3" i="33" s="1"/>
  <c r="AM3" i="33" s="1"/>
  <c r="AN3" i="33" s="1"/>
  <c r="AO3" i="33" s="1"/>
  <c r="AP3" i="33" s="1"/>
  <c r="AQ3" i="33" s="1"/>
  <c r="AR3" i="33" s="1"/>
  <c r="AS3" i="33" s="1"/>
  <c r="AT3" i="33" s="1"/>
  <c r="AU3" i="33" s="1"/>
  <c r="AV3" i="33" s="1"/>
  <c r="AW3" i="33" s="1"/>
  <c r="AX3" i="33" s="1"/>
  <c r="AY3" i="33" s="1"/>
  <c r="AZ3" i="33" s="1"/>
  <c r="BA3" i="33" s="1"/>
  <c r="BB3" i="33" s="1"/>
  <c r="BC3" i="33" s="1"/>
  <c r="Y73" i="1"/>
  <c r="H76" i="25"/>
  <c r="E1" i="25"/>
  <c r="E4" i="25"/>
  <c r="BX3" i="72" l="1"/>
  <c r="BY3" i="72" s="1"/>
  <c r="BZ3" i="72" s="1"/>
  <c r="E9" i="25"/>
  <c r="J9" i="25" s="1"/>
  <c r="S6" i="1" s="1"/>
  <c r="E47" i="25"/>
  <c r="J47" i="25" s="1"/>
  <c r="S44" i="1" s="1"/>
  <c r="E61" i="25"/>
  <c r="J61" i="25" s="1"/>
  <c r="S58" i="1" s="1"/>
  <c r="E24" i="25"/>
  <c r="J24" i="25" s="1"/>
  <c r="S21" i="1" s="1"/>
  <c r="E67" i="25"/>
  <c r="J67" i="25" s="1"/>
  <c r="S64" i="1" s="1"/>
  <c r="E16" i="25"/>
  <c r="J16" i="25" s="1"/>
  <c r="S13" i="1" s="1"/>
  <c r="E26" i="25"/>
  <c r="J26" i="25" s="1"/>
  <c r="S23" i="1" s="1"/>
  <c r="E63" i="25"/>
  <c r="J63" i="25" s="1"/>
  <c r="S60" i="1" s="1"/>
  <c r="E51" i="25"/>
  <c r="J51" i="25" s="1"/>
  <c r="S48" i="1" s="1"/>
  <c r="E12" i="25"/>
  <c r="J12" i="25" s="1"/>
  <c r="S9" i="1" s="1"/>
  <c r="E38" i="25"/>
  <c r="J38" i="25" s="1"/>
  <c r="S35" i="1" s="1"/>
  <c r="E48" i="25"/>
  <c r="J48" i="25" s="1"/>
  <c r="S45" i="1" s="1"/>
  <c r="E69" i="25"/>
  <c r="J69" i="25" s="1"/>
  <c r="S66" i="1" s="1"/>
  <c r="E62" i="25"/>
  <c r="J62" i="25" s="1"/>
  <c r="S59" i="1" s="1"/>
  <c r="E58" i="25"/>
  <c r="J58" i="25" s="1"/>
  <c r="S55" i="1" s="1"/>
  <c r="E50" i="25"/>
  <c r="J50" i="25" s="1"/>
  <c r="S47" i="1" s="1"/>
  <c r="E19" i="25"/>
  <c r="J19" i="25" s="1"/>
  <c r="S16" i="1" s="1"/>
  <c r="E23" i="25"/>
  <c r="J23" i="25" s="1"/>
  <c r="S20" i="1" s="1"/>
  <c r="E41" i="25"/>
  <c r="J41" i="25" s="1"/>
  <c r="S38" i="1" s="1"/>
  <c r="E37" i="25"/>
  <c r="J37" i="25" s="1"/>
  <c r="S34" i="1" s="1"/>
  <c r="E29" i="25"/>
  <c r="J29" i="25" s="1"/>
  <c r="S26" i="1" s="1"/>
  <c r="E71" i="25"/>
  <c r="J71" i="25" s="1"/>
  <c r="S68" i="1" s="1"/>
  <c r="E46" i="25"/>
  <c r="J46" i="25" s="1"/>
  <c r="S43" i="1" s="1"/>
  <c r="E33" i="25"/>
  <c r="J33" i="25" s="1"/>
  <c r="S30" i="1" s="1"/>
  <c r="E28" i="25"/>
  <c r="J28" i="25" s="1"/>
  <c r="S25" i="1" s="1"/>
  <c r="E25" i="25"/>
  <c r="J25" i="25" s="1"/>
  <c r="S22" i="1" s="1"/>
  <c r="E57" i="25"/>
  <c r="J57" i="25" s="1"/>
  <c r="S54" i="1" s="1"/>
  <c r="E44" i="25"/>
  <c r="J44" i="25" s="1"/>
  <c r="S41" i="1" s="1"/>
  <c r="E74" i="25"/>
  <c r="J74" i="25" s="1"/>
  <c r="S71" i="1" s="1"/>
  <c r="E68" i="25"/>
  <c r="J68" i="25" s="1"/>
  <c r="S65" i="1" s="1"/>
  <c r="E64" i="25"/>
  <c r="J64" i="25" s="1"/>
  <c r="S61" i="1" s="1"/>
  <c r="E54" i="25"/>
  <c r="J54" i="25" s="1"/>
  <c r="S51" i="1" s="1"/>
  <c r="E49" i="25"/>
  <c r="J49" i="25" s="1"/>
  <c r="S46" i="1" s="1"/>
  <c r="E18" i="25"/>
  <c r="J18" i="25" s="1"/>
  <c r="S15" i="1" s="1"/>
  <c r="E13" i="25"/>
  <c r="J13" i="25" s="1"/>
  <c r="S10" i="1" s="1"/>
  <c r="E11" i="25"/>
  <c r="J11" i="25" s="1"/>
  <c r="S8" i="1" s="1"/>
  <c r="E75" i="25"/>
  <c r="J75" i="25" s="1"/>
  <c r="S72" i="1" s="1"/>
  <c r="E34" i="25"/>
  <c r="J34" i="25" s="1"/>
  <c r="S31" i="1" s="1"/>
  <c r="E55" i="25"/>
  <c r="J55" i="25" s="1"/>
  <c r="S52" i="1" s="1"/>
  <c r="E40" i="25"/>
  <c r="E70" i="25"/>
  <c r="J70" i="25" s="1"/>
  <c r="S67" i="1" s="1"/>
  <c r="E59" i="25"/>
  <c r="J59" i="25" s="1"/>
  <c r="S56" i="1" s="1"/>
  <c r="E20" i="25"/>
  <c r="J20" i="25" s="1"/>
  <c r="S17" i="1" s="1"/>
  <c r="E43" i="25"/>
  <c r="J43" i="25" s="1"/>
  <c r="S40" i="1" s="1"/>
  <c r="E30" i="25"/>
  <c r="J30" i="25" s="1"/>
  <c r="S27" i="1" s="1"/>
  <c r="E72" i="25"/>
  <c r="J72" i="25" s="1"/>
  <c r="S69" i="1" s="1"/>
  <c r="E65" i="25"/>
  <c r="J65" i="25" s="1"/>
  <c r="S62" i="1" s="1"/>
  <c r="E60" i="25"/>
  <c r="J60" i="25" s="1"/>
  <c r="S57" i="1" s="1"/>
  <c r="E53" i="25"/>
  <c r="J53" i="25" s="1"/>
  <c r="S50" i="1" s="1"/>
  <c r="E22" i="25"/>
  <c r="J22" i="25" s="1"/>
  <c r="S19" i="1" s="1"/>
  <c r="E14" i="25"/>
  <c r="J14" i="25" s="1"/>
  <c r="S11" i="1" s="1"/>
  <c r="E45" i="25"/>
  <c r="J45" i="25" s="1"/>
  <c r="S42" i="1" s="1"/>
  <c r="E39" i="25"/>
  <c r="J39" i="25" s="1"/>
  <c r="S36" i="1" s="1"/>
  <c r="E32" i="25"/>
  <c r="J32" i="25" s="1"/>
  <c r="S29" i="1" s="1"/>
  <c r="E10" i="25"/>
  <c r="J10" i="25" s="1"/>
  <c r="S7" i="1" s="1"/>
  <c r="E15" i="25"/>
  <c r="J15" i="25" s="1"/>
  <c r="S12" i="1" s="1"/>
  <c r="E36" i="25"/>
  <c r="J36" i="25" s="1"/>
  <c r="S33" i="1" s="1"/>
  <c r="E31" i="25"/>
  <c r="J31" i="25" s="1"/>
  <c r="S28" i="1" s="1"/>
  <c r="E27" i="25"/>
  <c r="J27" i="25" s="1"/>
  <c r="S24" i="1" s="1"/>
  <c r="E18" i="166"/>
  <c r="E42" i="25"/>
  <c r="J42" i="25" s="1"/>
  <c r="S39" i="1" s="1"/>
  <c r="E35" i="25"/>
  <c r="J35" i="25" s="1"/>
  <c r="S32" i="1" s="1"/>
  <c r="E73" i="25"/>
  <c r="J73" i="25" s="1"/>
  <c r="S70" i="1" s="1"/>
  <c r="E66" i="25"/>
  <c r="J66" i="25" s="1"/>
  <c r="S63" i="1" s="1"/>
  <c r="E56" i="25"/>
  <c r="J56" i="25" s="1"/>
  <c r="S53" i="1" s="1"/>
  <c r="E52" i="25"/>
  <c r="J52" i="25" s="1"/>
  <c r="S49" i="1" s="1"/>
  <c r="E21" i="25"/>
  <c r="J21" i="25" s="1"/>
  <c r="S18" i="1" s="1"/>
  <c r="E17" i="25"/>
  <c r="J17" i="25" s="1"/>
  <c r="S14" i="1" s="1"/>
  <c r="E7" i="25"/>
  <c r="E8" i="25"/>
  <c r="J8" i="25" s="1"/>
  <c r="S5" i="1" s="1"/>
  <c r="J40" i="25" l="1"/>
  <c r="S37" i="1" s="1"/>
  <c r="J7" i="25"/>
  <c r="E76" i="25"/>
  <c r="R76" i="1" s="1"/>
  <c r="S4" i="1" l="1"/>
  <c r="S73" i="1" s="1"/>
  <c r="J76" i="25"/>
  <c r="F72" i="1" l="1"/>
  <c r="F68" i="1"/>
  <c r="F64" i="1"/>
  <c r="F62" i="1"/>
  <c r="F58" i="1"/>
  <c r="F4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27" i="1"/>
  <c r="F25" i="1"/>
  <c r="F23" i="1"/>
  <c r="F21" i="1"/>
  <c r="F19" i="1"/>
  <c r="F17" i="1"/>
  <c r="F15" i="1"/>
  <c r="F13" i="1"/>
  <c r="F11" i="1"/>
  <c r="F9" i="1"/>
  <c r="F7" i="1"/>
  <c r="F5" i="1"/>
  <c r="F70" i="1"/>
  <c r="F66" i="1"/>
  <c r="F60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F24" i="1"/>
  <c r="F22" i="1"/>
  <c r="F20" i="1"/>
  <c r="F18" i="1"/>
  <c r="F16" i="1"/>
  <c r="F14" i="1"/>
  <c r="F12" i="1"/>
  <c r="F10" i="1"/>
  <c r="F8" i="1"/>
  <c r="F6" i="1"/>
  <c r="G4" i="1" l="1"/>
  <c r="G62" i="1"/>
  <c r="G68" i="1"/>
  <c r="G6" i="1"/>
  <c r="G10" i="1"/>
  <c r="G14" i="1"/>
  <c r="G18" i="1"/>
  <c r="G22" i="1"/>
  <c r="G26" i="1"/>
  <c r="G30" i="1"/>
  <c r="G34" i="1"/>
  <c r="G38" i="1"/>
  <c r="G42" i="1"/>
  <c r="G46" i="1"/>
  <c r="G50" i="1"/>
  <c r="G54" i="1"/>
  <c r="G60" i="1"/>
  <c r="G70" i="1"/>
  <c r="G7" i="1"/>
  <c r="G11" i="1"/>
  <c r="G15" i="1"/>
  <c r="G19" i="1"/>
  <c r="G23" i="1"/>
  <c r="G27" i="1"/>
  <c r="G31" i="1"/>
  <c r="G35" i="1"/>
  <c r="G39" i="1"/>
  <c r="G43" i="1"/>
  <c r="G47" i="1"/>
  <c r="G51" i="1"/>
  <c r="G55" i="1"/>
  <c r="G59" i="1"/>
  <c r="G63" i="1"/>
  <c r="G67" i="1"/>
  <c r="G71" i="1"/>
  <c r="G58" i="1"/>
  <c r="G64" i="1"/>
  <c r="G72" i="1"/>
  <c r="G8" i="1"/>
  <c r="G12" i="1"/>
  <c r="G16" i="1"/>
  <c r="G20" i="1"/>
  <c r="G24" i="1"/>
  <c r="G28" i="1"/>
  <c r="G32" i="1"/>
  <c r="G36" i="1"/>
  <c r="G40" i="1"/>
  <c r="G44" i="1"/>
  <c r="G48" i="1"/>
  <c r="G52" i="1"/>
  <c r="G56" i="1"/>
  <c r="G66" i="1"/>
  <c r="G5" i="1"/>
  <c r="G9" i="1"/>
  <c r="G13" i="1"/>
  <c r="G17" i="1"/>
  <c r="G21" i="1"/>
  <c r="G25" i="1"/>
  <c r="G29" i="1"/>
  <c r="G33" i="1"/>
  <c r="G37" i="1"/>
  <c r="G41" i="1"/>
  <c r="G45" i="1"/>
  <c r="G49" i="1"/>
  <c r="G53" i="1"/>
  <c r="G57" i="1"/>
  <c r="G61" i="1"/>
  <c r="G65" i="1"/>
  <c r="G69" i="1"/>
  <c r="F73" i="1"/>
  <c r="G73" i="1" l="1"/>
  <c r="E7" i="166" s="1"/>
  <c r="AW72" i="162" l="1"/>
  <c r="C71" i="140"/>
  <c r="G71" i="140" s="1"/>
  <c r="C59" i="140"/>
  <c r="G59" i="140" s="1"/>
  <c r="C40" i="140"/>
  <c r="G40" i="140" s="1"/>
  <c r="C28" i="140"/>
  <c r="G28" i="140" s="1"/>
  <c r="C72" i="140"/>
  <c r="G72" i="140" s="1"/>
  <c r="C37" i="140"/>
  <c r="G37" i="140" s="1"/>
  <c r="C21" i="140"/>
  <c r="G21" i="140" s="1"/>
  <c r="C12" i="140"/>
  <c r="G12" i="140" s="1"/>
  <c r="C64" i="140"/>
  <c r="G64" i="140" s="1"/>
  <c r="C56" i="140"/>
  <c r="G56" i="140" s="1"/>
  <c r="C46" i="140"/>
  <c r="G46" i="140" s="1"/>
  <c r="C29" i="140"/>
  <c r="G29" i="140" s="1"/>
  <c r="C70" i="140"/>
  <c r="G70" i="140" s="1"/>
  <c r="C35" i="140"/>
  <c r="G35" i="140" s="1"/>
  <c r="C23" i="140"/>
  <c r="G23" i="140" s="1"/>
  <c r="C16" i="140"/>
  <c r="G16" i="140" s="1"/>
  <c r="C73" i="140"/>
  <c r="G73" i="140" s="1"/>
  <c r="C61" i="140"/>
  <c r="G61" i="140" s="1"/>
  <c r="C45" i="140"/>
  <c r="G45" i="140" s="1"/>
  <c r="C30" i="140"/>
  <c r="G30" i="140" s="1"/>
  <c r="C74" i="140"/>
  <c r="G74" i="140" s="1"/>
  <c r="C42" i="140"/>
  <c r="G42" i="140" s="1"/>
  <c r="C24" i="140"/>
  <c r="G24" i="140" s="1"/>
  <c r="C15" i="140"/>
  <c r="G15" i="140" s="1"/>
  <c r="C66" i="140"/>
  <c r="G66" i="140" s="1"/>
  <c r="C58" i="140"/>
  <c r="G58" i="140" s="1"/>
  <c r="C48" i="140"/>
  <c r="G48" i="140" s="1"/>
  <c r="C34" i="140"/>
  <c r="G34" i="140" s="1"/>
  <c r="C53" i="140"/>
  <c r="G53" i="140" s="1"/>
  <c r="C41" i="140"/>
  <c r="G41" i="140" s="1"/>
  <c r="C25" i="140"/>
  <c r="G25" i="140" s="1"/>
  <c r="C18" i="140"/>
  <c r="G18" i="140" s="1"/>
  <c r="C7" i="140"/>
  <c r="G7" i="140" s="1"/>
  <c r="C71" i="141"/>
  <c r="G71" i="141" s="1"/>
  <c r="C19" i="141"/>
  <c r="G19" i="141" s="1"/>
  <c r="C15" i="141"/>
  <c r="G15" i="141" s="1"/>
  <c r="C10" i="141"/>
  <c r="G10" i="141" s="1"/>
  <c r="C20" i="141"/>
  <c r="G20" i="141" s="1"/>
  <c r="C16" i="141"/>
  <c r="G16" i="141" s="1"/>
  <c r="C12" i="141"/>
  <c r="G12" i="141" s="1"/>
  <c r="C73" i="141"/>
  <c r="G73" i="141" s="1"/>
  <c r="C11" i="141"/>
  <c r="G11" i="141" s="1"/>
  <c r="C7" i="141"/>
  <c r="G7" i="141" s="1"/>
  <c r="C72" i="141"/>
  <c r="G72" i="141" s="1"/>
  <c r="C68" i="141"/>
  <c r="G68" i="141" s="1"/>
  <c r="C64" i="141"/>
  <c r="G64" i="141" s="1"/>
  <c r="C60" i="141"/>
  <c r="G60" i="141" s="1"/>
  <c r="C56" i="141"/>
  <c r="G56" i="141" s="1"/>
  <c r="C52" i="141"/>
  <c r="G52" i="141" s="1"/>
  <c r="C48" i="141"/>
  <c r="G48" i="141" s="1"/>
  <c r="C44" i="141"/>
  <c r="G44" i="141" s="1"/>
  <c r="C40" i="141"/>
  <c r="G40" i="141" s="1"/>
  <c r="C36" i="141"/>
  <c r="G36" i="141" s="1"/>
  <c r="C32" i="141"/>
  <c r="G32" i="141" s="1"/>
  <c r="C28" i="141"/>
  <c r="G28" i="141" s="1"/>
  <c r="C24" i="141"/>
  <c r="G24" i="141" s="1"/>
  <c r="C67" i="141"/>
  <c r="G67" i="141" s="1"/>
  <c r="C63" i="141"/>
  <c r="G63" i="141" s="1"/>
  <c r="C59" i="141"/>
  <c r="G59" i="141" s="1"/>
  <c r="C47" i="141"/>
  <c r="G47" i="141" s="1"/>
  <c r="C43" i="141"/>
  <c r="G43" i="141" s="1"/>
  <c r="C39" i="141"/>
  <c r="G39" i="141" s="1"/>
  <c r="C35" i="141"/>
  <c r="G35" i="141" s="1"/>
  <c r="C31" i="141"/>
  <c r="G31" i="141" s="1"/>
  <c r="C27" i="141"/>
  <c r="G27" i="141" s="1"/>
  <c r="C23" i="141"/>
  <c r="G23" i="141" s="1"/>
  <c r="C63" i="140"/>
  <c r="G63" i="140" s="1"/>
  <c r="C47" i="140"/>
  <c r="G47" i="140" s="1"/>
  <c r="C31" i="140"/>
  <c r="G31" i="140" s="1"/>
  <c r="C11" i="140"/>
  <c r="G11" i="140" s="1"/>
  <c r="C52" i="140"/>
  <c r="G52" i="140" s="1"/>
  <c r="C32" i="140"/>
  <c r="G32" i="140" s="1"/>
  <c r="C17" i="140"/>
  <c r="G17" i="140" s="1"/>
  <c r="C69" i="140"/>
  <c r="G69" i="140" s="1"/>
  <c r="C60" i="140"/>
  <c r="G60" i="140" s="1"/>
  <c r="C50" i="140"/>
  <c r="G50" i="140" s="1"/>
  <c r="C39" i="140"/>
  <c r="G39" i="140" s="1"/>
  <c r="C10" i="140"/>
  <c r="G10" i="140" s="1"/>
  <c r="C57" i="140"/>
  <c r="G57" i="140" s="1"/>
  <c r="C43" i="140"/>
  <c r="G43" i="140" s="1"/>
  <c r="C26" i="140"/>
  <c r="G26" i="140" s="1"/>
  <c r="C20" i="140"/>
  <c r="G20" i="140" s="1"/>
  <c r="C9" i="140"/>
  <c r="G9" i="140" s="1"/>
  <c r="C68" i="140"/>
  <c r="G68" i="140" s="1"/>
  <c r="C38" i="140"/>
  <c r="G38" i="140" s="1"/>
  <c r="C13" i="140"/>
  <c r="G13" i="140" s="1"/>
  <c r="C67" i="140"/>
  <c r="G67" i="140" s="1"/>
  <c r="C36" i="140"/>
  <c r="G36" i="140" s="1"/>
  <c r="C19" i="140"/>
  <c r="G19" i="140" s="1"/>
  <c r="C8" i="140"/>
  <c r="G8" i="140" s="1"/>
  <c r="C62" i="140"/>
  <c r="G62" i="140" s="1"/>
  <c r="C54" i="140"/>
  <c r="G54" i="140" s="1"/>
  <c r="C44" i="140"/>
  <c r="G44" i="140" s="1"/>
  <c r="C27" i="140"/>
  <c r="G27" i="140" s="1"/>
  <c r="C65" i="140"/>
  <c r="G65" i="140" s="1"/>
  <c r="C49" i="140"/>
  <c r="G49" i="140" s="1"/>
  <c r="C33" i="140"/>
  <c r="G33" i="140" s="1"/>
  <c r="C22" i="140"/>
  <c r="G22" i="140" s="1"/>
  <c r="C14" i="140"/>
  <c r="G14" i="140" s="1"/>
  <c r="C21" i="141"/>
  <c r="G21" i="141" s="1"/>
  <c r="C17" i="141"/>
  <c r="G17" i="141" s="1"/>
  <c r="C13" i="141"/>
  <c r="G13" i="141" s="1"/>
  <c r="C18" i="141"/>
  <c r="G18" i="141" s="1"/>
  <c r="C14" i="141"/>
  <c r="G14" i="141" s="1"/>
  <c r="C8" i="141"/>
  <c r="G8" i="141" s="1"/>
  <c r="C69" i="141"/>
  <c r="G69" i="141" s="1"/>
  <c r="C9" i="141"/>
  <c r="G9" i="141" s="1"/>
  <c r="C74" i="141"/>
  <c r="G74" i="141" s="1"/>
  <c r="C70" i="141"/>
  <c r="G70" i="141" s="1"/>
  <c r="C66" i="141"/>
  <c r="G66" i="141" s="1"/>
  <c r="C62" i="141"/>
  <c r="G62" i="141" s="1"/>
  <c r="C58" i="141"/>
  <c r="G58" i="141" s="1"/>
  <c r="C54" i="141"/>
  <c r="G54" i="141" s="1"/>
  <c r="C50" i="141"/>
  <c r="G50" i="141" s="1"/>
  <c r="C46" i="141"/>
  <c r="G46" i="141" s="1"/>
  <c r="C42" i="141"/>
  <c r="G42" i="141" s="1"/>
  <c r="C38" i="141"/>
  <c r="G38" i="141" s="1"/>
  <c r="C34" i="141"/>
  <c r="G34" i="141" s="1"/>
  <c r="C30" i="141"/>
  <c r="G30" i="141" s="1"/>
  <c r="C26" i="141"/>
  <c r="G26" i="141" s="1"/>
  <c r="C22" i="141"/>
  <c r="G22" i="141" s="1"/>
  <c r="C65" i="141"/>
  <c r="G65" i="141" s="1"/>
  <c r="C61" i="141"/>
  <c r="G61" i="141" s="1"/>
  <c r="C57" i="141"/>
  <c r="G57" i="141" s="1"/>
  <c r="C53" i="141"/>
  <c r="G53" i="141" s="1"/>
  <c r="C49" i="141"/>
  <c r="G49" i="141" s="1"/>
  <c r="C45" i="141"/>
  <c r="G45" i="141" s="1"/>
  <c r="C41" i="141"/>
  <c r="G41" i="141" s="1"/>
  <c r="C37" i="141"/>
  <c r="G37" i="141" s="1"/>
  <c r="C33" i="141"/>
  <c r="G33" i="141" s="1"/>
  <c r="C29" i="141"/>
  <c r="G29" i="141" s="1"/>
  <c r="C25" i="141"/>
  <c r="G25" i="141" s="1"/>
  <c r="C55" i="141" l="1"/>
  <c r="G55" i="141" s="1"/>
  <c r="C55" i="140"/>
  <c r="G55" i="140" s="1"/>
  <c r="C51" i="141"/>
  <c r="G51" i="141" s="1"/>
  <c r="C51" i="140"/>
  <c r="G51" i="140" s="1"/>
  <c r="AV72" i="162"/>
  <c r="AU72" i="162"/>
  <c r="AF72" i="162" l="1"/>
  <c r="F72" i="162"/>
  <c r="AC72" i="162"/>
  <c r="AO72" i="162"/>
  <c r="AL58" i="162"/>
  <c r="AL16" i="162"/>
  <c r="M72" i="162"/>
  <c r="AL60" i="162"/>
  <c r="AL36" i="162"/>
  <c r="AL19" i="162"/>
  <c r="AL11" i="162"/>
  <c r="AL5" i="162"/>
  <c r="V72" i="162"/>
  <c r="AP72" i="162"/>
  <c r="AL29" i="162"/>
  <c r="AL17" i="162"/>
  <c r="AE72" i="162"/>
  <c r="AL67" i="162"/>
  <c r="AL54" i="162"/>
  <c r="C55" i="1" s="1"/>
  <c r="AL38" i="162"/>
  <c r="AL24" i="162"/>
  <c r="AL4" i="162"/>
  <c r="Z72" i="162"/>
  <c r="Y72" i="162"/>
  <c r="AR72" i="162"/>
  <c r="AL66" i="162"/>
  <c r="AL22" i="162"/>
  <c r="AL18" i="162"/>
  <c r="AL68" i="162"/>
  <c r="AL55" i="162"/>
  <c r="AL51" i="162"/>
  <c r="AL39" i="162"/>
  <c r="X72" i="162"/>
  <c r="T72" i="162"/>
  <c r="AQ72" i="162"/>
  <c r="AL33" i="162"/>
  <c r="AL9" i="162"/>
  <c r="I72" i="162"/>
  <c r="AL52" i="162"/>
  <c r="AL46" i="162"/>
  <c r="AL35" i="162"/>
  <c r="AL10" i="162"/>
  <c r="AD72" i="162"/>
  <c r="P72" i="162"/>
  <c r="L72" i="162"/>
  <c r="AS72" i="162"/>
  <c r="C5" i="5"/>
  <c r="C81" i="162"/>
  <c r="AA72" i="162"/>
  <c r="S72" i="162"/>
  <c r="K72" i="162"/>
  <c r="C6" i="140"/>
  <c r="AY72" i="162"/>
  <c r="C84" i="162" s="1"/>
  <c r="AL64" i="162"/>
  <c r="AL44" i="162"/>
  <c r="AL26" i="162"/>
  <c r="AL20" i="162"/>
  <c r="AL8" i="162"/>
  <c r="E72" i="162"/>
  <c r="C76" i="162" s="1"/>
  <c r="AL53" i="162"/>
  <c r="AL48" i="162"/>
  <c r="AL41" i="162"/>
  <c r="AL30" i="162"/>
  <c r="AL6" i="162"/>
  <c r="AL69" i="162"/>
  <c r="AL63" i="162"/>
  <c r="AL59" i="162"/>
  <c r="AL47" i="162"/>
  <c r="AL37" i="162"/>
  <c r="AL23" i="162"/>
  <c r="W72" i="162"/>
  <c r="Q72" i="162"/>
  <c r="G72" i="162"/>
  <c r="AX72" i="162"/>
  <c r="C83" i="162" s="1"/>
  <c r="C6" i="141"/>
  <c r="AM72" i="162"/>
  <c r="AL50" i="162"/>
  <c r="C51" i="1" s="1"/>
  <c r="AL42" i="162"/>
  <c r="AL31" i="162"/>
  <c r="AL12" i="162"/>
  <c r="H72" i="162"/>
  <c r="D72" i="162"/>
  <c r="C75" i="162" s="1"/>
  <c r="R72" i="162"/>
  <c r="N72" i="162"/>
  <c r="J72" i="162"/>
  <c r="AN72" i="162"/>
  <c r="AV73" i="162"/>
  <c r="C6" i="5" s="1"/>
  <c r="C82" i="162"/>
  <c r="AL62" i="162"/>
  <c r="AL56" i="162"/>
  <c r="AL32" i="162"/>
  <c r="AL14" i="162"/>
  <c r="AB72" i="162"/>
  <c r="AL43" i="162"/>
  <c r="AL34" i="162"/>
  <c r="AL27" i="162"/>
  <c r="AL13" i="162"/>
  <c r="AL7" i="162"/>
  <c r="AL71" i="162"/>
  <c r="AL65" i="162"/>
  <c r="AL61" i="162"/>
  <c r="AL49" i="162"/>
  <c r="AL45" i="162"/>
  <c r="AL25" i="162"/>
  <c r="AL21" i="162"/>
  <c r="U72" i="162"/>
  <c r="O72" i="162"/>
  <c r="AT72" i="162"/>
  <c r="AL70" i="162"/>
  <c r="AL57" i="162"/>
  <c r="AL40" i="162"/>
  <c r="AL28" i="162"/>
  <c r="AL15" i="162"/>
  <c r="D53" i="2" l="1"/>
  <c r="D57" i="2"/>
  <c r="J11" i="1"/>
  <c r="J16" i="1"/>
  <c r="C29" i="1"/>
  <c r="S31" i="2"/>
  <c r="T31" i="2" s="1"/>
  <c r="AZ28" i="162"/>
  <c r="J36" i="1"/>
  <c r="C41" i="1"/>
  <c r="AZ40" i="162"/>
  <c r="S43" i="2"/>
  <c r="T43" i="2" s="1"/>
  <c r="J47" i="1"/>
  <c r="J53" i="1"/>
  <c r="H58" i="1"/>
  <c r="S73" i="2"/>
  <c r="T73" i="2" s="1"/>
  <c r="C71" i="1"/>
  <c r="AZ70" i="162"/>
  <c r="J10" i="1"/>
  <c r="H22" i="1"/>
  <c r="H26" i="1"/>
  <c r="J34" i="1"/>
  <c r="H46" i="1"/>
  <c r="H50" i="1"/>
  <c r="H62" i="1"/>
  <c r="H66" i="1"/>
  <c r="H72" i="1"/>
  <c r="H8" i="1"/>
  <c r="J14" i="1"/>
  <c r="H28" i="1"/>
  <c r="C35" i="1"/>
  <c r="S37" i="2"/>
  <c r="T37" i="2" s="1"/>
  <c r="AZ34" i="162"/>
  <c r="J40" i="1"/>
  <c r="H44" i="1"/>
  <c r="J52" i="1"/>
  <c r="J56" i="1"/>
  <c r="J69" i="1"/>
  <c r="S17" i="2"/>
  <c r="T17" i="2" s="1"/>
  <c r="AZ14" i="162"/>
  <c r="C15" i="1"/>
  <c r="J19" i="1"/>
  <c r="J23" i="1"/>
  <c r="S35" i="2"/>
  <c r="T35" i="2" s="1"/>
  <c r="AZ32" i="162"/>
  <c r="C33" i="1"/>
  <c r="C57" i="1"/>
  <c r="AZ56" i="162"/>
  <c r="S59" i="2"/>
  <c r="T59" i="2" s="1"/>
  <c r="C63" i="1"/>
  <c r="S65" i="2"/>
  <c r="T65" i="2" s="1"/>
  <c r="AZ62" i="162"/>
  <c r="J67" i="1"/>
  <c r="H5" i="1"/>
  <c r="H25" i="1"/>
  <c r="C32" i="1"/>
  <c r="S34" i="2"/>
  <c r="T34" i="2" s="1"/>
  <c r="AZ31" i="162"/>
  <c r="H39" i="1"/>
  <c r="H55" i="1"/>
  <c r="H14" i="221"/>
  <c r="C80" i="162"/>
  <c r="C85" i="162" s="1"/>
  <c r="J18" i="1"/>
  <c r="H24" i="1"/>
  <c r="J30" i="1"/>
  <c r="H38" i="1"/>
  <c r="H48" i="1"/>
  <c r="H60" i="1"/>
  <c r="H64" i="1"/>
  <c r="H70" i="1"/>
  <c r="S9" i="2"/>
  <c r="T9" i="2" s="1"/>
  <c r="AZ6" i="162"/>
  <c r="C7" i="1"/>
  <c r="J6" i="1"/>
  <c r="J12" i="1"/>
  <c r="J20" i="1"/>
  <c r="S33" i="2"/>
  <c r="T33" i="2" s="1"/>
  <c r="AZ30" i="162"/>
  <c r="C31" i="1"/>
  <c r="J37" i="1"/>
  <c r="H42" i="1"/>
  <c r="C49" i="1"/>
  <c r="AZ48" i="162"/>
  <c r="S51" i="2"/>
  <c r="T51" i="2" s="1"/>
  <c r="H54" i="1"/>
  <c r="J61" i="1"/>
  <c r="C9" i="1"/>
  <c r="S11" i="2"/>
  <c r="T11" i="2" s="1"/>
  <c r="AZ8" i="162"/>
  <c r="J17" i="1"/>
  <c r="C21" i="1"/>
  <c r="S23" i="2"/>
  <c r="T23" i="2" s="1"/>
  <c r="AZ20" i="162"/>
  <c r="C27" i="1"/>
  <c r="S29" i="2"/>
  <c r="T29" i="2" s="1"/>
  <c r="AZ26" i="162"/>
  <c r="S47" i="2"/>
  <c r="T47" i="2" s="1"/>
  <c r="C45" i="1"/>
  <c r="AZ44" i="162"/>
  <c r="J59" i="1"/>
  <c r="C65" i="1"/>
  <c r="AZ64" i="162"/>
  <c r="S67" i="2"/>
  <c r="T67" i="2" s="1"/>
  <c r="G6" i="140"/>
  <c r="G75" i="140" s="1"/>
  <c r="G82" i="140" s="1"/>
  <c r="C75" i="140"/>
  <c r="C7" i="5"/>
  <c r="G5" i="5"/>
  <c r="H29" i="1"/>
  <c r="S38" i="2"/>
  <c r="T38" i="2" s="1"/>
  <c r="AZ35" i="162"/>
  <c r="C36" i="1"/>
  <c r="H41" i="1"/>
  <c r="H71" i="1"/>
  <c r="H10" i="1"/>
  <c r="J22" i="1"/>
  <c r="J26" i="1"/>
  <c r="H34" i="1"/>
  <c r="J46" i="1"/>
  <c r="J50" i="1"/>
  <c r="J62" i="1"/>
  <c r="J66" i="1"/>
  <c r="J72" i="1"/>
  <c r="J8" i="1"/>
  <c r="H14" i="1"/>
  <c r="J28" i="1"/>
  <c r="J35" i="1"/>
  <c r="H40" i="1"/>
  <c r="J44" i="1"/>
  <c r="H52" i="1"/>
  <c r="H56" i="1"/>
  <c r="S71" i="2"/>
  <c r="T71" i="2" s="1"/>
  <c r="C69" i="1"/>
  <c r="AZ68" i="162"/>
  <c r="H15" i="1"/>
  <c r="H33" i="1"/>
  <c r="H57" i="1"/>
  <c r="H63" i="1"/>
  <c r="S7" i="2"/>
  <c r="T7" i="2" s="1"/>
  <c r="AZ4" i="162"/>
  <c r="C5" i="1"/>
  <c r="J13" i="1"/>
  <c r="S27" i="2"/>
  <c r="T27" i="2" s="1"/>
  <c r="AZ24" i="162"/>
  <c r="C25" i="1"/>
  <c r="J32" i="1"/>
  <c r="H43" i="1"/>
  <c r="H51" i="1"/>
  <c r="S70" i="2"/>
  <c r="T70" i="2" s="1"/>
  <c r="AZ67" i="162"/>
  <c r="C68" i="1"/>
  <c r="N14" i="221"/>
  <c r="Q14" i="221"/>
  <c r="P38" i="223"/>
  <c r="C18" i="1"/>
  <c r="AZ17" i="162"/>
  <c r="S20" i="2"/>
  <c r="T20" i="2" s="1"/>
  <c r="S32" i="2"/>
  <c r="T32" i="2" s="1"/>
  <c r="C30" i="1"/>
  <c r="AZ29" i="162"/>
  <c r="J7" i="1"/>
  <c r="H6" i="1"/>
  <c r="H12" i="1"/>
  <c r="H20" i="1"/>
  <c r="J31" i="1"/>
  <c r="C37" i="1"/>
  <c r="S39" i="2"/>
  <c r="T39" i="2" s="1"/>
  <c r="AZ36" i="162"/>
  <c r="J42" i="1"/>
  <c r="J49" i="1"/>
  <c r="J54" i="1"/>
  <c r="C61" i="1"/>
  <c r="S63" i="2"/>
  <c r="T63" i="2" s="1"/>
  <c r="AZ60" i="162"/>
  <c r="H9" i="1"/>
  <c r="H21" i="1"/>
  <c r="H27" i="1"/>
  <c r="H45" i="1"/>
  <c r="H65" i="1"/>
  <c r="C77" i="162"/>
  <c r="H11" i="1"/>
  <c r="S18" i="2"/>
  <c r="T18" i="2" s="1"/>
  <c r="AZ15" i="162"/>
  <c r="C16" i="1"/>
  <c r="H47" i="1"/>
  <c r="H53" i="1"/>
  <c r="S60" i="2"/>
  <c r="T60" i="2" s="1"/>
  <c r="AZ57" i="162"/>
  <c r="C58" i="1"/>
  <c r="S24" i="2"/>
  <c r="T24" i="2" s="1"/>
  <c r="C22" i="1"/>
  <c r="AZ21" i="162"/>
  <c r="C26" i="1"/>
  <c r="AZ25" i="162"/>
  <c r="S28" i="2"/>
  <c r="T28" i="2" s="1"/>
  <c r="S48" i="2"/>
  <c r="T48" i="2" s="1"/>
  <c r="C46" i="1"/>
  <c r="AZ45" i="162"/>
  <c r="C50" i="1"/>
  <c r="AZ49" i="162"/>
  <c r="S52" i="2"/>
  <c r="T52" i="2" s="1"/>
  <c r="C62" i="1"/>
  <c r="S64" i="2"/>
  <c r="T64" i="2" s="1"/>
  <c r="AZ61" i="162"/>
  <c r="S68" i="2"/>
  <c r="T68" i="2" s="1"/>
  <c r="AZ65" i="162"/>
  <c r="C66" i="1"/>
  <c r="C72" i="1"/>
  <c r="S74" i="2"/>
  <c r="T74" i="2" s="1"/>
  <c r="AZ71" i="162"/>
  <c r="S10" i="2"/>
  <c r="T10" i="2" s="1"/>
  <c r="AZ7" i="162"/>
  <c r="C8" i="1"/>
  <c r="S16" i="2"/>
  <c r="T16" i="2" s="1"/>
  <c r="C14" i="1"/>
  <c r="AZ13" i="162"/>
  <c r="S30" i="2"/>
  <c r="T30" i="2" s="1"/>
  <c r="AZ27" i="162"/>
  <c r="C28" i="1"/>
  <c r="S46" i="2"/>
  <c r="T46" i="2" s="1"/>
  <c r="AZ43" i="162"/>
  <c r="C44" i="1"/>
  <c r="H69" i="1"/>
  <c r="H19" i="1"/>
  <c r="H23" i="1"/>
  <c r="H67" i="1"/>
  <c r="G6" i="5"/>
  <c r="J5" i="1"/>
  <c r="S15" i="2"/>
  <c r="T15" i="2" s="1"/>
  <c r="AZ12" i="162"/>
  <c r="C13" i="1"/>
  <c r="J25" i="1"/>
  <c r="H32" i="1"/>
  <c r="J39" i="1"/>
  <c r="C43" i="1"/>
  <c r="AZ42" i="162"/>
  <c r="S45" i="2"/>
  <c r="T45" i="2" s="1"/>
  <c r="BR51" i="1"/>
  <c r="BS51" i="1" s="1"/>
  <c r="AZ50" i="162"/>
  <c r="S53" i="2"/>
  <c r="T53" i="2" s="1"/>
  <c r="J55" i="1"/>
  <c r="J68" i="1"/>
  <c r="G6" i="141"/>
  <c r="G75" i="141" s="1"/>
  <c r="G82" i="141" s="1"/>
  <c r="C75" i="141"/>
  <c r="M38" i="223"/>
  <c r="C24" i="1"/>
  <c r="S26" i="2"/>
  <c r="T26" i="2" s="1"/>
  <c r="AZ23" i="162"/>
  <c r="S40" i="2"/>
  <c r="T40" i="2" s="1"/>
  <c r="C38" i="1"/>
  <c r="AZ37" i="162"/>
  <c r="C48" i="1"/>
  <c r="S50" i="2"/>
  <c r="T50" i="2" s="1"/>
  <c r="AZ47" i="162"/>
  <c r="C60" i="1"/>
  <c r="AZ59" i="162"/>
  <c r="S62" i="2"/>
  <c r="T62" i="2" s="1"/>
  <c r="C64" i="1"/>
  <c r="S66" i="2"/>
  <c r="T66" i="2" s="1"/>
  <c r="AZ63" i="162"/>
  <c r="C70" i="1"/>
  <c r="S72" i="2"/>
  <c r="T72" i="2" s="1"/>
  <c r="AZ69" i="162"/>
  <c r="H37" i="1"/>
  <c r="C42" i="1"/>
  <c r="AZ41" i="162"/>
  <c r="S44" i="2"/>
  <c r="T44" i="2" s="1"/>
  <c r="C54" i="1"/>
  <c r="S56" i="2"/>
  <c r="T56" i="2" s="1"/>
  <c r="AZ53" i="162"/>
  <c r="H61" i="1"/>
  <c r="H17" i="1"/>
  <c r="H59" i="1"/>
  <c r="C11" i="1"/>
  <c r="S13" i="2"/>
  <c r="T13" i="2" s="1"/>
  <c r="AZ10" i="162"/>
  <c r="H16" i="1"/>
  <c r="J29" i="1"/>
  <c r="H36" i="1"/>
  <c r="J41" i="1"/>
  <c r="S49" i="2"/>
  <c r="T49" i="2" s="1"/>
  <c r="C47" i="1"/>
  <c r="AZ46" i="162"/>
  <c r="S55" i="2"/>
  <c r="T55" i="2" s="1"/>
  <c r="C53" i="1"/>
  <c r="AZ52" i="162"/>
  <c r="J58" i="1"/>
  <c r="J71" i="1"/>
  <c r="C10" i="1"/>
  <c r="AZ9" i="162"/>
  <c r="S12" i="2"/>
  <c r="T12" i="2" s="1"/>
  <c r="C34" i="1"/>
  <c r="AZ33" i="162"/>
  <c r="S36" i="2"/>
  <c r="T36" i="2" s="1"/>
  <c r="C72" i="162"/>
  <c r="AL3" i="162"/>
  <c r="H35" i="1"/>
  <c r="C40" i="1"/>
  <c r="S42" i="2"/>
  <c r="T42" i="2" s="1"/>
  <c r="AZ39" i="162"/>
  <c r="S54" i="2"/>
  <c r="T54" i="2" s="1"/>
  <c r="AZ51" i="162"/>
  <c r="C52" i="1"/>
  <c r="S58" i="2"/>
  <c r="T58" i="2" s="1"/>
  <c r="C56" i="1"/>
  <c r="AZ55" i="162"/>
  <c r="J15" i="1"/>
  <c r="C19" i="1"/>
  <c r="S21" i="2"/>
  <c r="T21" i="2" s="1"/>
  <c r="AZ18" i="162"/>
  <c r="S25" i="2"/>
  <c r="T25" i="2" s="1"/>
  <c r="AZ22" i="162"/>
  <c r="C23" i="1"/>
  <c r="J33" i="1"/>
  <c r="J57" i="1"/>
  <c r="J63" i="1"/>
  <c r="S69" i="2"/>
  <c r="T69" i="2" s="1"/>
  <c r="AZ66" i="162"/>
  <c r="C67" i="1"/>
  <c r="H13" i="1"/>
  <c r="S41" i="2"/>
  <c r="AZ38" i="162"/>
  <c r="C39" i="1"/>
  <c r="J43" i="1"/>
  <c r="J51" i="1"/>
  <c r="S57" i="2"/>
  <c r="T57" i="2" s="1"/>
  <c r="BR55" i="1"/>
  <c r="BS55" i="1" s="1"/>
  <c r="AZ54" i="162"/>
  <c r="H68" i="1"/>
  <c r="H18" i="1"/>
  <c r="J24" i="1"/>
  <c r="H30" i="1"/>
  <c r="J38" i="1"/>
  <c r="J48" i="1"/>
  <c r="J60" i="1"/>
  <c r="J64" i="1"/>
  <c r="J70" i="1"/>
  <c r="H7" i="1"/>
  <c r="S8" i="2"/>
  <c r="T8" i="2" s="1"/>
  <c r="C6" i="1"/>
  <c r="AZ5" i="162"/>
  <c r="C12" i="1"/>
  <c r="S14" i="2"/>
  <c r="T14" i="2" s="1"/>
  <c r="AZ11" i="162"/>
  <c r="C20" i="1"/>
  <c r="S22" i="2"/>
  <c r="T22" i="2" s="1"/>
  <c r="AZ19" i="162"/>
  <c r="H31" i="1"/>
  <c r="H49" i="1"/>
  <c r="J9" i="1"/>
  <c r="C17" i="1"/>
  <c r="S19" i="2"/>
  <c r="T19" i="2" s="1"/>
  <c r="AZ16" i="162"/>
  <c r="J21" i="1"/>
  <c r="J27" i="1"/>
  <c r="J45" i="1"/>
  <c r="S61" i="2"/>
  <c r="T61" i="2" s="1"/>
  <c r="AZ58" i="162"/>
  <c r="C59" i="1"/>
  <c r="J65" i="1"/>
  <c r="BR20" i="1" l="1"/>
  <c r="BS20" i="1" s="1"/>
  <c r="D22" i="2"/>
  <c r="BR54" i="1"/>
  <c r="BS54" i="1" s="1"/>
  <c r="D56" i="2"/>
  <c r="BR48" i="1"/>
  <c r="BS48" i="1" s="1"/>
  <c r="D50" i="2"/>
  <c r="BR72" i="1"/>
  <c r="BS72" i="1" s="1"/>
  <c r="D74" i="2"/>
  <c r="U74" i="2" s="1"/>
  <c r="BR12" i="1"/>
  <c r="BS12" i="1" s="1"/>
  <c r="D14" i="2"/>
  <c r="BR19" i="1"/>
  <c r="BS19" i="1" s="1"/>
  <c r="D21" i="2"/>
  <c r="BR34" i="1"/>
  <c r="BS34" i="1" s="1"/>
  <c r="D36" i="2"/>
  <c r="BR42" i="1"/>
  <c r="BS42" i="1" s="1"/>
  <c r="D44" i="2"/>
  <c r="BR70" i="1"/>
  <c r="BS70" i="1" s="1"/>
  <c r="D72" i="2"/>
  <c r="U72" i="2" s="1"/>
  <c r="BR8" i="1"/>
  <c r="BS8" i="1" s="1"/>
  <c r="D10" i="2"/>
  <c r="BR46" i="1"/>
  <c r="BS46" i="1" s="1"/>
  <c r="D48" i="2"/>
  <c r="BR26" i="1"/>
  <c r="BS26" i="1" s="1"/>
  <c r="D28" i="2"/>
  <c r="BR58" i="1"/>
  <c r="BS58" i="1" s="1"/>
  <c r="D60" i="2"/>
  <c r="U60" i="2" s="1"/>
  <c r="BR37" i="1"/>
  <c r="BS37" i="1" s="1"/>
  <c r="D39" i="2"/>
  <c r="BR30" i="1"/>
  <c r="BS30" i="1" s="1"/>
  <c r="D32" i="2"/>
  <c r="BR18" i="1"/>
  <c r="BS18" i="1" s="1"/>
  <c r="D20" i="2"/>
  <c r="BR69" i="1"/>
  <c r="BS69" i="1" s="1"/>
  <c r="D71" i="2"/>
  <c r="BR7" i="1"/>
  <c r="BS7" i="1" s="1"/>
  <c r="D9" i="2"/>
  <c r="BR15" i="1"/>
  <c r="BS15" i="1" s="1"/>
  <c r="D17" i="2"/>
  <c r="BR71" i="1"/>
  <c r="BS71" i="1" s="1"/>
  <c r="D73" i="2"/>
  <c r="U73" i="2" s="1"/>
  <c r="BR67" i="1"/>
  <c r="BS67" i="1" s="1"/>
  <c r="D69" i="2"/>
  <c r="BR68" i="1"/>
  <c r="BS68" i="1" s="1"/>
  <c r="D70" i="2"/>
  <c r="BR9" i="1"/>
  <c r="BS9" i="1" s="1"/>
  <c r="D11" i="2"/>
  <c r="BR39" i="1"/>
  <c r="BS39" i="1" s="1"/>
  <c r="BR60" i="1"/>
  <c r="BS60" i="1" s="1"/>
  <c r="D62" i="2"/>
  <c r="BR43" i="1"/>
  <c r="BS43" i="1" s="1"/>
  <c r="D45" i="2"/>
  <c r="BR13" i="1"/>
  <c r="BS13" i="1" s="1"/>
  <c r="D15" i="2"/>
  <c r="U15" i="2" s="1"/>
  <c r="BR28" i="1"/>
  <c r="BS28" i="1" s="1"/>
  <c r="D30" i="2"/>
  <c r="U30" i="2" s="1"/>
  <c r="BR14" i="1"/>
  <c r="BS14" i="1" s="1"/>
  <c r="D16" i="2"/>
  <c r="BR66" i="1"/>
  <c r="BS66" i="1" s="1"/>
  <c r="D68" i="2"/>
  <c r="BR50" i="1"/>
  <c r="BS50" i="1" s="1"/>
  <c r="D52" i="2"/>
  <c r="BR22" i="1"/>
  <c r="BS22" i="1" s="1"/>
  <c r="D24" i="2"/>
  <c r="U24" i="2" s="1"/>
  <c r="BR61" i="1"/>
  <c r="BS61" i="1" s="1"/>
  <c r="D63" i="2"/>
  <c r="BR36" i="1"/>
  <c r="BS36" i="1" s="1"/>
  <c r="D38" i="2"/>
  <c r="BR45" i="1"/>
  <c r="BS45" i="1" s="1"/>
  <c r="D47" i="2"/>
  <c r="U47" i="2" s="1"/>
  <c r="BR27" i="1"/>
  <c r="BS27" i="1" s="1"/>
  <c r="D29" i="2"/>
  <c r="BR31" i="1"/>
  <c r="BS31" i="1" s="1"/>
  <c r="D33" i="2"/>
  <c r="BR32" i="1"/>
  <c r="BS32" i="1" s="1"/>
  <c r="D34" i="2"/>
  <c r="BR57" i="1"/>
  <c r="BS57" i="1" s="1"/>
  <c r="D59" i="2"/>
  <c r="BR35" i="1"/>
  <c r="BS35" i="1" s="1"/>
  <c r="D37" i="2"/>
  <c r="BR52" i="1"/>
  <c r="BS52" i="1" s="1"/>
  <c r="D54" i="2"/>
  <c r="BR16" i="1"/>
  <c r="BS16" i="1" s="1"/>
  <c r="D18" i="2"/>
  <c r="BR21" i="1"/>
  <c r="BS21" i="1" s="1"/>
  <c r="D23" i="2"/>
  <c r="BR6" i="1"/>
  <c r="BS6" i="1" s="1"/>
  <c r="D8" i="2"/>
  <c r="U8" i="2" s="1"/>
  <c r="BR40" i="1"/>
  <c r="BS40" i="1" s="1"/>
  <c r="D42" i="2"/>
  <c r="BR47" i="1"/>
  <c r="BS47" i="1" s="1"/>
  <c r="D49" i="2"/>
  <c r="BR11" i="1"/>
  <c r="BS11" i="1" s="1"/>
  <c r="D13" i="2"/>
  <c r="BR59" i="1"/>
  <c r="BS59" i="1" s="1"/>
  <c r="D61" i="2"/>
  <c r="U61" i="2" s="1"/>
  <c r="BR17" i="1"/>
  <c r="BS17" i="1" s="1"/>
  <c r="D19" i="2"/>
  <c r="BR23" i="1"/>
  <c r="BS23" i="1" s="1"/>
  <c r="D25" i="2"/>
  <c r="BR56" i="1"/>
  <c r="BS56" i="1" s="1"/>
  <c r="D58" i="2"/>
  <c r="U58" i="2" s="1"/>
  <c r="BR10" i="1"/>
  <c r="BS10" i="1" s="1"/>
  <c r="D12" i="2"/>
  <c r="BR53" i="1"/>
  <c r="BS53" i="1" s="1"/>
  <c r="D55" i="2"/>
  <c r="BR64" i="1"/>
  <c r="BS64" i="1" s="1"/>
  <c r="D66" i="2"/>
  <c r="BR38" i="1"/>
  <c r="BS38" i="1" s="1"/>
  <c r="D40" i="2"/>
  <c r="BR24" i="1"/>
  <c r="BS24" i="1" s="1"/>
  <c r="D26" i="2"/>
  <c r="BR44" i="1"/>
  <c r="BS44" i="1" s="1"/>
  <c r="D46" i="2"/>
  <c r="BR62" i="1"/>
  <c r="BS62" i="1" s="1"/>
  <c r="D64" i="2"/>
  <c r="BR25" i="1"/>
  <c r="BS25" i="1" s="1"/>
  <c r="D27" i="2"/>
  <c r="U27" i="2" s="1"/>
  <c r="BR5" i="1"/>
  <c r="BS5" i="1" s="1"/>
  <c r="D7" i="2"/>
  <c r="U7" i="2" s="1"/>
  <c r="BR65" i="1"/>
  <c r="BS65" i="1" s="1"/>
  <c r="D67" i="2"/>
  <c r="BR49" i="1"/>
  <c r="BS49" i="1" s="1"/>
  <c r="D51" i="2"/>
  <c r="BR63" i="1"/>
  <c r="BS63" i="1" s="1"/>
  <c r="D65" i="2"/>
  <c r="BR33" i="1"/>
  <c r="BS33" i="1" s="1"/>
  <c r="D35" i="2"/>
  <c r="U35" i="2" s="1"/>
  <c r="BR41" i="1"/>
  <c r="BS41" i="1" s="1"/>
  <c r="D43" i="2"/>
  <c r="BR29" i="1"/>
  <c r="BS29" i="1" s="1"/>
  <c r="D31" i="2"/>
  <c r="G38" i="223"/>
  <c r="K45" i="1"/>
  <c r="K27" i="1"/>
  <c r="K21" i="1"/>
  <c r="K19" i="2"/>
  <c r="AR21" i="13"/>
  <c r="U19" i="2"/>
  <c r="M19" i="67"/>
  <c r="N19" i="67" s="1"/>
  <c r="M19" i="2"/>
  <c r="N19" i="2" s="1"/>
  <c r="L17" i="1"/>
  <c r="M17" i="1" s="1"/>
  <c r="N17" i="1" s="1"/>
  <c r="I49" i="1"/>
  <c r="I31" i="1"/>
  <c r="L20" i="1"/>
  <c r="M20" i="1" s="1"/>
  <c r="N20" i="1" s="1"/>
  <c r="AR24" i="13"/>
  <c r="U22" i="2"/>
  <c r="M22" i="2"/>
  <c r="N22" i="2" s="1"/>
  <c r="M22" i="67"/>
  <c r="N22" i="67" s="1"/>
  <c r="K70" i="1"/>
  <c r="K64" i="1"/>
  <c r="K60" i="1"/>
  <c r="K48" i="1"/>
  <c r="K38" i="1"/>
  <c r="I30" i="1"/>
  <c r="K24" i="1"/>
  <c r="I18" i="1"/>
  <c r="U57" i="2"/>
  <c r="K57" i="2"/>
  <c r="L55" i="1"/>
  <c r="M55" i="1" s="1"/>
  <c r="N55" i="1" s="1"/>
  <c r="AR59" i="13"/>
  <c r="M57" i="2"/>
  <c r="N57" i="2" s="1"/>
  <c r="M57" i="67"/>
  <c r="N57" i="67" s="1"/>
  <c r="K51" i="1"/>
  <c r="K43" i="1"/>
  <c r="M41" i="2"/>
  <c r="N41" i="2" s="1"/>
  <c r="M41" i="67"/>
  <c r="N41" i="67" s="1"/>
  <c r="L39" i="1"/>
  <c r="M39" i="1" s="1"/>
  <c r="N39" i="1" s="1"/>
  <c r="K41" i="2"/>
  <c r="AR43" i="13"/>
  <c r="K63" i="1"/>
  <c r="K57" i="1"/>
  <c r="K33" i="1"/>
  <c r="U25" i="2"/>
  <c r="L23" i="1"/>
  <c r="M23" i="1" s="1"/>
  <c r="N23" i="1" s="1"/>
  <c r="M25" i="2"/>
  <c r="N25" i="2" s="1"/>
  <c r="M25" i="67"/>
  <c r="N25" i="67" s="1"/>
  <c r="AR27" i="13"/>
  <c r="K15" i="1"/>
  <c r="L56" i="1"/>
  <c r="M56" i="1" s="1"/>
  <c r="N56" i="1" s="1"/>
  <c r="K58" i="2"/>
  <c r="AR60" i="13"/>
  <c r="M58" i="2"/>
  <c r="N58" i="2" s="1"/>
  <c r="M58" i="67"/>
  <c r="N58" i="67" s="1"/>
  <c r="AR56" i="13"/>
  <c r="K54" i="2"/>
  <c r="U54" i="2"/>
  <c r="M54" i="67"/>
  <c r="N54" i="67" s="1"/>
  <c r="M54" i="2"/>
  <c r="N54" i="2" s="1"/>
  <c r="L52" i="1"/>
  <c r="M52" i="1" s="1"/>
  <c r="N52" i="1" s="1"/>
  <c r="I35" i="1"/>
  <c r="J4" i="1"/>
  <c r="C4" i="1"/>
  <c r="AZ3" i="162"/>
  <c r="AZ72" i="162" s="1"/>
  <c r="S6" i="2"/>
  <c r="AL72" i="162"/>
  <c r="M12" i="67"/>
  <c r="N12" i="67" s="1"/>
  <c r="M12" i="2"/>
  <c r="N12" i="2" s="1"/>
  <c r="L10" i="1"/>
  <c r="M10" i="1" s="1"/>
  <c r="N10" i="1" s="1"/>
  <c r="AR14" i="13"/>
  <c r="K12" i="2"/>
  <c r="K71" i="1"/>
  <c r="K58" i="1"/>
  <c r="K49" i="2"/>
  <c r="M49" i="67"/>
  <c r="N49" i="67" s="1"/>
  <c r="L47" i="1"/>
  <c r="M47" i="1" s="1"/>
  <c r="N47" i="1" s="1"/>
  <c r="AR51" i="13"/>
  <c r="M49" i="2"/>
  <c r="N49" i="2" s="1"/>
  <c r="U49" i="2"/>
  <c r="K41" i="1"/>
  <c r="I36" i="1"/>
  <c r="K29" i="1"/>
  <c r="I16" i="1"/>
  <c r="M13" i="67"/>
  <c r="N13" i="67" s="1"/>
  <c r="M13" i="2"/>
  <c r="N13" i="2" s="1"/>
  <c r="L11" i="1"/>
  <c r="M11" i="1" s="1"/>
  <c r="N11" i="1" s="1"/>
  <c r="K13" i="2"/>
  <c r="AR15" i="13"/>
  <c r="I61" i="1"/>
  <c r="K56" i="2"/>
  <c r="M56" i="67"/>
  <c r="N56" i="67" s="1"/>
  <c r="AR58" i="13"/>
  <c r="M56" i="2"/>
  <c r="N56" i="2" s="1"/>
  <c r="L54" i="1"/>
  <c r="M54" i="1" s="1"/>
  <c r="N54" i="1" s="1"/>
  <c r="I37" i="1"/>
  <c r="M72" i="2"/>
  <c r="N72" i="2" s="1"/>
  <c r="K72" i="2"/>
  <c r="AR74" i="13"/>
  <c r="L70" i="1"/>
  <c r="M70" i="1" s="1"/>
  <c r="N70" i="1" s="1"/>
  <c r="M72" i="67"/>
  <c r="N72" i="67" s="1"/>
  <c r="M62" i="2"/>
  <c r="N62" i="2" s="1"/>
  <c r="L60" i="1"/>
  <c r="M60" i="1" s="1"/>
  <c r="N60" i="1" s="1"/>
  <c r="K62" i="2"/>
  <c r="AR64" i="13"/>
  <c r="M62" i="67"/>
  <c r="N62" i="67" s="1"/>
  <c r="C82" i="141"/>
  <c r="C14" i="221"/>
  <c r="K45" i="2"/>
  <c r="L43" i="1"/>
  <c r="M43" i="1" s="1"/>
  <c r="N43" i="1" s="1"/>
  <c r="M45" i="2"/>
  <c r="N45" i="2" s="1"/>
  <c r="AR47" i="13"/>
  <c r="M45" i="67"/>
  <c r="N45" i="67" s="1"/>
  <c r="K5" i="1"/>
  <c r="I67" i="1"/>
  <c r="I23" i="1"/>
  <c r="I19" i="1"/>
  <c r="M30" i="67"/>
  <c r="N30" i="67" s="1"/>
  <c r="M30" i="2"/>
  <c r="N30" i="2" s="1"/>
  <c r="L28" i="1"/>
  <c r="M28" i="1" s="1"/>
  <c r="N28" i="1" s="1"/>
  <c r="AR32" i="13"/>
  <c r="K30" i="2"/>
  <c r="L14" i="1"/>
  <c r="M14" i="1" s="1"/>
  <c r="N14" i="1" s="1"/>
  <c r="M16" i="67"/>
  <c r="N16" i="67" s="1"/>
  <c r="M16" i="2"/>
  <c r="N16" i="2" s="1"/>
  <c r="AR18" i="13"/>
  <c r="K16" i="2"/>
  <c r="AR12" i="13"/>
  <c r="K10" i="2"/>
  <c r="M10" i="2"/>
  <c r="N10" i="2" s="1"/>
  <c r="M10" i="67"/>
  <c r="N10" i="67" s="1"/>
  <c r="L8" i="1"/>
  <c r="M8" i="1" s="1"/>
  <c r="N8" i="1" s="1"/>
  <c r="U10" i="2"/>
  <c r="L72" i="1"/>
  <c r="M72" i="1" s="1"/>
  <c r="N72" i="1" s="1"/>
  <c r="AR76" i="13"/>
  <c r="M74" i="67"/>
  <c r="N74" i="67" s="1"/>
  <c r="K74" i="2"/>
  <c r="M74" i="2"/>
  <c r="N74" i="2" s="1"/>
  <c r="K64" i="2"/>
  <c r="AR66" i="13"/>
  <c r="U64" i="2"/>
  <c r="M64" i="2"/>
  <c r="N64" i="2" s="1"/>
  <c r="L62" i="1"/>
  <c r="M62" i="1" s="1"/>
  <c r="N62" i="1" s="1"/>
  <c r="M64" i="67"/>
  <c r="N64" i="67" s="1"/>
  <c r="I53" i="1"/>
  <c r="I47" i="1"/>
  <c r="AR20" i="13"/>
  <c r="U18" i="2"/>
  <c r="K18" i="2"/>
  <c r="M18" i="67"/>
  <c r="N18" i="67" s="1"/>
  <c r="M18" i="2"/>
  <c r="N18" i="2" s="1"/>
  <c r="L16" i="1"/>
  <c r="M16" i="1" s="1"/>
  <c r="N16" i="1" s="1"/>
  <c r="U63" i="2"/>
  <c r="K63" i="2"/>
  <c r="AR65" i="13"/>
  <c r="M63" i="67"/>
  <c r="N63" i="67" s="1"/>
  <c r="M63" i="2"/>
  <c r="N63" i="2" s="1"/>
  <c r="L61" i="1"/>
  <c r="M61" i="1" s="1"/>
  <c r="N61" i="1" s="1"/>
  <c r="K31" i="1"/>
  <c r="I20" i="1"/>
  <c r="I12" i="1"/>
  <c r="I6" i="1"/>
  <c r="K7" i="1"/>
  <c r="AR72" i="13"/>
  <c r="M70" i="67"/>
  <c r="N70" i="67" s="1"/>
  <c r="L68" i="1"/>
  <c r="M68" i="1" s="1"/>
  <c r="N68" i="1" s="1"/>
  <c r="K70" i="2"/>
  <c r="M70" i="2"/>
  <c r="N70" i="2" s="1"/>
  <c r="U70" i="2"/>
  <c r="K13" i="1"/>
  <c r="AR9" i="13"/>
  <c r="K7" i="2"/>
  <c r="M7" i="67"/>
  <c r="N7" i="67" s="1"/>
  <c r="L5" i="1"/>
  <c r="M5" i="1" s="1"/>
  <c r="N5" i="1" s="1"/>
  <c r="M7" i="2"/>
  <c r="N7" i="2" s="1"/>
  <c r="I63" i="1"/>
  <c r="I57" i="1"/>
  <c r="I33" i="1"/>
  <c r="I15" i="1"/>
  <c r="I29" i="1"/>
  <c r="G7" i="5"/>
  <c r="C82" i="140"/>
  <c r="K67" i="2"/>
  <c r="AR69" i="13"/>
  <c r="L65" i="1"/>
  <c r="M65" i="1" s="1"/>
  <c r="N65" i="1" s="1"/>
  <c r="M67" i="67"/>
  <c r="N67" i="67" s="1"/>
  <c r="M67" i="2"/>
  <c r="N67" i="2" s="1"/>
  <c r="M47" i="67"/>
  <c r="N47" i="67" s="1"/>
  <c r="L45" i="1"/>
  <c r="M45" i="1" s="1"/>
  <c r="N45" i="1" s="1"/>
  <c r="AR49" i="13"/>
  <c r="K47" i="2"/>
  <c r="M47" i="2"/>
  <c r="N47" i="2" s="1"/>
  <c r="AR31" i="13"/>
  <c r="M29" i="67"/>
  <c r="N29" i="67" s="1"/>
  <c r="M29" i="2"/>
  <c r="N29" i="2" s="1"/>
  <c r="L27" i="1"/>
  <c r="M27" i="1" s="1"/>
  <c r="N27" i="1" s="1"/>
  <c r="K17" i="1"/>
  <c r="K11" i="2"/>
  <c r="AR13" i="13"/>
  <c r="L9" i="1"/>
  <c r="M9" i="1" s="1"/>
  <c r="N9" i="1" s="1"/>
  <c r="M11" i="67"/>
  <c r="N11" i="67" s="1"/>
  <c r="M11" i="2"/>
  <c r="N11" i="2" s="1"/>
  <c r="K61" i="1"/>
  <c r="I54" i="1"/>
  <c r="L49" i="1"/>
  <c r="M49" i="1" s="1"/>
  <c r="N49" i="1" s="1"/>
  <c r="M51" i="67"/>
  <c r="N51" i="67" s="1"/>
  <c r="M51" i="2"/>
  <c r="N51" i="2" s="1"/>
  <c r="K51" i="2"/>
  <c r="AR53" i="13"/>
  <c r="K20" i="1"/>
  <c r="K12" i="1"/>
  <c r="K6" i="1"/>
  <c r="AR11" i="13"/>
  <c r="M9" i="67"/>
  <c r="N9" i="67" s="1"/>
  <c r="K9" i="2"/>
  <c r="U9" i="2"/>
  <c r="L7" i="1"/>
  <c r="M7" i="1" s="1"/>
  <c r="N7" i="1" s="1"/>
  <c r="M9" i="2"/>
  <c r="N9" i="2" s="1"/>
  <c r="I25" i="1"/>
  <c r="I5" i="1"/>
  <c r="M59" i="67"/>
  <c r="N59" i="67" s="1"/>
  <c r="M59" i="2"/>
  <c r="N59" i="2" s="1"/>
  <c r="L57" i="1"/>
  <c r="M57" i="1" s="1"/>
  <c r="N57" i="1" s="1"/>
  <c r="AR61" i="13"/>
  <c r="K59" i="2"/>
  <c r="K23" i="1"/>
  <c r="K19" i="1"/>
  <c r="AR19" i="13"/>
  <c r="M17" i="67"/>
  <c r="N17" i="67" s="1"/>
  <c r="K17" i="2"/>
  <c r="U17" i="2"/>
  <c r="L15" i="1"/>
  <c r="M15" i="1" s="1"/>
  <c r="N15" i="1" s="1"/>
  <c r="M17" i="2"/>
  <c r="N17" i="2" s="1"/>
  <c r="I28" i="1"/>
  <c r="K14" i="1"/>
  <c r="I8" i="1"/>
  <c r="I72" i="1"/>
  <c r="I66" i="1"/>
  <c r="I62" i="1"/>
  <c r="I50" i="1"/>
  <c r="I46" i="1"/>
  <c r="K34" i="1"/>
  <c r="I26" i="1"/>
  <c r="I22" i="1"/>
  <c r="K10" i="1"/>
  <c r="M73" i="2"/>
  <c r="N73" i="2" s="1"/>
  <c r="M73" i="67"/>
  <c r="N73" i="67" s="1"/>
  <c r="L71" i="1"/>
  <c r="M71" i="1" s="1"/>
  <c r="N71" i="1" s="1"/>
  <c r="AR75" i="13"/>
  <c r="K73" i="2"/>
  <c r="I58" i="1"/>
  <c r="K53" i="1"/>
  <c r="K47" i="1"/>
  <c r="AR45" i="13"/>
  <c r="M43" i="67"/>
  <c r="N43" i="67" s="1"/>
  <c r="M43" i="2"/>
  <c r="N43" i="2" s="1"/>
  <c r="L41" i="1"/>
  <c r="M41" i="1" s="1"/>
  <c r="N41" i="1" s="1"/>
  <c r="K16" i="1"/>
  <c r="K11" i="1"/>
  <c r="K65" i="1"/>
  <c r="K61" i="2"/>
  <c r="M61" i="67"/>
  <c r="N61" i="67" s="1"/>
  <c r="M61" i="2"/>
  <c r="N61" i="2" s="1"/>
  <c r="L59" i="1"/>
  <c r="M59" i="1" s="1"/>
  <c r="N59" i="1" s="1"/>
  <c r="AR63" i="13"/>
  <c r="K9" i="1"/>
  <c r="M14" i="67"/>
  <c r="N14" i="67" s="1"/>
  <c r="L12" i="1"/>
  <c r="M12" i="1" s="1"/>
  <c r="N12" i="1" s="1"/>
  <c r="AR16" i="13"/>
  <c r="K14" i="2"/>
  <c r="M14" i="2"/>
  <c r="N14" i="2" s="1"/>
  <c r="M8" i="2"/>
  <c r="N8" i="2" s="1"/>
  <c r="M8" i="67"/>
  <c r="N8" i="67" s="1"/>
  <c r="L6" i="1"/>
  <c r="M6" i="1" s="1"/>
  <c r="N6" i="1" s="1"/>
  <c r="AR10" i="13"/>
  <c r="K8" i="2"/>
  <c r="I7" i="1"/>
  <c r="I68" i="1"/>
  <c r="I13" i="1"/>
  <c r="L67" i="1"/>
  <c r="M67" i="1" s="1"/>
  <c r="N67" i="1" s="1"/>
  <c r="M69" i="67"/>
  <c r="N69" i="67" s="1"/>
  <c r="M69" i="2"/>
  <c r="N69" i="2" s="1"/>
  <c r="K69" i="2"/>
  <c r="AR71" i="13"/>
  <c r="AR23" i="13"/>
  <c r="M21" i="2"/>
  <c r="N21" i="2" s="1"/>
  <c r="K21" i="2"/>
  <c r="M21" i="67"/>
  <c r="N21" i="67" s="1"/>
  <c r="L19" i="1"/>
  <c r="M19" i="1" s="1"/>
  <c r="N19" i="1" s="1"/>
  <c r="AR44" i="13"/>
  <c r="M42" i="2"/>
  <c r="N42" i="2" s="1"/>
  <c r="K42" i="2"/>
  <c r="L40" i="1"/>
  <c r="M40" i="1" s="1"/>
  <c r="N40" i="1" s="1"/>
  <c r="M42" i="67"/>
  <c r="N42" i="67" s="1"/>
  <c r="C74" i="162"/>
  <c r="C78" i="162" s="1"/>
  <c r="C87" i="162" s="1"/>
  <c r="AZ73" i="162"/>
  <c r="M36" i="2"/>
  <c r="N36" i="2" s="1"/>
  <c r="L34" i="1"/>
  <c r="M34" i="1" s="1"/>
  <c r="N34" i="1" s="1"/>
  <c r="K36" i="2"/>
  <c r="M36" i="67"/>
  <c r="N36" i="67" s="1"/>
  <c r="AR38" i="13"/>
  <c r="M55" i="2"/>
  <c r="N55" i="2" s="1"/>
  <c r="M55" i="67"/>
  <c r="N55" i="67" s="1"/>
  <c r="L53" i="1"/>
  <c r="M53" i="1" s="1"/>
  <c r="N53" i="1" s="1"/>
  <c r="AR57" i="13"/>
  <c r="K55" i="2"/>
  <c r="I59" i="1"/>
  <c r="I17" i="1"/>
  <c r="U56" i="2"/>
  <c r="K44" i="2"/>
  <c r="L42" i="1"/>
  <c r="M42" i="1" s="1"/>
  <c r="N42" i="1" s="1"/>
  <c r="M44" i="67"/>
  <c r="N44" i="67" s="1"/>
  <c r="M44" i="2"/>
  <c r="N44" i="2" s="1"/>
  <c r="AR46" i="13"/>
  <c r="M66" i="67"/>
  <c r="N66" i="67" s="1"/>
  <c r="L64" i="1"/>
  <c r="M64" i="1" s="1"/>
  <c r="N64" i="1" s="1"/>
  <c r="K66" i="2"/>
  <c r="M66" i="2"/>
  <c r="N66" i="2" s="1"/>
  <c r="AR68" i="13"/>
  <c r="AR52" i="13"/>
  <c r="L48" i="1"/>
  <c r="M48" i="1" s="1"/>
  <c r="N48" i="1" s="1"/>
  <c r="M50" i="67"/>
  <c r="N50" i="67" s="1"/>
  <c r="M50" i="2"/>
  <c r="N50" i="2" s="1"/>
  <c r="M40" i="67"/>
  <c r="N40" i="67" s="1"/>
  <c r="L38" i="1"/>
  <c r="M38" i="1" s="1"/>
  <c r="N38" i="1" s="1"/>
  <c r="K40" i="2"/>
  <c r="M40" i="2"/>
  <c r="N40" i="2" s="1"/>
  <c r="AR42" i="13"/>
  <c r="K26" i="2"/>
  <c r="M26" i="2"/>
  <c r="N26" i="2" s="1"/>
  <c r="AR28" i="13"/>
  <c r="M26" i="67"/>
  <c r="N26" i="67" s="1"/>
  <c r="L24" i="1"/>
  <c r="M24" i="1" s="1"/>
  <c r="N24" i="1" s="1"/>
  <c r="G14" i="221"/>
  <c r="K68" i="1"/>
  <c r="K55" i="1"/>
  <c r="AR55" i="13"/>
  <c r="M53" i="2"/>
  <c r="N53" i="2" s="1"/>
  <c r="L51" i="1"/>
  <c r="M51" i="1" s="1"/>
  <c r="N51" i="1" s="1"/>
  <c r="K53" i="2"/>
  <c r="M53" i="67"/>
  <c r="N53" i="67" s="1"/>
  <c r="K39" i="1"/>
  <c r="I32" i="1"/>
  <c r="K25" i="1"/>
  <c r="AR17" i="13"/>
  <c r="K15" i="2"/>
  <c r="M15" i="2"/>
  <c r="N15" i="2" s="1"/>
  <c r="L13" i="1"/>
  <c r="M13" i="1" s="1"/>
  <c r="N13" i="1" s="1"/>
  <c r="M15" i="67"/>
  <c r="N15" i="67" s="1"/>
  <c r="I69" i="1"/>
  <c r="K46" i="2"/>
  <c r="AR48" i="13"/>
  <c r="M46" i="2"/>
  <c r="N46" i="2" s="1"/>
  <c r="L44" i="1"/>
  <c r="M44" i="1" s="1"/>
  <c r="N44" i="1" s="1"/>
  <c r="M46" i="67"/>
  <c r="N46" i="67" s="1"/>
  <c r="M68" i="2"/>
  <c r="N68" i="2" s="1"/>
  <c r="AR70" i="13"/>
  <c r="L66" i="1"/>
  <c r="M66" i="1" s="1"/>
  <c r="N66" i="1" s="1"/>
  <c r="M68" i="67"/>
  <c r="N68" i="67" s="1"/>
  <c r="U68" i="2"/>
  <c r="M52" i="2"/>
  <c r="N52" i="2" s="1"/>
  <c r="AR54" i="13"/>
  <c r="M52" i="67"/>
  <c r="N52" i="67" s="1"/>
  <c r="L50" i="1"/>
  <c r="M50" i="1" s="1"/>
  <c r="N50" i="1" s="1"/>
  <c r="M48" i="2"/>
  <c r="N48" i="2" s="1"/>
  <c r="L46" i="1"/>
  <c r="M46" i="1" s="1"/>
  <c r="N46" i="1" s="1"/>
  <c r="M48" i="67"/>
  <c r="N48" i="67" s="1"/>
  <c r="AR50" i="13"/>
  <c r="K48" i="2"/>
  <c r="K28" i="2"/>
  <c r="L26" i="1"/>
  <c r="M26" i="1" s="1"/>
  <c r="N26" i="1" s="1"/>
  <c r="M28" i="67"/>
  <c r="N28" i="67" s="1"/>
  <c r="AR30" i="13"/>
  <c r="M28" i="2"/>
  <c r="N28" i="2" s="1"/>
  <c r="AR26" i="13"/>
  <c r="K24" i="2"/>
  <c r="M24" i="2"/>
  <c r="N24" i="2" s="1"/>
  <c r="M24" i="67"/>
  <c r="N24" i="67" s="1"/>
  <c r="L22" i="1"/>
  <c r="M22" i="1" s="1"/>
  <c r="N22" i="1" s="1"/>
  <c r="M60" i="2"/>
  <c r="N60" i="2" s="1"/>
  <c r="L58" i="1"/>
  <c r="M58" i="1" s="1"/>
  <c r="N58" i="1" s="1"/>
  <c r="M60" i="67"/>
  <c r="N60" i="67" s="1"/>
  <c r="AR62" i="13"/>
  <c r="K60" i="2"/>
  <c r="I11" i="1"/>
  <c r="I65" i="1"/>
  <c r="I45" i="1"/>
  <c r="I27" i="1"/>
  <c r="I21" i="1"/>
  <c r="I9" i="1"/>
  <c r="K54" i="1"/>
  <c r="K49" i="1"/>
  <c r="K42" i="1"/>
  <c r="AR41" i="13"/>
  <c r="K39" i="2"/>
  <c r="L37" i="1"/>
  <c r="M37" i="1" s="1"/>
  <c r="N37" i="1" s="1"/>
  <c r="M39" i="2"/>
  <c r="N39" i="2" s="1"/>
  <c r="M39" i="67"/>
  <c r="N39" i="67" s="1"/>
  <c r="L30" i="1"/>
  <c r="M30" i="1" s="1"/>
  <c r="N30" i="1" s="1"/>
  <c r="M32" i="67"/>
  <c r="N32" i="67" s="1"/>
  <c r="M32" i="2"/>
  <c r="N32" i="2" s="1"/>
  <c r="AR34" i="13"/>
  <c r="K32" i="2"/>
  <c r="M20" i="67"/>
  <c r="N20" i="67" s="1"/>
  <c r="L18" i="1"/>
  <c r="M18" i="1" s="1"/>
  <c r="N18" i="1" s="1"/>
  <c r="M20" i="2"/>
  <c r="N20" i="2" s="1"/>
  <c r="AR22" i="13"/>
  <c r="I51" i="1"/>
  <c r="I43" i="1"/>
  <c r="K32" i="1"/>
  <c r="M27" i="67"/>
  <c r="N27" i="67" s="1"/>
  <c r="M27" i="2"/>
  <c r="N27" i="2" s="1"/>
  <c r="L25" i="1"/>
  <c r="M25" i="1" s="1"/>
  <c r="N25" i="1" s="1"/>
  <c r="AR29" i="13"/>
  <c r="K27" i="2"/>
  <c r="M71" i="2"/>
  <c r="N71" i="2" s="1"/>
  <c r="M71" i="67"/>
  <c r="N71" i="67" s="1"/>
  <c r="AR73" i="13"/>
  <c r="L69" i="1"/>
  <c r="M69" i="1" s="1"/>
  <c r="N69" i="1" s="1"/>
  <c r="K71" i="2"/>
  <c r="I56" i="1"/>
  <c r="I52" i="1"/>
  <c r="K44" i="1"/>
  <c r="I40" i="1"/>
  <c r="K35" i="1"/>
  <c r="K28" i="1"/>
  <c r="I14" i="1"/>
  <c r="K8" i="1"/>
  <c r="H4" i="1"/>
  <c r="K72" i="1"/>
  <c r="K66" i="1"/>
  <c r="K62" i="1"/>
  <c r="K50" i="1"/>
  <c r="K46" i="1"/>
  <c r="I34" i="1"/>
  <c r="K26" i="1"/>
  <c r="K22" i="1"/>
  <c r="I10" i="1"/>
  <c r="I71" i="1"/>
  <c r="I41" i="1"/>
  <c r="AR40" i="13"/>
  <c r="K38" i="2"/>
  <c r="L36" i="1"/>
  <c r="M36" i="1" s="1"/>
  <c r="N36" i="1" s="1"/>
  <c r="M38" i="67"/>
  <c r="N38" i="67" s="1"/>
  <c r="M38" i="2"/>
  <c r="N38" i="2" s="1"/>
  <c r="K59" i="1"/>
  <c r="M23" i="67"/>
  <c r="N23" i="67" s="1"/>
  <c r="M23" i="2"/>
  <c r="N23" i="2" s="1"/>
  <c r="L21" i="1"/>
  <c r="M21" i="1" s="1"/>
  <c r="N21" i="1" s="1"/>
  <c r="K23" i="2"/>
  <c r="AR25" i="13"/>
  <c r="U11" i="2"/>
  <c r="I42" i="1"/>
  <c r="K37" i="1"/>
  <c r="M33" i="67"/>
  <c r="N33" i="67" s="1"/>
  <c r="L31" i="1"/>
  <c r="M31" i="1" s="1"/>
  <c r="N31" i="1" s="1"/>
  <c r="M33" i="2"/>
  <c r="N33" i="2" s="1"/>
  <c r="K33" i="2"/>
  <c r="AR35" i="13"/>
  <c r="U33" i="2"/>
  <c r="I70" i="1"/>
  <c r="I64" i="1"/>
  <c r="I60" i="1"/>
  <c r="I48" i="1"/>
  <c r="I38" i="1"/>
  <c r="K30" i="1"/>
  <c r="I24" i="1"/>
  <c r="K18" i="1"/>
  <c r="I55" i="1"/>
  <c r="I39" i="1"/>
  <c r="AR36" i="13"/>
  <c r="U34" i="2"/>
  <c r="K34" i="2"/>
  <c r="M34" i="67"/>
  <c r="N34" i="67" s="1"/>
  <c r="L32" i="1"/>
  <c r="M32" i="1" s="1"/>
  <c r="N32" i="1" s="1"/>
  <c r="M34" i="2"/>
  <c r="N34" i="2" s="1"/>
  <c r="K67" i="1"/>
  <c r="M65" i="67"/>
  <c r="N65" i="67" s="1"/>
  <c r="M65" i="2"/>
  <c r="N65" i="2" s="1"/>
  <c r="L63" i="1"/>
  <c r="M63" i="1" s="1"/>
  <c r="N63" i="1" s="1"/>
  <c r="K65" i="2"/>
  <c r="AR67" i="13"/>
  <c r="M35" i="2"/>
  <c r="N35" i="2" s="1"/>
  <c r="L33" i="1"/>
  <c r="M33" i="1" s="1"/>
  <c r="N33" i="1" s="1"/>
  <c r="M35" i="67"/>
  <c r="N35" i="67" s="1"/>
  <c r="AR37" i="13"/>
  <c r="K35" i="2"/>
  <c r="K69" i="1"/>
  <c r="K56" i="1"/>
  <c r="K52" i="1"/>
  <c r="I44" i="1"/>
  <c r="K40" i="1"/>
  <c r="M37" i="2"/>
  <c r="N37" i="2" s="1"/>
  <c r="K37" i="2"/>
  <c r="L35" i="1"/>
  <c r="M35" i="1" s="1"/>
  <c r="N35" i="1" s="1"/>
  <c r="M37" i="67"/>
  <c r="N37" i="67" s="1"/>
  <c r="AR39" i="13"/>
  <c r="K36" i="1"/>
  <c r="M31" i="67"/>
  <c r="N31" i="67" s="1"/>
  <c r="M31" i="2"/>
  <c r="N31" i="2" s="1"/>
  <c r="L29" i="1"/>
  <c r="M29" i="1" s="1"/>
  <c r="N29" i="1" s="1"/>
  <c r="U31" i="2"/>
  <c r="AR33" i="13"/>
  <c r="BR4" i="1" l="1"/>
  <c r="BS4" i="1" s="1"/>
  <c r="BS73" i="1" s="1"/>
  <c r="D6" i="2"/>
  <c r="D38" i="223"/>
  <c r="BR73" i="1"/>
  <c r="BS75" i="1" s="1"/>
  <c r="I4" i="1"/>
  <c r="H73" i="1"/>
  <c r="U28" i="2"/>
  <c r="U52" i="2"/>
  <c r="U36" i="2"/>
  <c r="U43" i="2"/>
  <c r="U59" i="2"/>
  <c r="U67" i="2"/>
  <c r="U39" i="2"/>
  <c r="U16" i="2"/>
  <c r="U26" i="2"/>
  <c r="U50" i="2"/>
  <c r="U66" i="2"/>
  <c r="U21" i="2"/>
  <c r="U38" i="2"/>
  <c r="U20" i="2"/>
  <c r="U46" i="2"/>
  <c r="U53" i="2"/>
  <c r="U44" i="2"/>
  <c r="U69" i="2"/>
  <c r="U37" i="2"/>
  <c r="U65" i="2"/>
  <c r="U51" i="2"/>
  <c r="U23" i="2"/>
  <c r="U29" i="2"/>
  <c r="U71" i="2"/>
  <c r="U32" i="2"/>
  <c r="U48" i="2"/>
  <c r="U45" i="2"/>
  <c r="U40" i="2"/>
  <c r="U62" i="2"/>
  <c r="U13" i="2"/>
  <c r="U55" i="2"/>
  <c r="U12" i="2"/>
  <c r="S75" i="2"/>
  <c r="T6" i="2"/>
  <c r="M6" i="2"/>
  <c r="K6" i="2"/>
  <c r="K75" i="2" s="1"/>
  <c r="L4" i="2" s="1"/>
  <c r="AR8" i="13"/>
  <c r="M6" i="67"/>
  <c r="L4" i="1"/>
  <c r="C73" i="1"/>
  <c r="J73" i="1"/>
  <c r="K4" i="1"/>
  <c r="U42" i="2"/>
  <c r="U14" i="2"/>
  <c r="N6" i="67" l="1"/>
  <c r="N75" i="67" s="1"/>
  <c r="N82" i="67" s="1"/>
  <c r="M75" i="67"/>
  <c r="M82" i="67" s="1"/>
  <c r="L67" i="2"/>
  <c r="L18" i="2"/>
  <c r="L9" i="2"/>
  <c r="L74" i="2"/>
  <c r="L60" i="2"/>
  <c r="L25" i="2"/>
  <c r="L48" i="2"/>
  <c r="L40" i="2"/>
  <c r="L6" i="2"/>
  <c r="L32" i="2"/>
  <c r="L13" i="2"/>
  <c r="L71" i="2"/>
  <c r="L15" i="2"/>
  <c r="L63" i="2"/>
  <c r="L51" i="2"/>
  <c r="L42" i="2"/>
  <c r="L21" i="2"/>
  <c r="L45" i="2"/>
  <c r="L57" i="2"/>
  <c r="L53" i="2"/>
  <c r="L49" i="2"/>
  <c r="L35" i="2"/>
  <c r="L70" i="2"/>
  <c r="L56" i="2"/>
  <c r="L54" i="2"/>
  <c r="L28" i="2"/>
  <c r="L41" i="2"/>
  <c r="O41" i="2" s="1"/>
  <c r="AJ39" i="1" s="1"/>
  <c r="L14" i="2"/>
  <c r="L10" i="2"/>
  <c r="L43" i="2"/>
  <c r="L23" i="2"/>
  <c r="L38" i="2"/>
  <c r="L62" i="2"/>
  <c r="L17" i="2"/>
  <c r="L8" i="2"/>
  <c r="L12" i="2"/>
  <c r="L19" i="2"/>
  <c r="L24" i="2"/>
  <c r="L68" i="2"/>
  <c r="L58" i="2"/>
  <c r="L64" i="2"/>
  <c r="L73" i="2"/>
  <c r="L30" i="2"/>
  <c r="L20" i="2"/>
  <c r="L29" i="2"/>
  <c r="L11" i="2"/>
  <c r="L31" i="2"/>
  <c r="L34" i="2"/>
  <c r="L66" i="2"/>
  <c r="L27" i="2"/>
  <c r="L52" i="2"/>
  <c r="L37" i="2"/>
  <c r="L72" i="2"/>
  <c r="L61" i="2"/>
  <c r="L36" i="2"/>
  <c r="L39" i="2"/>
  <c r="L47" i="2"/>
  <c r="L59" i="2"/>
  <c r="L65" i="2"/>
  <c r="L33" i="2"/>
  <c r="L7" i="2"/>
  <c r="L55" i="2"/>
  <c r="L44" i="2"/>
  <c r="L50" i="2"/>
  <c r="L22" i="2"/>
  <c r="L26" i="2"/>
  <c r="L69" i="2"/>
  <c r="L16" i="2"/>
  <c r="L46" i="2"/>
  <c r="U6" i="2"/>
  <c r="I73" i="1"/>
  <c r="E8" i="166" s="1"/>
  <c r="K73" i="1"/>
  <c r="E9" i="166" s="1"/>
  <c r="AR77" i="13"/>
  <c r="E5" i="166"/>
  <c r="M4" i="1"/>
  <c r="N4" i="1" s="1"/>
  <c r="L73" i="1"/>
  <c r="N6" i="2"/>
  <c r="N75" i="2" s="1"/>
  <c r="E31" i="166" s="1"/>
  <c r="M75" i="2"/>
  <c r="P6" i="2" l="1"/>
  <c r="AN4" i="1" s="1"/>
  <c r="BI4" i="1" s="1"/>
  <c r="BJ4" i="1" s="1"/>
  <c r="O16" i="2"/>
  <c r="AJ14" i="1" s="1"/>
  <c r="P16" i="2"/>
  <c r="AN14" i="1" s="1"/>
  <c r="BI14" i="1" s="1"/>
  <c r="BJ14" i="1" s="1"/>
  <c r="O26" i="2"/>
  <c r="AJ24" i="1" s="1"/>
  <c r="P26" i="2"/>
  <c r="AN24" i="1" s="1"/>
  <c r="BI24" i="1" s="1"/>
  <c r="BJ24" i="1" s="1"/>
  <c r="O50" i="2"/>
  <c r="AJ48" i="1" s="1"/>
  <c r="P50" i="2"/>
  <c r="AN48" i="1" s="1"/>
  <c r="BI48" i="1" s="1"/>
  <c r="BJ48" i="1" s="1"/>
  <c r="O55" i="2"/>
  <c r="AJ53" i="1" s="1"/>
  <c r="P55" i="2"/>
  <c r="AN53" i="1" s="1"/>
  <c r="BI53" i="1" s="1"/>
  <c r="BJ53" i="1" s="1"/>
  <c r="O33" i="2"/>
  <c r="AJ31" i="1" s="1"/>
  <c r="P33" i="2"/>
  <c r="AN31" i="1" s="1"/>
  <c r="BI31" i="1" s="1"/>
  <c r="BJ31" i="1" s="1"/>
  <c r="O59" i="2"/>
  <c r="AJ57" i="1" s="1"/>
  <c r="P59" i="2"/>
  <c r="AN57" i="1" s="1"/>
  <c r="BI57" i="1" s="1"/>
  <c r="BJ57" i="1" s="1"/>
  <c r="O39" i="2"/>
  <c r="AJ37" i="1" s="1"/>
  <c r="P39" i="2"/>
  <c r="AN37" i="1" s="1"/>
  <c r="BI37" i="1" s="1"/>
  <c r="BJ37" i="1" s="1"/>
  <c r="O61" i="2"/>
  <c r="AJ59" i="1" s="1"/>
  <c r="P61" i="2"/>
  <c r="AN59" i="1" s="1"/>
  <c r="BI59" i="1" s="1"/>
  <c r="BJ59" i="1" s="1"/>
  <c r="O37" i="2"/>
  <c r="AJ35" i="1" s="1"/>
  <c r="P37" i="2"/>
  <c r="AN35" i="1" s="1"/>
  <c r="BI35" i="1" s="1"/>
  <c r="BJ35" i="1" s="1"/>
  <c r="O27" i="2"/>
  <c r="AJ25" i="1" s="1"/>
  <c r="P27" i="2"/>
  <c r="AN25" i="1" s="1"/>
  <c r="BI25" i="1" s="1"/>
  <c r="BJ25" i="1" s="1"/>
  <c r="O34" i="2"/>
  <c r="AJ32" i="1" s="1"/>
  <c r="P34" i="2"/>
  <c r="AN32" i="1" s="1"/>
  <c r="BI32" i="1" s="1"/>
  <c r="BJ32" i="1" s="1"/>
  <c r="O11" i="2"/>
  <c r="AJ9" i="1" s="1"/>
  <c r="P11" i="2"/>
  <c r="AN9" i="1" s="1"/>
  <c r="BI9" i="1" s="1"/>
  <c r="BJ9" i="1" s="1"/>
  <c r="O20" i="2"/>
  <c r="AJ18" i="1" s="1"/>
  <c r="P20" i="2"/>
  <c r="AN18" i="1" s="1"/>
  <c r="BI18" i="1" s="1"/>
  <c r="BJ18" i="1" s="1"/>
  <c r="O73" i="2"/>
  <c r="AJ71" i="1" s="1"/>
  <c r="P73" i="2"/>
  <c r="AN71" i="1" s="1"/>
  <c r="BI71" i="1" s="1"/>
  <c r="BJ71" i="1" s="1"/>
  <c r="O58" i="2"/>
  <c r="AJ56" i="1" s="1"/>
  <c r="P58" i="2"/>
  <c r="AN56" i="1" s="1"/>
  <c r="BI56" i="1" s="1"/>
  <c r="BJ56" i="1" s="1"/>
  <c r="O24" i="2"/>
  <c r="AJ22" i="1" s="1"/>
  <c r="P24" i="2"/>
  <c r="AN22" i="1" s="1"/>
  <c r="BI22" i="1" s="1"/>
  <c r="BJ22" i="1" s="1"/>
  <c r="O12" i="2"/>
  <c r="AJ10" i="1" s="1"/>
  <c r="P12" i="2"/>
  <c r="AN10" i="1" s="1"/>
  <c r="BI10" i="1" s="1"/>
  <c r="BJ10" i="1" s="1"/>
  <c r="O17" i="2"/>
  <c r="AJ15" i="1" s="1"/>
  <c r="P17" i="2"/>
  <c r="AN15" i="1" s="1"/>
  <c r="BI15" i="1" s="1"/>
  <c r="BJ15" i="1" s="1"/>
  <c r="O38" i="2"/>
  <c r="AJ36" i="1" s="1"/>
  <c r="P38" i="2"/>
  <c r="AN36" i="1" s="1"/>
  <c r="BI36" i="1" s="1"/>
  <c r="BJ36" i="1" s="1"/>
  <c r="O43" i="2"/>
  <c r="AJ41" i="1" s="1"/>
  <c r="P43" i="2"/>
  <c r="AN41" i="1" s="1"/>
  <c r="BI41" i="1" s="1"/>
  <c r="BJ41" i="1" s="1"/>
  <c r="O14" i="2"/>
  <c r="AJ12" i="1" s="1"/>
  <c r="P14" i="2"/>
  <c r="AN12" i="1" s="1"/>
  <c r="BI12" i="1" s="1"/>
  <c r="BJ12" i="1" s="1"/>
  <c r="O28" i="2"/>
  <c r="AJ26" i="1" s="1"/>
  <c r="P28" i="2"/>
  <c r="AN26" i="1" s="1"/>
  <c r="BI26" i="1" s="1"/>
  <c r="BJ26" i="1" s="1"/>
  <c r="O56" i="2"/>
  <c r="AJ54" i="1" s="1"/>
  <c r="P56" i="2"/>
  <c r="AN54" i="1" s="1"/>
  <c r="BI54" i="1" s="1"/>
  <c r="BJ54" i="1" s="1"/>
  <c r="O35" i="2"/>
  <c r="AJ33" i="1" s="1"/>
  <c r="P35" i="2"/>
  <c r="AN33" i="1" s="1"/>
  <c r="BI33" i="1" s="1"/>
  <c r="BJ33" i="1" s="1"/>
  <c r="O53" i="2"/>
  <c r="AJ51" i="1" s="1"/>
  <c r="P53" i="2"/>
  <c r="AN51" i="1" s="1"/>
  <c r="BI51" i="1" s="1"/>
  <c r="BJ51" i="1" s="1"/>
  <c r="O45" i="2"/>
  <c r="AJ43" i="1" s="1"/>
  <c r="P45" i="2"/>
  <c r="AN43" i="1" s="1"/>
  <c r="BI43" i="1" s="1"/>
  <c r="BJ43" i="1" s="1"/>
  <c r="O42" i="2"/>
  <c r="AJ40" i="1" s="1"/>
  <c r="P42" i="2"/>
  <c r="AN40" i="1" s="1"/>
  <c r="BI40" i="1" s="1"/>
  <c r="BJ40" i="1" s="1"/>
  <c r="O63" i="2"/>
  <c r="AJ61" i="1" s="1"/>
  <c r="P63" i="2"/>
  <c r="AN61" i="1" s="1"/>
  <c r="BI61" i="1" s="1"/>
  <c r="BJ61" i="1" s="1"/>
  <c r="O71" i="2"/>
  <c r="AJ69" i="1" s="1"/>
  <c r="P71" i="2"/>
  <c r="AN69" i="1" s="1"/>
  <c r="BI69" i="1" s="1"/>
  <c r="BJ69" i="1" s="1"/>
  <c r="O32" i="2"/>
  <c r="AJ30" i="1" s="1"/>
  <c r="P32" i="2"/>
  <c r="AN30" i="1" s="1"/>
  <c r="BI30" i="1" s="1"/>
  <c r="BJ30" i="1" s="1"/>
  <c r="O40" i="2"/>
  <c r="AJ38" i="1" s="1"/>
  <c r="P40" i="2"/>
  <c r="AN38" i="1" s="1"/>
  <c r="BI38" i="1" s="1"/>
  <c r="BJ38" i="1" s="1"/>
  <c r="O25" i="2"/>
  <c r="AJ23" i="1" s="1"/>
  <c r="P25" i="2"/>
  <c r="AN23" i="1" s="1"/>
  <c r="BI23" i="1" s="1"/>
  <c r="BJ23" i="1" s="1"/>
  <c r="O74" i="2"/>
  <c r="AJ72" i="1" s="1"/>
  <c r="P74" i="2"/>
  <c r="AN72" i="1" s="1"/>
  <c r="BI72" i="1" s="1"/>
  <c r="BJ72" i="1" s="1"/>
  <c r="O18" i="2"/>
  <c r="AJ16" i="1" s="1"/>
  <c r="P18" i="2"/>
  <c r="AN16" i="1" s="1"/>
  <c r="BI16" i="1" s="1"/>
  <c r="BJ16" i="1" s="1"/>
  <c r="N73" i="1"/>
  <c r="E10" i="166" s="1"/>
  <c r="O46" i="2"/>
  <c r="AJ44" i="1" s="1"/>
  <c r="P46" i="2"/>
  <c r="AN44" i="1" s="1"/>
  <c r="BI44" i="1" s="1"/>
  <c r="BJ44" i="1" s="1"/>
  <c r="O69" i="2"/>
  <c r="AJ67" i="1" s="1"/>
  <c r="P69" i="2"/>
  <c r="AN67" i="1" s="1"/>
  <c r="BI67" i="1" s="1"/>
  <c r="BJ67" i="1" s="1"/>
  <c r="O22" i="2"/>
  <c r="AJ20" i="1" s="1"/>
  <c r="P22" i="2"/>
  <c r="AN20" i="1" s="1"/>
  <c r="BI20" i="1" s="1"/>
  <c r="BJ20" i="1" s="1"/>
  <c r="O44" i="2"/>
  <c r="AJ42" i="1" s="1"/>
  <c r="P44" i="2"/>
  <c r="AN42" i="1" s="1"/>
  <c r="BI42" i="1" s="1"/>
  <c r="BJ42" i="1" s="1"/>
  <c r="O7" i="2"/>
  <c r="AJ5" i="1" s="1"/>
  <c r="P7" i="2"/>
  <c r="AN5" i="1" s="1"/>
  <c r="BI5" i="1" s="1"/>
  <c r="BJ5" i="1" s="1"/>
  <c r="O65" i="2"/>
  <c r="AJ63" i="1" s="1"/>
  <c r="P65" i="2"/>
  <c r="AN63" i="1" s="1"/>
  <c r="BI63" i="1" s="1"/>
  <c r="BJ63" i="1" s="1"/>
  <c r="O47" i="2"/>
  <c r="AJ45" i="1" s="1"/>
  <c r="P47" i="2"/>
  <c r="AN45" i="1" s="1"/>
  <c r="BI45" i="1" s="1"/>
  <c r="BJ45" i="1" s="1"/>
  <c r="O36" i="2"/>
  <c r="AJ34" i="1" s="1"/>
  <c r="P36" i="2"/>
  <c r="AN34" i="1" s="1"/>
  <c r="BI34" i="1" s="1"/>
  <c r="BJ34" i="1" s="1"/>
  <c r="O72" i="2"/>
  <c r="AJ70" i="1" s="1"/>
  <c r="P72" i="2"/>
  <c r="AN70" i="1" s="1"/>
  <c r="BI70" i="1" s="1"/>
  <c r="BJ70" i="1" s="1"/>
  <c r="O52" i="2"/>
  <c r="AJ50" i="1" s="1"/>
  <c r="P52" i="2"/>
  <c r="AN50" i="1" s="1"/>
  <c r="BI50" i="1" s="1"/>
  <c r="BJ50" i="1" s="1"/>
  <c r="O66" i="2"/>
  <c r="AJ64" i="1" s="1"/>
  <c r="P66" i="2"/>
  <c r="AN64" i="1" s="1"/>
  <c r="BI64" i="1" s="1"/>
  <c r="BJ64" i="1" s="1"/>
  <c r="O31" i="2"/>
  <c r="AJ29" i="1" s="1"/>
  <c r="P31" i="2"/>
  <c r="AN29" i="1" s="1"/>
  <c r="BI29" i="1" s="1"/>
  <c r="BJ29" i="1" s="1"/>
  <c r="O29" i="2"/>
  <c r="AJ27" i="1" s="1"/>
  <c r="P29" i="2"/>
  <c r="AN27" i="1" s="1"/>
  <c r="BI27" i="1" s="1"/>
  <c r="BJ27" i="1" s="1"/>
  <c r="O30" i="2"/>
  <c r="AJ28" i="1" s="1"/>
  <c r="P30" i="2"/>
  <c r="AN28" i="1" s="1"/>
  <c r="BI28" i="1" s="1"/>
  <c r="BJ28" i="1" s="1"/>
  <c r="O64" i="2"/>
  <c r="AJ62" i="1" s="1"/>
  <c r="P64" i="2"/>
  <c r="AN62" i="1" s="1"/>
  <c r="BI62" i="1" s="1"/>
  <c r="BJ62" i="1" s="1"/>
  <c r="O68" i="2"/>
  <c r="AJ66" i="1" s="1"/>
  <c r="P68" i="2"/>
  <c r="AN66" i="1" s="1"/>
  <c r="BI66" i="1" s="1"/>
  <c r="BJ66" i="1" s="1"/>
  <c r="O19" i="2"/>
  <c r="AJ17" i="1" s="1"/>
  <c r="P19" i="2"/>
  <c r="AN17" i="1" s="1"/>
  <c r="BI17" i="1" s="1"/>
  <c r="BJ17" i="1" s="1"/>
  <c r="O8" i="2"/>
  <c r="AJ6" i="1" s="1"/>
  <c r="P8" i="2"/>
  <c r="AN6" i="1" s="1"/>
  <c r="BI6" i="1" s="1"/>
  <c r="BJ6" i="1" s="1"/>
  <c r="O62" i="2"/>
  <c r="AJ60" i="1" s="1"/>
  <c r="P62" i="2"/>
  <c r="AN60" i="1" s="1"/>
  <c r="BI60" i="1" s="1"/>
  <c r="BJ60" i="1" s="1"/>
  <c r="O23" i="2"/>
  <c r="AJ21" i="1" s="1"/>
  <c r="P23" i="2"/>
  <c r="AN21" i="1" s="1"/>
  <c r="BI21" i="1" s="1"/>
  <c r="BJ21" i="1" s="1"/>
  <c r="O10" i="2"/>
  <c r="AJ8" i="1" s="1"/>
  <c r="P10" i="2"/>
  <c r="AN8" i="1" s="1"/>
  <c r="BI8" i="1" s="1"/>
  <c r="BJ8" i="1" s="1"/>
  <c r="AK39" i="1"/>
  <c r="O54" i="2"/>
  <c r="AJ52" i="1" s="1"/>
  <c r="P54" i="2"/>
  <c r="AN52" i="1" s="1"/>
  <c r="BI52" i="1" s="1"/>
  <c r="BJ52" i="1" s="1"/>
  <c r="O70" i="2"/>
  <c r="AJ68" i="1" s="1"/>
  <c r="P70" i="2"/>
  <c r="AN68" i="1" s="1"/>
  <c r="BI68" i="1" s="1"/>
  <c r="BJ68" i="1" s="1"/>
  <c r="O49" i="2"/>
  <c r="AJ47" i="1" s="1"/>
  <c r="P49" i="2"/>
  <c r="AN47" i="1" s="1"/>
  <c r="BI47" i="1" s="1"/>
  <c r="BJ47" i="1" s="1"/>
  <c r="O57" i="2"/>
  <c r="AJ55" i="1" s="1"/>
  <c r="P57" i="2"/>
  <c r="AN55" i="1" s="1"/>
  <c r="BI55" i="1" s="1"/>
  <c r="BJ55" i="1" s="1"/>
  <c r="O21" i="2"/>
  <c r="AJ19" i="1" s="1"/>
  <c r="P21" i="2"/>
  <c r="AN19" i="1" s="1"/>
  <c r="BI19" i="1" s="1"/>
  <c r="BJ19" i="1" s="1"/>
  <c r="O51" i="2"/>
  <c r="AJ49" i="1" s="1"/>
  <c r="P51" i="2"/>
  <c r="AN49" i="1" s="1"/>
  <c r="BI49" i="1" s="1"/>
  <c r="BJ49" i="1" s="1"/>
  <c r="O15" i="2"/>
  <c r="AJ13" i="1" s="1"/>
  <c r="P15" i="2"/>
  <c r="AN13" i="1" s="1"/>
  <c r="BI13" i="1" s="1"/>
  <c r="BJ13" i="1" s="1"/>
  <c r="O13" i="2"/>
  <c r="AJ11" i="1" s="1"/>
  <c r="P13" i="2"/>
  <c r="AN11" i="1" s="1"/>
  <c r="BI11" i="1" s="1"/>
  <c r="BJ11" i="1" s="1"/>
  <c r="O6" i="2"/>
  <c r="L75" i="2"/>
  <c r="E30" i="166" s="1"/>
  <c r="O48" i="2"/>
  <c r="AJ46" i="1" s="1"/>
  <c r="P48" i="2"/>
  <c r="AN46" i="1" s="1"/>
  <c r="BI46" i="1" s="1"/>
  <c r="BJ46" i="1" s="1"/>
  <c r="O60" i="2"/>
  <c r="AJ58" i="1" s="1"/>
  <c r="P60" i="2"/>
  <c r="AN58" i="1" s="1"/>
  <c r="BI58" i="1" s="1"/>
  <c r="BJ58" i="1" s="1"/>
  <c r="O9" i="2"/>
  <c r="AJ7" i="1" s="1"/>
  <c r="P9" i="2"/>
  <c r="AN7" i="1" s="1"/>
  <c r="BI7" i="1" s="1"/>
  <c r="BJ7" i="1" s="1"/>
  <c r="O67" i="2"/>
  <c r="AJ65" i="1" s="1"/>
  <c r="P67" i="2"/>
  <c r="AN65" i="1" s="1"/>
  <c r="BI65" i="1" s="1"/>
  <c r="BJ65" i="1" s="1"/>
  <c r="AO65" i="1" l="1"/>
  <c r="AO7" i="1"/>
  <c r="AO58" i="1"/>
  <c r="AO46" i="1"/>
  <c r="AO11" i="1"/>
  <c r="AO13" i="1"/>
  <c r="AO49" i="1"/>
  <c r="AO19" i="1"/>
  <c r="AO55" i="1"/>
  <c r="AO47" i="1"/>
  <c r="AO68" i="1"/>
  <c r="AO52" i="1"/>
  <c r="AO8" i="1"/>
  <c r="AO21" i="1"/>
  <c r="AO60" i="1"/>
  <c r="AO6" i="1"/>
  <c r="AO17" i="1"/>
  <c r="AO66" i="1"/>
  <c r="AO62" i="1"/>
  <c r="AO28" i="1"/>
  <c r="AO27" i="1"/>
  <c r="AO29" i="1"/>
  <c r="AO64" i="1"/>
  <c r="AO50" i="1"/>
  <c r="AO70" i="1"/>
  <c r="AO34" i="1"/>
  <c r="AO45" i="1"/>
  <c r="AO63" i="1"/>
  <c r="AO5" i="1"/>
  <c r="AO42" i="1"/>
  <c r="AO20" i="1"/>
  <c r="AO67" i="1"/>
  <c r="AO44" i="1"/>
  <c r="AK16" i="1"/>
  <c r="AK72" i="1"/>
  <c r="AK23" i="1"/>
  <c r="AK38" i="1"/>
  <c r="AK30" i="1"/>
  <c r="AK69" i="1"/>
  <c r="AK61" i="1"/>
  <c r="AK40" i="1"/>
  <c r="AK43" i="1"/>
  <c r="AK51" i="1"/>
  <c r="AK33" i="1"/>
  <c r="AK54" i="1"/>
  <c r="AK26" i="1"/>
  <c r="AK12" i="1"/>
  <c r="AK41" i="1"/>
  <c r="AK36" i="1"/>
  <c r="AK15" i="1"/>
  <c r="AK10" i="1"/>
  <c r="AK22" i="1"/>
  <c r="AK56" i="1"/>
  <c r="AK71" i="1"/>
  <c r="AK18" i="1"/>
  <c r="AK9" i="1"/>
  <c r="AK32" i="1"/>
  <c r="AK25" i="1"/>
  <c r="AK35" i="1"/>
  <c r="AK59" i="1"/>
  <c r="AK37" i="1"/>
  <c r="AK57" i="1"/>
  <c r="AK31" i="1"/>
  <c r="AK53" i="1"/>
  <c r="AK48" i="1"/>
  <c r="AK24" i="1"/>
  <c r="AK14" i="1"/>
  <c r="AO4" i="1"/>
  <c r="AK65" i="1"/>
  <c r="AK7" i="1"/>
  <c r="AK58" i="1"/>
  <c r="AK46" i="1"/>
  <c r="AJ4" i="1"/>
  <c r="O75" i="2"/>
  <c r="AJ77" i="1" s="1"/>
  <c r="AK11" i="1"/>
  <c r="AK13" i="1"/>
  <c r="AK49" i="1"/>
  <c r="AK19" i="1"/>
  <c r="AK55" i="1"/>
  <c r="AK47" i="1"/>
  <c r="AK68" i="1"/>
  <c r="AK52" i="1"/>
  <c r="AK8" i="1"/>
  <c r="AK21" i="1"/>
  <c r="AK60" i="1"/>
  <c r="AK6" i="1"/>
  <c r="AK17" i="1"/>
  <c r="AK66" i="1"/>
  <c r="AK62" i="1"/>
  <c r="AK28" i="1"/>
  <c r="AK27" i="1"/>
  <c r="AK29" i="1"/>
  <c r="AK64" i="1"/>
  <c r="AK50" i="1"/>
  <c r="AK70" i="1"/>
  <c r="AK34" i="1"/>
  <c r="AK45" i="1"/>
  <c r="AK63" i="1"/>
  <c r="AK5" i="1"/>
  <c r="AK42" i="1"/>
  <c r="AK20" i="1"/>
  <c r="AK67" i="1"/>
  <c r="AK44" i="1"/>
  <c r="AO16" i="1"/>
  <c r="AO72" i="1"/>
  <c r="AO23" i="1"/>
  <c r="AO38" i="1"/>
  <c r="AO30" i="1"/>
  <c r="AO69" i="1"/>
  <c r="AO61" i="1"/>
  <c r="AO40" i="1"/>
  <c r="AO43" i="1"/>
  <c r="AO51" i="1"/>
  <c r="AO33" i="1"/>
  <c r="AO54" i="1"/>
  <c r="AO26" i="1"/>
  <c r="AO12" i="1"/>
  <c r="AO41" i="1"/>
  <c r="AO36" i="1"/>
  <c r="AO15" i="1"/>
  <c r="AO10" i="1"/>
  <c r="AO22" i="1"/>
  <c r="AO56" i="1"/>
  <c r="AO71" i="1"/>
  <c r="AO18" i="1"/>
  <c r="AO9" i="1"/>
  <c r="AO32" i="1"/>
  <c r="AO25" i="1"/>
  <c r="AO35" i="1"/>
  <c r="AO59" i="1"/>
  <c r="AO37" i="1"/>
  <c r="AO57" i="1"/>
  <c r="AO31" i="1"/>
  <c r="AO53" i="1"/>
  <c r="AO48" i="1"/>
  <c r="AO24" i="1"/>
  <c r="AO14" i="1"/>
  <c r="AJ73" i="1" l="1"/>
  <c r="AK4" i="1"/>
  <c r="AK73" i="1" l="1"/>
  <c r="D72" i="1" l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E5" i="1" l="1"/>
  <c r="E7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D4" i="1"/>
  <c r="E6" i="1"/>
  <c r="E8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G31" i="178"/>
  <c r="G30" i="178"/>
  <c r="G29" i="178"/>
  <c r="G27" i="178"/>
  <c r="G46" i="178"/>
  <c r="G48" i="178"/>
  <c r="G50" i="178"/>
  <c r="G44" i="178"/>
  <c r="G37" i="178"/>
  <c r="G39" i="178"/>
  <c r="G34" i="178"/>
  <c r="G36" i="178"/>
  <c r="G5" i="178"/>
  <c r="G7" i="178"/>
  <c r="G13" i="178"/>
  <c r="G11" i="178"/>
  <c r="G9" i="178"/>
  <c r="G15" i="178"/>
  <c r="G16" i="178"/>
  <c r="G41" i="178"/>
  <c r="G19" i="178"/>
  <c r="G22" i="178"/>
  <c r="G24" i="178"/>
  <c r="G26" i="178"/>
  <c r="G55" i="178"/>
  <c r="D11" i="46" s="1"/>
  <c r="G54" i="178"/>
  <c r="D10" i="46" s="1"/>
  <c r="G53" i="178"/>
  <c r="D9" i="46" s="1"/>
  <c r="G58" i="178"/>
  <c r="D14" i="46" s="1"/>
  <c r="G2" i="178"/>
  <c r="G3" i="178"/>
  <c r="G32" i="178"/>
  <c r="G33" i="178"/>
  <c r="G28" i="178"/>
  <c r="G45" i="178"/>
  <c r="G47" i="178"/>
  <c r="G49" i="178"/>
  <c r="G43" i="178"/>
  <c r="G42" i="178"/>
  <c r="G38" i="178"/>
  <c r="G35" i="178"/>
  <c r="G4" i="178"/>
  <c r="G6" i="178"/>
  <c r="G8" i="178"/>
  <c r="G12" i="178"/>
  <c r="G10" i="178"/>
  <c r="G14" i="178"/>
  <c r="G17" i="178"/>
  <c r="G18" i="178"/>
  <c r="G20" i="178"/>
  <c r="G23" i="178"/>
  <c r="G25" i="178"/>
  <c r="G52" i="178"/>
  <c r="D8" i="46" s="1"/>
  <c r="G56" i="178"/>
  <c r="D12" i="46" s="1"/>
  <c r="G57" i="178"/>
  <c r="D13" i="46" s="1"/>
  <c r="G59" i="178"/>
  <c r="D15" i="46" s="1"/>
  <c r="O72" i="1" l="1"/>
  <c r="P72" i="1" s="1"/>
  <c r="O66" i="1"/>
  <c r="P66" i="1" s="1"/>
  <c r="O64" i="1"/>
  <c r="P64" i="1" s="1"/>
  <c r="O62" i="1"/>
  <c r="P62" i="1" s="1"/>
  <c r="O58" i="1"/>
  <c r="P58" i="1" s="1"/>
  <c r="O56" i="1"/>
  <c r="P56" i="1" s="1"/>
  <c r="O54" i="1"/>
  <c r="P54" i="1" s="1"/>
  <c r="O50" i="1"/>
  <c r="P50" i="1" s="1"/>
  <c r="O42" i="1"/>
  <c r="P42" i="1" s="1"/>
  <c r="O40" i="1"/>
  <c r="P40" i="1" s="1"/>
  <c r="O38" i="1"/>
  <c r="P38" i="1" s="1"/>
  <c r="O34" i="1"/>
  <c r="P34" i="1" s="1"/>
  <c r="O30" i="1"/>
  <c r="P30" i="1" s="1"/>
  <c r="O28" i="1"/>
  <c r="P28" i="1" s="1"/>
  <c r="O24" i="1"/>
  <c r="P24" i="1" s="1"/>
  <c r="O16" i="1"/>
  <c r="P16" i="1" s="1"/>
  <c r="O12" i="1"/>
  <c r="P12" i="1" s="1"/>
  <c r="O10" i="1"/>
  <c r="P10" i="1" s="1"/>
  <c r="O8" i="1"/>
  <c r="P8" i="1" s="1"/>
  <c r="O6" i="1"/>
  <c r="P6" i="1" s="1"/>
  <c r="D73" i="1"/>
  <c r="E4" i="1"/>
  <c r="O53" i="1"/>
  <c r="P53" i="1" s="1"/>
  <c r="O47" i="1"/>
  <c r="P47" i="1" s="1"/>
  <c r="O39" i="1"/>
  <c r="P39" i="1" s="1"/>
  <c r="O35" i="1"/>
  <c r="P35" i="1" s="1"/>
  <c r="O31" i="1"/>
  <c r="P31" i="1" s="1"/>
  <c r="O27" i="1"/>
  <c r="P27" i="1" s="1"/>
  <c r="O19" i="1"/>
  <c r="P19" i="1" s="1"/>
  <c r="O13" i="1"/>
  <c r="P13" i="1" s="1"/>
  <c r="O11" i="1"/>
  <c r="P11" i="1" s="1"/>
  <c r="O7" i="1"/>
  <c r="P7" i="1" s="1"/>
  <c r="O5" i="1"/>
  <c r="P5" i="1" s="1"/>
  <c r="O70" i="1"/>
  <c r="P70" i="1" s="1"/>
  <c r="O68" i="1"/>
  <c r="P68" i="1" s="1"/>
  <c r="O60" i="1"/>
  <c r="P60" i="1" s="1"/>
  <c r="O52" i="1"/>
  <c r="P52" i="1" s="1"/>
  <c r="O48" i="1"/>
  <c r="P48" i="1" s="1"/>
  <c r="O46" i="1"/>
  <c r="P46" i="1" s="1"/>
  <c r="O44" i="1"/>
  <c r="P44" i="1" s="1"/>
  <c r="O36" i="1"/>
  <c r="P36" i="1" s="1"/>
  <c r="O32" i="1"/>
  <c r="P32" i="1" s="1"/>
  <c r="O26" i="1"/>
  <c r="P26" i="1" s="1"/>
  <c r="O22" i="1"/>
  <c r="P22" i="1" s="1"/>
  <c r="O20" i="1"/>
  <c r="P20" i="1" s="1"/>
  <c r="O18" i="1"/>
  <c r="P18" i="1" s="1"/>
  <c r="O14" i="1"/>
  <c r="P14" i="1" s="1"/>
  <c r="O71" i="1"/>
  <c r="P71" i="1" s="1"/>
  <c r="O69" i="1"/>
  <c r="P69" i="1" s="1"/>
  <c r="O67" i="1"/>
  <c r="P67" i="1" s="1"/>
  <c r="O65" i="1"/>
  <c r="P65" i="1" s="1"/>
  <c r="O63" i="1"/>
  <c r="P63" i="1" s="1"/>
  <c r="O61" i="1"/>
  <c r="P61" i="1" s="1"/>
  <c r="O59" i="1"/>
  <c r="P59" i="1" s="1"/>
  <c r="O57" i="1"/>
  <c r="P57" i="1" s="1"/>
  <c r="O55" i="1"/>
  <c r="P55" i="1" s="1"/>
  <c r="O51" i="1"/>
  <c r="P51" i="1" s="1"/>
  <c r="O49" i="1"/>
  <c r="P49" i="1" s="1"/>
  <c r="O45" i="1"/>
  <c r="P45" i="1" s="1"/>
  <c r="O43" i="1"/>
  <c r="P43" i="1" s="1"/>
  <c r="O41" i="1"/>
  <c r="P41" i="1" s="1"/>
  <c r="O37" i="1"/>
  <c r="P37" i="1" s="1"/>
  <c r="O33" i="1"/>
  <c r="P33" i="1" s="1"/>
  <c r="O29" i="1"/>
  <c r="P29" i="1" s="1"/>
  <c r="O25" i="1"/>
  <c r="P25" i="1" s="1"/>
  <c r="O23" i="1"/>
  <c r="P23" i="1" s="1"/>
  <c r="O21" i="1"/>
  <c r="P21" i="1" s="1"/>
  <c r="O17" i="1"/>
  <c r="P17" i="1" s="1"/>
  <c r="O15" i="1"/>
  <c r="P15" i="1" s="1"/>
  <c r="O9" i="1"/>
  <c r="P9" i="1" s="1"/>
  <c r="H13" i="46"/>
  <c r="H8" i="46"/>
  <c r="E61" i="178"/>
  <c r="E71" i="178" s="1"/>
  <c r="G60" i="178"/>
  <c r="D16" i="46" s="1"/>
  <c r="H14" i="46"/>
  <c r="H10" i="46"/>
  <c r="D61" i="178"/>
  <c r="D71" i="178" s="1"/>
  <c r="G51" i="178"/>
  <c r="D5" i="46" s="1"/>
  <c r="F61" i="178"/>
  <c r="F71" i="178" s="1"/>
  <c r="H15" i="46"/>
  <c r="H12" i="46"/>
  <c r="H9" i="46"/>
  <c r="H11" i="46"/>
  <c r="BU9" i="1" l="1"/>
  <c r="BV9" i="1" s="1"/>
  <c r="BU17" i="1"/>
  <c r="BV17" i="1" s="1"/>
  <c r="BU23" i="1"/>
  <c r="BV23" i="1" s="1"/>
  <c r="BU29" i="1"/>
  <c r="BV29" i="1" s="1"/>
  <c r="BU37" i="1"/>
  <c r="BV37" i="1" s="1"/>
  <c r="BU43" i="1"/>
  <c r="BV43" i="1" s="1"/>
  <c r="BU49" i="1"/>
  <c r="BV49" i="1" s="1"/>
  <c r="BU55" i="1"/>
  <c r="BV55" i="1" s="1"/>
  <c r="BU59" i="1"/>
  <c r="BV59" i="1" s="1"/>
  <c r="BU63" i="1"/>
  <c r="BV63" i="1" s="1"/>
  <c r="BU67" i="1"/>
  <c r="BV67" i="1" s="1"/>
  <c r="BU71" i="1"/>
  <c r="BV71" i="1" s="1"/>
  <c r="BU18" i="1"/>
  <c r="BV18" i="1" s="1"/>
  <c r="BU22" i="1"/>
  <c r="BV22" i="1" s="1"/>
  <c r="BU32" i="1"/>
  <c r="BV32" i="1" s="1"/>
  <c r="BU44" i="1"/>
  <c r="BV44" i="1" s="1"/>
  <c r="BU48" i="1"/>
  <c r="BV48" i="1" s="1"/>
  <c r="BU60" i="1"/>
  <c r="BV60" i="1" s="1"/>
  <c r="BU70" i="1"/>
  <c r="BV70" i="1" s="1"/>
  <c r="BU7" i="1"/>
  <c r="BV7" i="1" s="1"/>
  <c r="BU13" i="1"/>
  <c r="BV13" i="1" s="1"/>
  <c r="BU27" i="1"/>
  <c r="BV27" i="1" s="1"/>
  <c r="BU35" i="1"/>
  <c r="BV35" i="1" s="1"/>
  <c r="BU47" i="1"/>
  <c r="BV47" i="1" s="1"/>
  <c r="BU6" i="1"/>
  <c r="BV6" i="1" s="1"/>
  <c r="BU10" i="1"/>
  <c r="BV10" i="1" s="1"/>
  <c r="BU16" i="1"/>
  <c r="BV16" i="1" s="1"/>
  <c r="BU28" i="1"/>
  <c r="BV28" i="1" s="1"/>
  <c r="BU34" i="1"/>
  <c r="BV34" i="1" s="1"/>
  <c r="BU40" i="1"/>
  <c r="BV40" i="1" s="1"/>
  <c r="BU50" i="1"/>
  <c r="BV50" i="1" s="1"/>
  <c r="BU56" i="1"/>
  <c r="BV56" i="1" s="1"/>
  <c r="BU62" i="1"/>
  <c r="BV62" i="1" s="1"/>
  <c r="BU66" i="1"/>
  <c r="BV66" i="1" s="1"/>
  <c r="BU15" i="1"/>
  <c r="BV15" i="1" s="1"/>
  <c r="BU21" i="1"/>
  <c r="BV21" i="1" s="1"/>
  <c r="BU25" i="1"/>
  <c r="BV25" i="1" s="1"/>
  <c r="BU33" i="1"/>
  <c r="BV33" i="1" s="1"/>
  <c r="BU41" i="1"/>
  <c r="BV41" i="1" s="1"/>
  <c r="BU45" i="1"/>
  <c r="BV45" i="1" s="1"/>
  <c r="BU51" i="1"/>
  <c r="BV51" i="1" s="1"/>
  <c r="BU57" i="1"/>
  <c r="BV57" i="1" s="1"/>
  <c r="BU61" i="1"/>
  <c r="BV61" i="1" s="1"/>
  <c r="BU65" i="1"/>
  <c r="BV65" i="1" s="1"/>
  <c r="BU69" i="1"/>
  <c r="BV69" i="1" s="1"/>
  <c r="BU14" i="1"/>
  <c r="BV14" i="1" s="1"/>
  <c r="BU20" i="1"/>
  <c r="BV20" i="1" s="1"/>
  <c r="BU26" i="1"/>
  <c r="BV26" i="1" s="1"/>
  <c r="BU36" i="1"/>
  <c r="BV36" i="1" s="1"/>
  <c r="BU46" i="1"/>
  <c r="BV46" i="1" s="1"/>
  <c r="BU52" i="1"/>
  <c r="BV52" i="1" s="1"/>
  <c r="BU68" i="1"/>
  <c r="BV68" i="1" s="1"/>
  <c r="BU5" i="1"/>
  <c r="BV5" i="1" s="1"/>
  <c r="BU11" i="1"/>
  <c r="BV11" i="1" s="1"/>
  <c r="BU19" i="1"/>
  <c r="BV19" i="1" s="1"/>
  <c r="BU31" i="1"/>
  <c r="BV31" i="1" s="1"/>
  <c r="BU39" i="1"/>
  <c r="BV39" i="1" s="1"/>
  <c r="BU53" i="1"/>
  <c r="BV53" i="1" s="1"/>
  <c r="BU8" i="1"/>
  <c r="BV8" i="1" s="1"/>
  <c r="BU12" i="1"/>
  <c r="BV12" i="1" s="1"/>
  <c r="BU24" i="1"/>
  <c r="BV24" i="1" s="1"/>
  <c r="BU30" i="1"/>
  <c r="BV30" i="1" s="1"/>
  <c r="BU38" i="1"/>
  <c r="BV38" i="1" s="1"/>
  <c r="BU42" i="1"/>
  <c r="BV42" i="1" s="1"/>
  <c r="BU54" i="1"/>
  <c r="BV54" i="1" s="1"/>
  <c r="BU58" i="1"/>
  <c r="BV58" i="1" s="1"/>
  <c r="BU64" i="1"/>
  <c r="BV64" i="1" s="1"/>
  <c r="BU72" i="1"/>
  <c r="BV72" i="1" s="1"/>
  <c r="G61" i="178"/>
  <c r="G71" i="178" s="1"/>
  <c r="R9" i="1"/>
  <c r="R15" i="1"/>
  <c r="R21" i="1"/>
  <c r="R29" i="1"/>
  <c r="R33" i="1"/>
  <c r="R51" i="1"/>
  <c r="R55" i="1"/>
  <c r="R57" i="1"/>
  <c r="R59" i="1"/>
  <c r="R61" i="1"/>
  <c r="R36" i="1"/>
  <c r="R44" i="1"/>
  <c r="R46" i="1"/>
  <c r="R52" i="1"/>
  <c r="R5" i="1"/>
  <c r="R11" i="1"/>
  <c r="R27" i="1"/>
  <c r="R31" i="1"/>
  <c r="R35" i="1"/>
  <c r="R39" i="1"/>
  <c r="E73" i="1"/>
  <c r="E6" i="166" s="1"/>
  <c r="O4" i="1"/>
  <c r="R24" i="1"/>
  <c r="R42" i="1"/>
  <c r="R54" i="1"/>
  <c r="R64" i="1"/>
  <c r="R17" i="1"/>
  <c r="R23" i="1"/>
  <c r="R25" i="1"/>
  <c r="R37" i="1"/>
  <c r="R41" i="1"/>
  <c r="R43" i="1"/>
  <c r="R45" i="1"/>
  <c r="R49" i="1"/>
  <c r="R63" i="1"/>
  <c r="R65" i="1"/>
  <c r="R67" i="1"/>
  <c r="R69" i="1"/>
  <c r="R71" i="1"/>
  <c r="R14" i="1"/>
  <c r="R18" i="1"/>
  <c r="R20" i="1"/>
  <c r="R22" i="1"/>
  <c r="R26" i="1"/>
  <c r="R32" i="1"/>
  <c r="R48" i="1"/>
  <c r="R60" i="1"/>
  <c r="R68" i="1"/>
  <c r="R70" i="1"/>
  <c r="R7" i="1"/>
  <c r="R13" i="1"/>
  <c r="R19" i="1"/>
  <c r="R47" i="1"/>
  <c r="R53" i="1"/>
  <c r="R6" i="1"/>
  <c r="R8" i="1"/>
  <c r="R10" i="1"/>
  <c r="R12" i="1"/>
  <c r="R16" i="1"/>
  <c r="R28" i="1"/>
  <c r="R30" i="1"/>
  <c r="R34" i="1"/>
  <c r="R38" i="1"/>
  <c r="R40" i="1"/>
  <c r="R50" i="1"/>
  <c r="R56" i="1"/>
  <c r="R58" i="1"/>
  <c r="R62" i="1"/>
  <c r="R66" i="1"/>
  <c r="R72" i="1"/>
  <c r="D6" i="46"/>
  <c r="H5" i="46"/>
  <c r="H6" i="46" s="1"/>
  <c r="H16" i="46"/>
  <c r="H17" i="46" s="1"/>
  <c r="D17" i="46"/>
  <c r="D19" i="46" l="1"/>
  <c r="H19" i="46"/>
  <c r="T62" i="1"/>
  <c r="U62" i="1" s="1"/>
  <c r="AB62" i="1"/>
  <c r="T56" i="1"/>
  <c r="U56" i="1" s="1"/>
  <c r="AB56" i="1"/>
  <c r="AB50" i="1"/>
  <c r="T50" i="1"/>
  <c r="T40" i="1"/>
  <c r="U40" i="1" s="1"/>
  <c r="AB40" i="1"/>
  <c r="T34" i="1"/>
  <c r="U34" i="1" s="1"/>
  <c r="AB34" i="1"/>
  <c r="T30" i="1"/>
  <c r="AB30" i="1"/>
  <c r="T16" i="1"/>
  <c r="U16" i="1" s="1"/>
  <c r="AB16" i="1"/>
  <c r="AB10" i="1"/>
  <c r="T10" i="1"/>
  <c r="U10" i="1" s="1"/>
  <c r="AB8" i="1"/>
  <c r="T8" i="1"/>
  <c r="U8" i="1" s="1"/>
  <c r="AB53" i="1"/>
  <c r="T53" i="1"/>
  <c r="U53" i="1" s="1"/>
  <c r="T19" i="1"/>
  <c r="AB19" i="1"/>
  <c r="T7" i="1"/>
  <c r="U7" i="1" s="1"/>
  <c r="AB7" i="1"/>
  <c r="T68" i="1"/>
  <c r="AB68" i="1"/>
  <c r="T32" i="1"/>
  <c r="U32" i="1" s="1"/>
  <c r="AB32" i="1"/>
  <c r="T20" i="1"/>
  <c r="U20" i="1" s="1"/>
  <c r="AB20" i="1"/>
  <c r="T18" i="1"/>
  <c r="U18" i="1" s="1"/>
  <c r="AB18" i="1"/>
  <c r="AB14" i="1"/>
  <c r="T14" i="1"/>
  <c r="AB69" i="1"/>
  <c r="T69" i="1"/>
  <c r="U69" i="1" s="1"/>
  <c r="AB67" i="1"/>
  <c r="T67" i="1"/>
  <c r="U67" i="1" s="1"/>
  <c r="T49" i="1"/>
  <c r="U49" i="1" s="1"/>
  <c r="AB49" i="1"/>
  <c r="AB43" i="1"/>
  <c r="T43" i="1"/>
  <c r="T23" i="1"/>
  <c r="U23" i="1" s="1"/>
  <c r="AB23" i="1"/>
  <c r="AB64" i="1"/>
  <c r="T64" i="1"/>
  <c r="T42" i="1"/>
  <c r="U42" i="1" s="1"/>
  <c r="AB42" i="1"/>
  <c r="T35" i="1"/>
  <c r="U35" i="1" s="1"/>
  <c r="AB35" i="1"/>
  <c r="T31" i="1"/>
  <c r="U31" i="1" s="1"/>
  <c r="AB31" i="1"/>
  <c r="AB27" i="1"/>
  <c r="T27" i="1"/>
  <c r="AB5" i="1"/>
  <c r="T5" i="1"/>
  <c r="U5" i="1" s="1"/>
  <c r="AB29" i="1"/>
  <c r="T29" i="1"/>
  <c r="AB15" i="1"/>
  <c r="T15" i="1"/>
  <c r="U15" i="1" s="1"/>
  <c r="AB72" i="1"/>
  <c r="T72" i="1"/>
  <c r="U72" i="1" s="1"/>
  <c r="T66" i="1"/>
  <c r="AB66" i="1"/>
  <c r="T58" i="1"/>
  <c r="U58" i="1" s="1"/>
  <c r="AB58" i="1"/>
  <c r="T38" i="1"/>
  <c r="AB38" i="1"/>
  <c r="T28" i="1"/>
  <c r="AB28" i="1"/>
  <c r="AB12" i="1"/>
  <c r="T12" i="1"/>
  <c r="T6" i="1"/>
  <c r="U6" i="1" s="1"/>
  <c r="AB6" i="1"/>
  <c r="AB47" i="1"/>
  <c r="T47" i="1"/>
  <c r="AB13" i="1"/>
  <c r="T13" i="1"/>
  <c r="U13" i="1" s="1"/>
  <c r="AB70" i="1"/>
  <c r="T70" i="1"/>
  <c r="T60" i="1"/>
  <c r="AB60" i="1"/>
  <c r="AB48" i="1"/>
  <c r="T48" i="1"/>
  <c r="U48" i="1" s="1"/>
  <c r="T26" i="1"/>
  <c r="AB26" i="1"/>
  <c r="T22" i="1"/>
  <c r="U22" i="1" s="1"/>
  <c r="AB22" i="1"/>
  <c r="T71" i="1"/>
  <c r="AB71" i="1"/>
  <c r="AB65" i="1"/>
  <c r="T65" i="1"/>
  <c r="U65" i="1" s="1"/>
  <c r="T63" i="1"/>
  <c r="AB63" i="1"/>
  <c r="T45" i="1"/>
  <c r="U45" i="1" s="1"/>
  <c r="AB45" i="1"/>
  <c r="T41" i="1"/>
  <c r="U41" i="1" s="1"/>
  <c r="AB41" i="1"/>
  <c r="T37" i="1"/>
  <c r="U37" i="1" s="1"/>
  <c r="AB37" i="1"/>
  <c r="AB25" i="1"/>
  <c r="T25" i="1"/>
  <c r="U25" i="1" s="1"/>
  <c r="AB17" i="1"/>
  <c r="T17" i="1"/>
  <c r="T54" i="1"/>
  <c r="U54" i="1" s="1"/>
  <c r="AB54" i="1"/>
  <c r="AB24" i="1"/>
  <c r="T24" i="1"/>
  <c r="P4" i="1"/>
  <c r="O73" i="1"/>
  <c r="E4" i="166"/>
  <c r="T39" i="1"/>
  <c r="U39" i="1" s="1"/>
  <c r="AB39" i="1"/>
  <c r="AB11" i="1"/>
  <c r="T11" i="1"/>
  <c r="AB52" i="1"/>
  <c r="T52" i="1"/>
  <c r="AB46" i="1"/>
  <c r="T46" i="1"/>
  <c r="AB44" i="1"/>
  <c r="T44" i="1"/>
  <c r="U44" i="1" s="1"/>
  <c r="T36" i="1"/>
  <c r="AB36" i="1"/>
  <c r="T61" i="1"/>
  <c r="AB61" i="1"/>
  <c r="T59" i="1"/>
  <c r="U59" i="1" s="1"/>
  <c r="AB59" i="1"/>
  <c r="AB57" i="1"/>
  <c r="T57" i="1"/>
  <c r="U57" i="1" s="1"/>
  <c r="T55" i="1"/>
  <c r="AB55" i="1"/>
  <c r="AB51" i="1"/>
  <c r="T51" i="1"/>
  <c r="T33" i="1"/>
  <c r="U33" i="1" s="1"/>
  <c r="AB33" i="1"/>
  <c r="AB21" i="1"/>
  <c r="T21" i="1"/>
  <c r="U21" i="1" s="1"/>
  <c r="T9" i="1"/>
  <c r="U9" i="1" s="1"/>
  <c r="AB9" i="1"/>
  <c r="T41" i="2" l="1"/>
  <c r="T75" i="2" s="1"/>
  <c r="T76" i="2" s="1"/>
  <c r="BC9" i="1"/>
  <c r="BD9" i="1" s="1"/>
  <c r="BC33" i="1"/>
  <c r="BD33" i="1" s="1"/>
  <c r="BC59" i="1"/>
  <c r="BD59" i="1" s="1"/>
  <c r="BC39" i="1"/>
  <c r="BD39" i="1" s="1"/>
  <c r="BU4" i="1"/>
  <c r="BC37" i="1"/>
  <c r="BD37" i="1" s="1"/>
  <c r="BC41" i="1"/>
  <c r="BD41" i="1" s="1"/>
  <c r="BC45" i="1"/>
  <c r="BD45" i="1" s="1"/>
  <c r="BC22" i="1"/>
  <c r="BD22" i="1" s="1"/>
  <c r="BC6" i="1"/>
  <c r="BD6" i="1" s="1"/>
  <c r="BC58" i="1"/>
  <c r="BD58" i="1" s="1"/>
  <c r="BC31" i="1"/>
  <c r="BD31" i="1" s="1"/>
  <c r="BC35" i="1"/>
  <c r="BD35" i="1" s="1"/>
  <c r="BC42" i="1"/>
  <c r="BD42" i="1" s="1"/>
  <c r="BC23" i="1"/>
  <c r="BD23" i="1" s="1"/>
  <c r="BC49" i="1"/>
  <c r="BD49" i="1" s="1"/>
  <c r="BC18" i="1"/>
  <c r="BD18" i="1" s="1"/>
  <c r="BC20" i="1"/>
  <c r="BD20" i="1" s="1"/>
  <c r="BC32" i="1"/>
  <c r="BD32" i="1" s="1"/>
  <c r="BC7" i="1"/>
  <c r="BD7" i="1" s="1"/>
  <c r="BC16" i="1"/>
  <c r="BD16" i="1" s="1"/>
  <c r="BC34" i="1"/>
  <c r="BD34" i="1" s="1"/>
  <c r="BC40" i="1"/>
  <c r="BD40" i="1" s="1"/>
  <c r="BC56" i="1"/>
  <c r="BD56" i="1" s="1"/>
  <c r="BC62" i="1"/>
  <c r="BD62" i="1" s="1"/>
  <c r="BC21" i="1"/>
  <c r="BD21" i="1" s="1"/>
  <c r="BC57" i="1"/>
  <c r="BD57" i="1" s="1"/>
  <c r="BC44" i="1"/>
  <c r="BD44" i="1" s="1"/>
  <c r="BC25" i="1"/>
  <c r="BD25" i="1" s="1"/>
  <c r="BC65" i="1"/>
  <c r="BD65" i="1" s="1"/>
  <c r="BC48" i="1"/>
  <c r="BD48" i="1" s="1"/>
  <c r="BC13" i="1"/>
  <c r="BD13" i="1" s="1"/>
  <c r="BC72" i="1"/>
  <c r="BD72" i="1" s="1"/>
  <c r="BC15" i="1"/>
  <c r="BD15" i="1" s="1"/>
  <c r="BC5" i="1"/>
  <c r="BD5" i="1" s="1"/>
  <c r="BC67" i="1"/>
  <c r="BD67" i="1" s="1"/>
  <c r="BC69" i="1"/>
  <c r="BD69" i="1" s="1"/>
  <c r="BC53" i="1"/>
  <c r="BD53" i="1" s="1"/>
  <c r="BC8" i="1"/>
  <c r="BD8" i="1" s="1"/>
  <c r="BC10" i="1"/>
  <c r="BD10" i="1" s="1"/>
  <c r="BC54" i="1"/>
  <c r="BD54" i="1" s="1"/>
  <c r="BU73" i="1"/>
  <c r="BV75" i="1" s="1"/>
  <c r="BV4" i="1"/>
  <c r="BV73" i="1" s="1"/>
  <c r="V54" i="1"/>
  <c r="V65" i="1"/>
  <c r="V13" i="1"/>
  <c r="V25" i="1"/>
  <c r="V48" i="1"/>
  <c r="V5" i="1"/>
  <c r="V67" i="1"/>
  <c r="V32" i="1"/>
  <c r="V10" i="1"/>
  <c r="V18" i="1"/>
  <c r="V53" i="1"/>
  <c r="V62" i="1"/>
  <c r="W9" i="1"/>
  <c r="AA9" i="1"/>
  <c r="Z9" i="1"/>
  <c r="AC9" i="1" s="1"/>
  <c r="AT9" i="1" s="1"/>
  <c r="X9" i="1"/>
  <c r="X21" i="1"/>
  <c r="W21" i="1"/>
  <c r="AA21" i="1"/>
  <c r="Z21" i="1"/>
  <c r="AC21" i="1" s="1"/>
  <c r="AT21" i="1" s="1"/>
  <c r="V33" i="1"/>
  <c r="Z33" i="1"/>
  <c r="AC33" i="1" s="1"/>
  <c r="AT33" i="1" s="1"/>
  <c r="AA33" i="1"/>
  <c r="X33" i="1"/>
  <c r="W33" i="1"/>
  <c r="U55" i="1"/>
  <c r="W55" i="1"/>
  <c r="X55" i="1"/>
  <c r="Z55" i="1"/>
  <c r="AC55" i="1" s="1"/>
  <c r="AT55" i="1" s="1"/>
  <c r="AA55" i="1"/>
  <c r="W57" i="1"/>
  <c r="X57" i="1"/>
  <c r="Z57" i="1"/>
  <c r="AC57" i="1" s="1"/>
  <c r="AT57" i="1" s="1"/>
  <c r="AA57" i="1"/>
  <c r="V59" i="1"/>
  <c r="W59" i="1"/>
  <c r="AA59" i="1"/>
  <c r="Z59" i="1"/>
  <c r="AC59" i="1" s="1"/>
  <c r="AT59" i="1" s="1"/>
  <c r="X59" i="1"/>
  <c r="U61" i="1"/>
  <c r="Z61" i="1"/>
  <c r="AC61" i="1" s="1"/>
  <c r="AT61" i="1" s="1"/>
  <c r="X61" i="1"/>
  <c r="W61" i="1"/>
  <c r="AA61" i="1"/>
  <c r="U36" i="1"/>
  <c r="X36" i="1"/>
  <c r="W36" i="1"/>
  <c r="AA36" i="1"/>
  <c r="Z36" i="1"/>
  <c r="AC36" i="1" s="1"/>
  <c r="AT36" i="1" s="1"/>
  <c r="X44" i="1"/>
  <c r="Z44" i="1"/>
  <c r="AC44" i="1" s="1"/>
  <c r="AT44" i="1" s="1"/>
  <c r="AA44" i="1"/>
  <c r="W44" i="1"/>
  <c r="U46" i="1"/>
  <c r="W46" i="1"/>
  <c r="X46" i="1"/>
  <c r="Z46" i="1"/>
  <c r="AC46" i="1" s="1"/>
  <c r="AT46" i="1" s="1"/>
  <c r="AA46" i="1"/>
  <c r="U52" i="1"/>
  <c r="Z52" i="1"/>
  <c r="AC52" i="1" s="1"/>
  <c r="AT52" i="1" s="1"/>
  <c r="X52" i="1"/>
  <c r="W52" i="1"/>
  <c r="AA52" i="1"/>
  <c r="Z39" i="1"/>
  <c r="AC39" i="1" s="1"/>
  <c r="AT39" i="1" s="1"/>
  <c r="X39" i="1"/>
  <c r="W39" i="1"/>
  <c r="AA39" i="1"/>
  <c r="V41" i="1"/>
  <c r="AA41" i="1"/>
  <c r="W41" i="1"/>
  <c r="X41" i="1"/>
  <c r="Z41" i="1"/>
  <c r="AC41" i="1" s="1"/>
  <c r="AT41" i="1" s="1"/>
  <c r="V45" i="1"/>
  <c r="W45" i="1"/>
  <c r="AA45" i="1"/>
  <c r="Z45" i="1"/>
  <c r="AC45" i="1" s="1"/>
  <c r="AT45" i="1" s="1"/>
  <c r="X45" i="1"/>
  <c r="U71" i="1"/>
  <c r="W71" i="1"/>
  <c r="AA71" i="1"/>
  <c r="Z71" i="1"/>
  <c r="AC71" i="1" s="1"/>
  <c r="AT71" i="1" s="1"/>
  <c r="X71" i="1"/>
  <c r="V22" i="1"/>
  <c r="X22" i="1"/>
  <c r="Z22" i="1"/>
  <c r="AC22" i="1" s="1"/>
  <c r="AT22" i="1" s="1"/>
  <c r="W22" i="1"/>
  <c r="AA22" i="1"/>
  <c r="U26" i="1"/>
  <c r="W26" i="1"/>
  <c r="AA26" i="1"/>
  <c r="Z26" i="1"/>
  <c r="AC26" i="1" s="1"/>
  <c r="AT26" i="1" s="1"/>
  <c r="X26" i="1"/>
  <c r="U60" i="1"/>
  <c r="Z60" i="1"/>
  <c r="AC60" i="1" s="1"/>
  <c r="AT60" i="1" s="1"/>
  <c r="X60" i="1"/>
  <c r="W60" i="1"/>
  <c r="AA60" i="1"/>
  <c r="Z6" i="1"/>
  <c r="AC6" i="1" s="1"/>
  <c r="AT6" i="1" s="1"/>
  <c r="W6" i="1"/>
  <c r="AA6" i="1"/>
  <c r="X6" i="1"/>
  <c r="U12" i="1"/>
  <c r="X12" i="1"/>
  <c r="Z12" i="1"/>
  <c r="AC12" i="1" s="1"/>
  <c r="AT12" i="1" s="1"/>
  <c r="AA12" i="1"/>
  <c r="W12" i="1"/>
  <c r="U28" i="1"/>
  <c r="X28" i="1"/>
  <c r="Z28" i="1"/>
  <c r="AC28" i="1" s="1"/>
  <c r="AT28" i="1" s="1"/>
  <c r="W28" i="1"/>
  <c r="AA28" i="1"/>
  <c r="U66" i="1"/>
  <c r="W66" i="1"/>
  <c r="AA66" i="1"/>
  <c r="Z66" i="1"/>
  <c r="AC66" i="1" s="1"/>
  <c r="AT66" i="1" s="1"/>
  <c r="X66" i="1"/>
  <c r="X72" i="1"/>
  <c r="AA72" i="1"/>
  <c r="W72" i="1"/>
  <c r="Z72" i="1"/>
  <c r="AC72" i="1" s="1"/>
  <c r="AT72" i="1" s="1"/>
  <c r="AA15" i="1"/>
  <c r="Z15" i="1"/>
  <c r="AC15" i="1" s="1"/>
  <c r="AT15" i="1" s="1"/>
  <c r="X15" i="1"/>
  <c r="W15" i="1"/>
  <c r="U29" i="1"/>
  <c r="Z29" i="1"/>
  <c r="AC29" i="1" s="1"/>
  <c r="AT29" i="1" s="1"/>
  <c r="AA29" i="1"/>
  <c r="W29" i="1"/>
  <c r="X29" i="1"/>
  <c r="U27" i="1"/>
  <c r="AA27" i="1"/>
  <c r="W27" i="1"/>
  <c r="X27" i="1"/>
  <c r="Z27" i="1"/>
  <c r="AC27" i="1" s="1"/>
  <c r="AT27" i="1" s="1"/>
  <c r="AA31" i="1"/>
  <c r="W31" i="1"/>
  <c r="Z31" i="1"/>
  <c r="AC31" i="1" s="1"/>
  <c r="AT31" i="1" s="1"/>
  <c r="X31" i="1"/>
  <c r="V42" i="1"/>
  <c r="AA42" i="1"/>
  <c r="X42" i="1"/>
  <c r="Z42" i="1"/>
  <c r="AC42" i="1" s="1"/>
  <c r="AT42" i="1" s="1"/>
  <c r="W42" i="1"/>
  <c r="U64" i="1"/>
  <c r="W64" i="1"/>
  <c r="X64" i="1"/>
  <c r="AA64" i="1"/>
  <c r="Z64" i="1"/>
  <c r="AC64" i="1" s="1"/>
  <c r="AT64" i="1" s="1"/>
  <c r="V23" i="1"/>
  <c r="Z23" i="1"/>
  <c r="AC23" i="1" s="1"/>
  <c r="AT23" i="1" s="1"/>
  <c r="X23" i="1"/>
  <c r="W23" i="1"/>
  <c r="AA23" i="1"/>
  <c r="U43" i="1"/>
  <c r="W43" i="1"/>
  <c r="X43" i="1"/>
  <c r="Z43" i="1"/>
  <c r="AC43" i="1" s="1"/>
  <c r="AT43" i="1" s="1"/>
  <c r="AA43" i="1"/>
  <c r="W69" i="1"/>
  <c r="X69" i="1"/>
  <c r="Z69" i="1"/>
  <c r="AC69" i="1" s="1"/>
  <c r="AT69" i="1" s="1"/>
  <c r="AA69" i="1"/>
  <c r="V20" i="1"/>
  <c r="AA20" i="1"/>
  <c r="W20" i="1"/>
  <c r="X20" i="1"/>
  <c r="Z20" i="1"/>
  <c r="AC20" i="1" s="1"/>
  <c r="AT20" i="1" s="1"/>
  <c r="U19" i="1"/>
  <c r="X19" i="1"/>
  <c r="W19" i="1"/>
  <c r="Z19" i="1"/>
  <c r="AC19" i="1" s="1"/>
  <c r="AT19" i="1" s="1"/>
  <c r="AA19" i="1"/>
  <c r="Z8" i="1"/>
  <c r="AC8" i="1" s="1"/>
  <c r="AT8" i="1" s="1"/>
  <c r="AA8" i="1"/>
  <c r="W8" i="1"/>
  <c r="X8" i="1"/>
  <c r="AA16" i="1"/>
  <c r="W16" i="1"/>
  <c r="X16" i="1"/>
  <c r="Z16" i="1"/>
  <c r="AC16" i="1" s="1"/>
  <c r="AT16" i="1" s="1"/>
  <c r="W34" i="1"/>
  <c r="AA34" i="1"/>
  <c r="Z34" i="1"/>
  <c r="AC34" i="1" s="1"/>
  <c r="AT34" i="1" s="1"/>
  <c r="X34" i="1"/>
  <c r="V40" i="1"/>
  <c r="Z40" i="1"/>
  <c r="AC40" i="1" s="1"/>
  <c r="AT40" i="1" s="1"/>
  <c r="X40" i="1"/>
  <c r="W40" i="1"/>
  <c r="AA40" i="1"/>
  <c r="V9" i="1"/>
  <c r="V21" i="1"/>
  <c r="U51" i="1"/>
  <c r="AA51" i="1"/>
  <c r="W51" i="1"/>
  <c r="X51" i="1"/>
  <c r="Z51" i="1"/>
  <c r="AC51" i="1" s="1"/>
  <c r="AT51" i="1" s="1"/>
  <c r="V57" i="1"/>
  <c r="V44" i="1"/>
  <c r="U11" i="1"/>
  <c r="AA11" i="1"/>
  <c r="W11" i="1"/>
  <c r="X11" i="1"/>
  <c r="Z11" i="1"/>
  <c r="AC11" i="1" s="1"/>
  <c r="AT11" i="1" s="1"/>
  <c r="V39" i="1"/>
  <c r="P73" i="1"/>
  <c r="R4" i="1"/>
  <c r="U24" i="1"/>
  <c r="AA24" i="1"/>
  <c r="Z24" i="1"/>
  <c r="AC24" i="1" s="1"/>
  <c r="AT24" i="1" s="1"/>
  <c r="W24" i="1"/>
  <c r="X24" i="1"/>
  <c r="AA54" i="1"/>
  <c r="W54" i="1"/>
  <c r="X54" i="1"/>
  <c r="Z54" i="1"/>
  <c r="AC54" i="1" s="1"/>
  <c r="AT54" i="1" s="1"/>
  <c r="U17" i="1"/>
  <c r="X17" i="1"/>
  <c r="Z17" i="1"/>
  <c r="AC17" i="1" s="1"/>
  <c r="AT17" i="1" s="1"/>
  <c r="AA17" i="1"/>
  <c r="W17" i="1"/>
  <c r="AA25" i="1"/>
  <c r="W25" i="1"/>
  <c r="X25" i="1"/>
  <c r="Z25" i="1"/>
  <c r="AC25" i="1" s="1"/>
  <c r="AT25" i="1" s="1"/>
  <c r="V37" i="1"/>
  <c r="Z37" i="1"/>
  <c r="AC37" i="1" s="1"/>
  <c r="AT37" i="1" s="1"/>
  <c r="AA37" i="1"/>
  <c r="W37" i="1"/>
  <c r="X37" i="1"/>
  <c r="U63" i="1"/>
  <c r="Z63" i="1"/>
  <c r="AC63" i="1" s="1"/>
  <c r="AT63" i="1" s="1"/>
  <c r="X63" i="1"/>
  <c r="W63" i="1"/>
  <c r="AA63" i="1"/>
  <c r="AA65" i="1"/>
  <c r="X65" i="1"/>
  <c r="Z65" i="1"/>
  <c r="AC65" i="1" s="1"/>
  <c r="AT65" i="1" s="1"/>
  <c r="W65" i="1"/>
  <c r="X48" i="1"/>
  <c r="Z48" i="1"/>
  <c r="AC48" i="1" s="1"/>
  <c r="AT48" i="1" s="1"/>
  <c r="AA48" i="1"/>
  <c r="W48" i="1"/>
  <c r="U70" i="1"/>
  <c r="Z70" i="1"/>
  <c r="AC70" i="1" s="1"/>
  <c r="AT70" i="1" s="1"/>
  <c r="X70" i="1"/>
  <c r="W70" i="1"/>
  <c r="AA70" i="1"/>
  <c r="X13" i="1"/>
  <c r="Z13" i="1"/>
  <c r="AC13" i="1" s="1"/>
  <c r="AT13" i="1" s="1"/>
  <c r="W13" i="1"/>
  <c r="AA13" i="1"/>
  <c r="U47" i="1"/>
  <c r="W47" i="1"/>
  <c r="X47" i="1"/>
  <c r="Z47" i="1"/>
  <c r="AC47" i="1" s="1"/>
  <c r="AT47" i="1" s="1"/>
  <c r="AA47" i="1"/>
  <c r="V6" i="1"/>
  <c r="U38" i="1"/>
  <c r="W38" i="1"/>
  <c r="AA38" i="1"/>
  <c r="Z38" i="1"/>
  <c r="AC38" i="1" s="1"/>
  <c r="AT38" i="1" s="1"/>
  <c r="X38" i="1"/>
  <c r="V58" i="1"/>
  <c r="Z58" i="1"/>
  <c r="AC58" i="1" s="1"/>
  <c r="AT58" i="1" s="1"/>
  <c r="W58" i="1"/>
  <c r="X58" i="1"/>
  <c r="AA58" i="1"/>
  <c r="V72" i="1"/>
  <c r="V15" i="1"/>
  <c r="X5" i="1"/>
  <c r="W5" i="1"/>
  <c r="Z5" i="1"/>
  <c r="AC5" i="1" s="1"/>
  <c r="AT5" i="1" s="1"/>
  <c r="AA5" i="1"/>
  <c r="V31" i="1"/>
  <c r="V35" i="1"/>
  <c r="Z35" i="1"/>
  <c r="AC35" i="1" s="1"/>
  <c r="AT35" i="1" s="1"/>
  <c r="AA35" i="1"/>
  <c r="W35" i="1"/>
  <c r="X35" i="1"/>
  <c r="V49" i="1"/>
  <c r="W49" i="1"/>
  <c r="X49" i="1"/>
  <c r="Z49" i="1"/>
  <c r="AC49" i="1" s="1"/>
  <c r="AT49" i="1" s="1"/>
  <c r="AA49" i="1"/>
  <c r="AA67" i="1"/>
  <c r="W67" i="1"/>
  <c r="Z67" i="1"/>
  <c r="AC67" i="1" s="1"/>
  <c r="AT67" i="1" s="1"/>
  <c r="X67" i="1"/>
  <c r="V69" i="1"/>
  <c r="U14" i="1"/>
  <c r="AA14" i="1"/>
  <c r="Z14" i="1"/>
  <c r="AC14" i="1" s="1"/>
  <c r="AT14" i="1" s="1"/>
  <c r="X14" i="1"/>
  <c r="W14" i="1"/>
  <c r="AA18" i="1"/>
  <c r="W18" i="1"/>
  <c r="X18" i="1"/>
  <c r="Z18" i="1"/>
  <c r="AC18" i="1" s="1"/>
  <c r="AT18" i="1" s="1"/>
  <c r="W32" i="1"/>
  <c r="X32" i="1"/>
  <c r="Z32" i="1"/>
  <c r="AC32" i="1" s="1"/>
  <c r="AT32" i="1" s="1"/>
  <c r="AA32" i="1"/>
  <c r="U68" i="1"/>
  <c r="Z68" i="1"/>
  <c r="AC68" i="1" s="1"/>
  <c r="AT68" i="1" s="1"/>
  <c r="W68" i="1"/>
  <c r="AA68" i="1"/>
  <c r="X68" i="1"/>
  <c r="V7" i="1"/>
  <c r="AA7" i="1"/>
  <c r="W7" i="1"/>
  <c r="X7" i="1"/>
  <c r="Z7" i="1"/>
  <c r="AC7" i="1" s="1"/>
  <c r="AT7" i="1" s="1"/>
  <c r="X53" i="1"/>
  <c r="Z53" i="1"/>
  <c r="AC53" i="1" s="1"/>
  <c r="AT53" i="1" s="1"/>
  <c r="AA53" i="1"/>
  <c r="W53" i="1"/>
  <c r="V8" i="1"/>
  <c r="AA10" i="1"/>
  <c r="W10" i="1"/>
  <c r="Z10" i="1"/>
  <c r="AC10" i="1" s="1"/>
  <c r="AT10" i="1" s="1"/>
  <c r="X10" i="1"/>
  <c r="V16" i="1"/>
  <c r="U30" i="1"/>
  <c r="X30" i="1"/>
  <c r="Z30" i="1"/>
  <c r="AC30" i="1" s="1"/>
  <c r="AT30" i="1" s="1"/>
  <c r="AA30" i="1"/>
  <c r="W30" i="1"/>
  <c r="V34" i="1"/>
  <c r="U50" i="1"/>
  <c r="Z50" i="1"/>
  <c r="AC50" i="1" s="1"/>
  <c r="AT50" i="1" s="1"/>
  <c r="W50" i="1"/>
  <c r="AA50" i="1"/>
  <c r="X50" i="1"/>
  <c r="V56" i="1"/>
  <c r="Z56" i="1"/>
  <c r="AC56" i="1" s="1"/>
  <c r="AT56" i="1" s="1"/>
  <c r="AA56" i="1"/>
  <c r="W56" i="1"/>
  <c r="X56" i="1"/>
  <c r="X62" i="1"/>
  <c r="W62" i="1"/>
  <c r="AA62" i="1"/>
  <c r="Z62" i="1"/>
  <c r="AC62" i="1" s="1"/>
  <c r="AT62" i="1" s="1"/>
  <c r="P41" i="2"/>
  <c r="D75" i="2"/>
  <c r="U41" i="2" l="1"/>
  <c r="U75" i="2" s="1"/>
  <c r="BC30" i="1"/>
  <c r="BD30" i="1" s="1"/>
  <c r="BC68" i="1"/>
  <c r="BD68" i="1" s="1"/>
  <c r="BC70" i="1"/>
  <c r="BD70" i="1" s="1"/>
  <c r="BC24" i="1"/>
  <c r="BD24" i="1" s="1"/>
  <c r="BC11" i="1"/>
  <c r="BD11" i="1" s="1"/>
  <c r="BC29" i="1"/>
  <c r="BD29" i="1" s="1"/>
  <c r="BC28" i="1"/>
  <c r="BD28" i="1" s="1"/>
  <c r="BC60" i="1"/>
  <c r="BD60" i="1" s="1"/>
  <c r="BC52" i="1"/>
  <c r="BD52" i="1" s="1"/>
  <c r="BC36" i="1"/>
  <c r="BD36" i="1" s="1"/>
  <c r="BC14" i="1"/>
  <c r="BD14" i="1" s="1"/>
  <c r="BC38" i="1"/>
  <c r="BD38" i="1" s="1"/>
  <c r="BC47" i="1"/>
  <c r="BD47" i="1" s="1"/>
  <c r="BC63" i="1"/>
  <c r="BD63" i="1" s="1"/>
  <c r="BC17" i="1"/>
  <c r="BD17" i="1" s="1"/>
  <c r="BC51" i="1"/>
  <c r="BD51" i="1" s="1"/>
  <c r="BC19" i="1"/>
  <c r="BD19" i="1" s="1"/>
  <c r="BC43" i="1"/>
  <c r="BD43" i="1" s="1"/>
  <c r="BC64" i="1"/>
  <c r="BD64" i="1" s="1"/>
  <c r="BC27" i="1"/>
  <c r="BD27" i="1" s="1"/>
  <c r="BC66" i="1"/>
  <c r="BD66" i="1" s="1"/>
  <c r="BC12" i="1"/>
  <c r="BD12" i="1" s="1"/>
  <c r="BC26" i="1"/>
  <c r="BD26" i="1" s="1"/>
  <c r="BC71" i="1"/>
  <c r="BD71" i="1" s="1"/>
  <c r="BC46" i="1"/>
  <c r="BD46" i="1" s="1"/>
  <c r="BC61" i="1"/>
  <c r="BD61" i="1" s="1"/>
  <c r="BC55" i="1"/>
  <c r="BD55" i="1" s="1"/>
  <c r="BC50" i="1"/>
  <c r="BD50" i="1" s="1"/>
  <c r="AD62" i="1"/>
  <c r="AE62" i="1" s="1"/>
  <c r="AD50" i="1"/>
  <c r="AE50" i="1" s="1"/>
  <c r="AD10" i="1"/>
  <c r="AE10" i="1" s="1"/>
  <c r="AD53" i="1"/>
  <c r="AD7" i="1"/>
  <c r="AE7" i="1" s="1"/>
  <c r="V68" i="1"/>
  <c r="AD32" i="1"/>
  <c r="AD67" i="1"/>
  <c r="AE67" i="1" s="1"/>
  <c r="AD49" i="1"/>
  <c r="AE49" i="1" s="1"/>
  <c r="AD35" i="1"/>
  <c r="AE35" i="1" s="1"/>
  <c r="AD5" i="1"/>
  <c r="AD58" i="1"/>
  <c r="AE58" i="1" s="1"/>
  <c r="V38" i="1"/>
  <c r="V47" i="1"/>
  <c r="AD70" i="1"/>
  <c r="AE70" i="1" s="1"/>
  <c r="AH70" i="1" s="1"/>
  <c r="AP70" i="1" s="1"/>
  <c r="AQ70" i="1" s="1"/>
  <c r="AD48" i="1"/>
  <c r="AE48" i="1" s="1"/>
  <c r="V63" i="1"/>
  <c r="AD37" i="1"/>
  <c r="AE37" i="1" s="1"/>
  <c r="AD25" i="1"/>
  <c r="AD17" i="1"/>
  <c r="AE17" i="1" s="1"/>
  <c r="V17" i="1"/>
  <c r="T4" i="1"/>
  <c r="U4" i="1" s="1"/>
  <c r="AB4" i="1"/>
  <c r="AB73" i="1" s="1"/>
  <c r="R73" i="1"/>
  <c r="AD11" i="1"/>
  <c r="AE11" i="1" s="1"/>
  <c r="V11" i="1"/>
  <c r="AD51" i="1"/>
  <c r="AE51" i="1" s="1"/>
  <c r="V51" i="1"/>
  <c r="AD34" i="1"/>
  <c r="AD8" i="1"/>
  <c r="AE8" i="1" s="1"/>
  <c r="AD19" i="1"/>
  <c r="AE19" i="1" s="1"/>
  <c r="AD20" i="1"/>
  <c r="AD69" i="1"/>
  <c r="AE69" i="1" s="1"/>
  <c r="AD43" i="1"/>
  <c r="AE43" i="1" s="1"/>
  <c r="AD27" i="1"/>
  <c r="AE27" i="1" s="1"/>
  <c r="V27" i="1"/>
  <c r="AD29" i="1"/>
  <c r="AE29" i="1" s="1"/>
  <c r="AD15" i="1"/>
  <c r="AE15" i="1" s="1"/>
  <c r="AD72" i="1"/>
  <c r="V66" i="1"/>
  <c r="AD12" i="1"/>
  <c r="AE12" i="1" s="1"/>
  <c r="V12" i="1"/>
  <c r="AD6" i="1"/>
  <c r="AD60" i="1"/>
  <c r="AE60" i="1" s="1"/>
  <c r="V26" i="1"/>
  <c r="V71" i="1"/>
  <c r="AD45" i="1"/>
  <c r="AE45" i="1" s="1"/>
  <c r="AD39" i="1"/>
  <c r="AD52" i="1"/>
  <c r="AE52" i="1" s="1"/>
  <c r="V46" i="1"/>
  <c r="V61" i="1"/>
  <c r="AD59" i="1"/>
  <c r="AE59" i="1" s="1"/>
  <c r="V55" i="1"/>
  <c r="AD33" i="1"/>
  <c r="AE33" i="1" s="1"/>
  <c r="AD9" i="1"/>
  <c r="AE9" i="1" s="1"/>
  <c r="AD56" i="1"/>
  <c r="AE56" i="1" s="1"/>
  <c r="V50" i="1"/>
  <c r="AD30" i="1"/>
  <c r="AE30" i="1" s="1"/>
  <c r="V30" i="1"/>
  <c r="AD68" i="1"/>
  <c r="AE68" i="1" s="1"/>
  <c r="AD18" i="1"/>
  <c r="AD14" i="1"/>
  <c r="AE14" i="1" s="1"/>
  <c r="V14" i="1"/>
  <c r="AD38" i="1"/>
  <c r="AE38" i="1" s="1"/>
  <c r="AD47" i="1"/>
  <c r="AE47" i="1" s="1"/>
  <c r="AD13" i="1"/>
  <c r="AE13" i="1" s="1"/>
  <c r="V70" i="1"/>
  <c r="AD65" i="1"/>
  <c r="AE65" i="1" s="1"/>
  <c r="AD63" i="1"/>
  <c r="AE63" i="1" s="1"/>
  <c r="AD54" i="1"/>
  <c r="AE54" i="1" s="1"/>
  <c r="AD24" i="1"/>
  <c r="V24" i="1"/>
  <c r="AD40" i="1"/>
  <c r="AE40" i="1" s="1"/>
  <c r="AD16" i="1"/>
  <c r="AE16" i="1" s="1"/>
  <c r="V19" i="1"/>
  <c r="V43" i="1"/>
  <c r="AD23" i="1"/>
  <c r="AE23" i="1" s="1"/>
  <c r="AD64" i="1"/>
  <c r="AE64" i="1" s="1"/>
  <c r="V64" i="1"/>
  <c r="AD42" i="1"/>
  <c r="AE42" i="1" s="1"/>
  <c r="AD31" i="1"/>
  <c r="V29" i="1"/>
  <c r="AD66" i="1"/>
  <c r="AE66" i="1" s="1"/>
  <c r="AD28" i="1"/>
  <c r="AE28" i="1" s="1"/>
  <c r="V28" i="1"/>
  <c r="V60" i="1"/>
  <c r="AD26" i="1"/>
  <c r="AE26" i="1" s="1"/>
  <c r="AD22" i="1"/>
  <c r="AE22" i="1" s="1"/>
  <c r="AD71" i="1"/>
  <c r="AD41" i="1"/>
  <c r="AE41" i="1" s="1"/>
  <c r="V52" i="1"/>
  <c r="AD46" i="1"/>
  <c r="AD44" i="1"/>
  <c r="AE44" i="1" s="1"/>
  <c r="AD36" i="1"/>
  <c r="AE36" i="1" s="1"/>
  <c r="V36" i="1"/>
  <c r="AD61" i="1"/>
  <c r="AE61" i="1" s="1"/>
  <c r="AD57" i="1"/>
  <c r="AE57" i="1" s="1"/>
  <c r="AD55" i="1"/>
  <c r="AE55" i="1" s="1"/>
  <c r="AD21" i="1"/>
  <c r="AE21" i="1" s="1"/>
  <c r="AN39" i="1"/>
  <c r="P76" i="2"/>
  <c r="P75" i="2"/>
  <c r="AN77" i="1" s="1"/>
  <c r="C75" i="2"/>
  <c r="E29" i="166"/>
  <c r="BC4" i="1" l="1"/>
  <c r="BC73" i="1" s="1"/>
  <c r="BD75" i="1" s="1"/>
  <c r="BI39" i="1"/>
  <c r="BJ39" i="1" s="1"/>
  <c r="BJ73" i="1" s="1"/>
  <c r="AE24" i="1"/>
  <c r="AH24" i="1" s="1"/>
  <c r="AP24" i="1" s="1"/>
  <c r="AQ24" i="1" s="1"/>
  <c r="AE18" i="1"/>
  <c r="BF18" i="1" s="1"/>
  <c r="BG18" i="1" s="1"/>
  <c r="AE20" i="1"/>
  <c r="BF20" i="1" s="1"/>
  <c r="BG20" i="1" s="1"/>
  <c r="AE32" i="1"/>
  <c r="BF32" i="1" s="1"/>
  <c r="BG32" i="1" s="1"/>
  <c r="AE53" i="1"/>
  <c r="BF53" i="1" s="1"/>
  <c r="BG53" i="1" s="1"/>
  <c r="BF61" i="1"/>
  <c r="BG61" i="1" s="1"/>
  <c r="BF16" i="1"/>
  <c r="BG16" i="1" s="1"/>
  <c r="BF9" i="1"/>
  <c r="BG9" i="1" s="1"/>
  <c r="AG70" i="1"/>
  <c r="BF58" i="1"/>
  <c r="BG58" i="1" s="1"/>
  <c r="BF35" i="1"/>
  <c r="BG35" i="1" s="1"/>
  <c r="BF67" i="1"/>
  <c r="BG67" i="1" s="1"/>
  <c r="BF10" i="1"/>
  <c r="BG10" i="1" s="1"/>
  <c r="AE39" i="1"/>
  <c r="BF39" i="1" s="1"/>
  <c r="BG39" i="1" s="1"/>
  <c r="AE31" i="1"/>
  <c r="BF31" i="1" s="1"/>
  <c r="BG31" i="1" s="1"/>
  <c r="AE5" i="1"/>
  <c r="BF5" i="1" s="1"/>
  <c r="BG5" i="1" s="1"/>
  <c r="AE46" i="1"/>
  <c r="BF46" i="1" s="1"/>
  <c r="BG46" i="1" s="1"/>
  <c r="AE71" i="1"/>
  <c r="AG71" i="1" s="1"/>
  <c r="AE6" i="1"/>
  <c r="BF6" i="1" s="1"/>
  <c r="BG6" i="1" s="1"/>
  <c r="AE72" i="1"/>
  <c r="BF72" i="1" s="1"/>
  <c r="BG72" i="1" s="1"/>
  <c r="AE34" i="1"/>
  <c r="BF34" i="1" s="1"/>
  <c r="BG34" i="1" s="1"/>
  <c r="AE25" i="1"/>
  <c r="BF25" i="1" s="1"/>
  <c r="BG25" i="1" s="1"/>
  <c r="AG10" i="1"/>
  <c r="AG57" i="1"/>
  <c r="BF57" i="1"/>
  <c r="BG57" i="1" s="1"/>
  <c r="AF36" i="1"/>
  <c r="BF36" i="1"/>
  <c r="BG36" i="1" s="1"/>
  <c r="AG40" i="1"/>
  <c r="BF40" i="1"/>
  <c r="BG40" i="1" s="1"/>
  <c r="AG54" i="1"/>
  <c r="BF54" i="1"/>
  <c r="BG54" i="1" s="1"/>
  <c r="AH30" i="1"/>
  <c r="AP30" i="1" s="1"/>
  <c r="AQ30" i="1" s="1"/>
  <c r="BF30" i="1"/>
  <c r="BG30" i="1" s="1"/>
  <c r="AG37" i="1"/>
  <c r="BF37" i="1"/>
  <c r="BG37" i="1" s="1"/>
  <c r="AG7" i="1"/>
  <c r="BF7" i="1"/>
  <c r="BG7" i="1" s="1"/>
  <c r="AH64" i="1"/>
  <c r="AP64" i="1" s="1"/>
  <c r="AQ64" i="1" s="1"/>
  <c r="BF64" i="1"/>
  <c r="BG64" i="1" s="1"/>
  <c r="AG56" i="1"/>
  <c r="BF56" i="1"/>
  <c r="BG56" i="1" s="1"/>
  <c r="AH52" i="1"/>
  <c r="AP52" i="1" s="1"/>
  <c r="AQ52" i="1" s="1"/>
  <c r="BF52" i="1"/>
  <c r="BG52" i="1" s="1"/>
  <c r="AF27" i="1"/>
  <c r="BF27" i="1"/>
  <c r="BG27" i="1" s="1"/>
  <c r="AG69" i="1"/>
  <c r="BF69" i="1"/>
  <c r="BG69" i="1" s="1"/>
  <c r="AG49" i="1"/>
  <c r="BF49" i="1"/>
  <c r="BG49" i="1" s="1"/>
  <c r="AG21" i="1"/>
  <c r="BF21" i="1"/>
  <c r="BG21" i="1" s="1"/>
  <c r="AF55" i="1"/>
  <c r="BF55" i="1"/>
  <c r="BG55" i="1" s="1"/>
  <c r="AG44" i="1"/>
  <c r="BF44" i="1"/>
  <c r="BG44" i="1" s="1"/>
  <c r="AG41" i="1"/>
  <c r="BF41" i="1"/>
  <c r="BG41" i="1" s="1"/>
  <c r="AF66" i="1"/>
  <c r="BF66" i="1"/>
  <c r="BG66" i="1" s="1"/>
  <c r="AF63" i="1"/>
  <c r="BF63" i="1"/>
  <c r="BG63" i="1" s="1"/>
  <c r="AH47" i="1"/>
  <c r="AP47" i="1" s="1"/>
  <c r="AQ47" i="1" s="1"/>
  <c r="BF47" i="1"/>
  <c r="BG47" i="1" s="1"/>
  <c r="AG33" i="1"/>
  <c r="BF33" i="1"/>
  <c r="BG33" i="1" s="1"/>
  <c r="AG59" i="1"/>
  <c r="BF59" i="1"/>
  <c r="BG59" i="1" s="1"/>
  <c r="AG15" i="1"/>
  <c r="BF15" i="1"/>
  <c r="BG15" i="1" s="1"/>
  <c r="AH17" i="1"/>
  <c r="AP17" i="1" s="1"/>
  <c r="AQ17" i="1" s="1"/>
  <c r="BF17" i="1"/>
  <c r="BG17" i="1" s="1"/>
  <c r="AG62" i="1"/>
  <c r="BF62" i="1"/>
  <c r="BG62" i="1" s="1"/>
  <c r="AG13" i="1"/>
  <c r="BF13" i="1"/>
  <c r="BG13" i="1" s="1"/>
  <c r="AG45" i="1"/>
  <c r="BF45" i="1"/>
  <c r="BG45" i="1" s="1"/>
  <c r="AF12" i="1"/>
  <c r="BF12" i="1"/>
  <c r="BG12" i="1" s="1"/>
  <c r="AF29" i="1"/>
  <c r="BF29" i="1"/>
  <c r="BG29" i="1" s="1"/>
  <c r="AG8" i="1"/>
  <c r="BF8" i="1"/>
  <c r="BG8" i="1" s="1"/>
  <c r="AF11" i="1"/>
  <c r="BF11" i="1"/>
  <c r="BG11" i="1" s="1"/>
  <c r="AG48" i="1"/>
  <c r="BF48" i="1"/>
  <c r="BG48" i="1" s="1"/>
  <c r="AF50" i="1"/>
  <c r="BF50" i="1"/>
  <c r="BG50" i="1" s="1"/>
  <c r="AH26" i="1"/>
  <c r="AP26" i="1" s="1"/>
  <c r="AQ26" i="1" s="1"/>
  <c r="BF26" i="1"/>
  <c r="BG26" i="1" s="1"/>
  <c r="AG42" i="1"/>
  <c r="BF42" i="1"/>
  <c r="BG42" i="1" s="1"/>
  <c r="AG23" i="1"/>
  <c r="BF23" i="1"/>
  <c r="BG23" i="1" s="1"/>
  <c r="AG36" i="1"/>
  <c r="AG22" i="1"/>
  <c r="BF22" i="1"/>
  <c r="BG22" i="1" s="1"/>
  <c r="AH28" i="1"/>
  <c r="AP28" i="1" s="1"/>
  <c r="AQ28" i="1" s="1"/>
  <c r="BF28" i="1"/>
  <c r="BG28" i="1" s="1"/>
  <c r="AG65" i="1"/>
  <c r="BF65" i="1"/>
  <c r="BG65" i="1" s="1"/>
  <c r="AF38" i="1"/>
  <c r="BF38" i="1"/>
  <c r="BG38" i="1" s="1"/>
  <c r="AF14" i="1"/>
  <c r="BF14" i="1"/>
  <c r="BG14" i="1" s="1"/>
  <c r="AF68" i="1"/>
  <c r="BF68" i="1"/>
  <c r="BG68" i="1" s="1"/>
  <c r="AF60" i="1"/>
  <c r="BF60" i="1"/>
  <c r="BG60" i="1" s="1"/>
  <c r="AF43" i="1"/>
  <c r="BF43" i="1"/>
  <c r="BG43" i="1" s="1"/>
  <c r="AF19" i="1"/>
  <c r="BF19" i="1"/>
  <c r="BG19" i="1" s="1"/>
  <c r="AH51" i="1"/>
  <c r="AP51" i="1" s="1"/>
  <c r="AQ51" i="1" s="1"/>
  <c r="BF51" i="1"/>
  <c r="BG51" i="1" s="1"/>
  <c r="AF70" i="1"/>
  <c r="BF70" i="1"/>
  <c r="BG70" i="1" s="1"/>
  <c r="AG66" i="1"/>
  <c r="AH43" i="1"/>
  <c r="AP43" i="1" s="1"/>
  <c r="AQ43" i="1" s="1"/>
  <c r="AG38" i="1"/>
  <c r="AG11" i="1"/>
  <c r="AH29" i="1"/>
  <c r="AP29" i="1" s="1"/>
  <c r="AQ29" i="1" s="1"/>
  <c r="AG24" i="1"/>
  <c r="AG43" i="1"/>
  <c r="AH36" i="1"/>
  <c r="AP36" i="1" s="1"/>
  <c r="AQ36" i="1" s="1"/>
  <c r="AH60" i="1"/>
  <c r="AP60" i="1" s="1"/>
  <c r="AQ60" i="1" s="1"/>
  <c r="AG14" i="1"/>
  <c r="AH50" i="1"/>
  <c r="AP50" i="1" s="1"/>
  <c r="AQ50" i="1" s="1"/>
  <c r="AG60" i="1"/>
  <c r="AG27" i="1"/>
  <c r="AG55" i="1"/>
  <c r="AH19" i="1"/>
  <c r="AP19" i="1" s="1"/>
  <c r="AQ19" i="1" s="1"/>
  <c r="AG63" i="1"/>
  <c r="AG68" i="1"/>
  <c r="AG19" i="1"/>
  <c r="AH12" i="1"/>
  <c r="AP12" i="1" s="1"/>
  <c r="AQ12" i="1" s="1"/>
  <c r="AG12" i="1"/>
  <c r="AH27" i="1"/>
  <c r="AP27" i="1" s="1"/>
  <c r="AQ27" i="1" s="1"/>
  <c r="AH11" i="1"/>
  <c r="AP11" i="1" s="1"/>
  <c r="AQ11" i="1" s="1"/>
  <c r="AU21" i="1"/>
  <c r="L23" i="67"/>
  <c r="O23" i="67" s="1"/>
  <c r="P23" i="67" s="1"/>
  <c r="AU57" i="1"/>
  <c r="L59" i="67"/>
  <c r="O59" i="67" s="1"/>
  <c r="P59" i="67" s="1"/>
  <c r="AG61" i="1"/>
  <c r="AF61" i="1"/>
  <c r="AU44" i="1"/>
  <c r="L46" i="67"/>
  <c r="O46" i="67" s="1"/>
  <c r="P46" i="67" s="1"/>
  <c r="L43" i="67"/>
  <c r="O43" i="67" s="1"/>
  <c r="P43" i="67" s="1"/>
  <c r="AU41" i="1"/>
  <c r="L24" i="67"/>
  <c r="O24" i="67" s="1"/>
  <c r="P24" i="67" s="1"/>
  <c r="AU22" i="1"/>
  <c r="L28" i="67"/>
  <c r="O28" i="67" s="1"/>
  <c r="P28" i="67" s="1"/>
  <c r="AU26" i="1"/>
  <c r="AU28" i="1"/>
  <c r="L30" i="67"/>
  <c r="O30" i="67" s="1"/>
  <c r="P30" i="67" s="1"/>
  <c r="AU66" i="1"/>
  <c r="L68" i="67"/>
  <c r="O68" i="67" s="1"/>
  <c r="P68" i="67" s="1"/>
  <c r="AU31" i="1"/>
  <c r="L33" i="67"/>
  <c r="O33" i="67" s="1"/>
  <c r="P33" i="67" s="1"/>
  <c r="AF42" i="1"/>
  <c r="AH42" i="1"/>
  <c r="AP42" i="1" s="1"/>
  <c r="AQ42" i="1" s="1"/>
  <c r="L66" i="67"/>
  <c r="O66" i="67" s="1"/>
  <c r="P66" i="67" s="1"/>
  <c r="AU64" i="1"/>
  <c r="AF23" i="1"/>
  <c r="AH23" i="1"/>
  <c r="AP23" i="1" s="1"/>
  <c r="AQ23" i="1" s="1"/>
  <c r="AG16" i="1"/>
  <c r="AF16" i="1"/>
  <c r="AH16" i="1"/>
  <c r="AP16" i="1" s="1"/>
  <c r="AQ16" i="1" s="1"/>
  <c r="L42" i="67"/>
  <c r="O42" i="67" s="1"/>
  <c r="P42" i="67" s="1"/>
  <c r="AU40" i="1"/>
  <c r="AF40" i="1"/>
  <c r="AH40" i="1"/>
  <c r="AP40" i="1" s="1"/>
  <c r="AQ40" i="1" s="1"/>
  <c r="AF54" i="1"/>
  <c r="AH54" i="1"/>
  <c r="AP54" i="1" s="1"/>
  <c r="AQ54" i="1" s="1"/>
  <c r="AU63" i="1"/>
  <c r="L65" i="67"/>
  <c r="O65" i="67" s="1"/>
  <c r="P65" i="67" s="1"/>
  <c r="L67" i="67"/>
  <c r="O67" i="67" s="1"/>
  <c r="P67" i="67" s="1"/>
  <c r="AU65" i="1"/>
  <c r="L15" i="67"/>
  <c r="O15" i="67" s="1"/>
  <c r="P15" i="67" s="1"/>
  <c r="AU13" i="1"/>
  <c r="AU47" i="1"/>
  <c r="L49" i="67"/>
  <c r="O49" i="67" s="1"/>
  <c r="P49" i="67" s="1"/>
  <c r="AU38" i="1"/>
  <c r="L40" i="67"/>
  <c r="O40" i="67" s="1"/>
  <c r="P40" i="67" s="1"/>
  <c r="AH14" i="1"/>
  <c r="AP14" i="1" s="1"/>
  <c r="AQ14" i="1" s="1"/>
  <c r="AU14" i="1"/>
  <c r="L16" i="67"/>
  <c r="O16" i="67" s="1"/>
  <c r="P16" i="67" s="1"/>
  <c r="AU18" i="1"/>
  <c r="L20" i="67"/>
  <c r="O20" i="67" s="1"/>
  <c r="P20" i="67" s="1"/>
  <c r="AG30" i="1"/>
  <c r="AF30" i="1"/>
  <c r="AU56" i="1"/>
  <c r="L58" i="67"/>
  <c r="O58" i="67" s="1"/>
  <c r="P58" i="67" s="1"/>
  <c r="AG9" i="1"/>
  <c r="AF9" i="1"/>
  <c r="AH9" i="1"/>
  <c r="AP9" i="1" s="1"/>
  <c r="AQ9" i="1" s="1"/>
  <c r="AH33" i="1"/>
  <c r="AP33" i="1" s="1"/>
  <c r="AQ33" i="1" s="1"/>
  <c r="AF33" i="1"/>
  <c r="AH55" i="1"/>
  <c r="AP55" i="1" s="1"/>
  <c r="AQ55" i="1" s="1"/>
  <c r="AF59" i="1"/>
  <c r="AH59" i="1"/>
  <c r="AP59" i="1" s="1"/>
  <c r="AQ59" i="1" s="1"/>
  <c r="AH61" i="1"/>
  <c r="AP61" i="1" s="1"/>
  <c r="AQ61" i="1" s="1"/>
  <c r="L54" i="67"/>
  <c r="O54" i="67" s="1"/>
  <c r="P54" i="67" s="1"/>
  <c r="AU52" i="1"/>
  <c r="L47" i="67"/>
  <c r="O47" i="67" s="1"/>
  <c r="P47" i="67" s="1"/>
  <c r="AU45" i="1"/>
  <c r="AU60" i="1"/>
  <c r="L62" i="67"/>
  <c r="O62" i="67" s="1"/>
  <c r="P62" i="67" s="1"/>
  <c r="AH66" i="1"/>
  <c r="AP66" i="1" s="1"/>
  <c r="AQ66" i="1" s="1"/>
  <c r="L74" i="67"/>
  <c r="O74" i="67" s="1"/>
  <c r="P74" i="67" s="1"/>
  <c r="AU72" i="1"/>
  <c r="AF15" i="1"/>
  <c r="AH15" i="1"/>
  <c r="AP15" i="1" s="1"/>
  <c r="AQ15" i="1" s="1"/>
  <c r="AG29" i="1"/>
  <c r="L31" i="67"/>
  <c r="O31" i="67" s="1"/>
  <c r="P31" i="67" s="1"/>
  <c r="AU29" i="1"/>
  <c r="L45" i="67"/>
  <c r="O45" i="67" s="1"/>
  <c r="P45" i="67" s="1"/>
  <c r="AU43" i="1"/>
  <c r="AF69" i="1"/>
  <c r="AH69" i="1"/>
  <c r="AP69" i="1" s="1"/>
  <c r="AQ69" i="1" s="1"/>
  <c r="AU20" i="1"/>
  <c r="L22" i="67"/>
  <c r="O22" i="67" s="1"/>
  <c r="P22" i="67" s="1"/>
  <c r="L21" i="67"/>
  <c r="O21" i="67" s="1"/>
  <c r="P21" i="67" s="1"/>
  <c r="AU19" i="1"/>
  <c r="AU8" i="1"/>
  <c r="L10" i="67"/>
  <c r="O10" i="67" s="1"/>
  <c r="P10" i="67" s="1"/>
  <c r="AU34" i="1"/>
  <c r="L36" i="67"/>
  <c r="O36" i="67" s="1"/>
  <c r="P36" i="67" s="1"/>
  <c r="AU51" i="1"/>
  <c r="L53" i="67"/>
  <c r="O53" i="67" s="1"/>
  <c r="P53" i="67" s="1"/>
  <c r="R75" i="1"/>
  <c r="U75" i="1" s="1"/>
  <c r="E12" i="166"/>
  <c r="Z4" i="1"/>
  <c r="T73" i="1"/>
  <c r="AA4" i="1"/>
  <c r="AA73" i="1" s="1"/>
  <c r="W4" i="1"/>
  <c r="X4" i="1"/>
  <c r="AG17" i="1"/>
  <c r="AF17" i="1"/>
  <c r="L27" i="67"/>
  <c r="O27" i="67" s="1"/>
  <c r="P27" i="67" s="1"/>
  <c r="AU25" i="1"/>
  <c r="AU37" i="1"/>
  <c r="L39" i="67"/>
  <c r="O39" i="67" s="1"/>
  <c r="P39" i="67" s="1"/>
  <c r="L50" i="67"/>
  <c r="O50" i="67" s="1"/>
  <c r="P50" i="67" s="1"/>
  <c r="AU48" i="1"/>
  <c r="AG58" i="1"/>
  <c r="AF58" i="1"/>
  <c r="AH58" i="1"/>
  <c r="AP58" i="1" s="1"/>
  <c r="AQ58" i="1" s="1"/>
  <c r="AG35" i="1"/>
  <c r="AF35" i="1"/>
  <c r="AH35" i="1"/>
  <c r="AP35" i="1" s="1"/>
  <c r="AQ35" i="1" s="1"/>
  <c r="L51" i="67"/>
  <c r="O51" i="67" s="1"/>
  <c r="P51" i="67" s="1"/>
  <c r="AU49" i="1"/>
  <c r="L69" i="67"/>
  <c r="O69" i="67" s="1"/>
  <c r="P69" i="67" s="1"/>
  <c r="AU67" i="1"/>
  <c r="AH7" i="1"/>
  <c r="AP7" i="1" s="1"/>
  <c r="AQ7" i="1" s="1"/>
  <c r="AF7" i="1"/>
  <c r="AF10" i="1"/>
  <c r="AH10" i="1"/>
  <c r="AP10" i="1" s="1"/>
  <c r="AQ10" i="1" s="1"/>
  <c r="AG50" i="1"/>
  <c r="AU50" i="1"/>
  <c r="L52" i="67"/>
  <c r="O52" i="67" s="1"/>
  <c r="P52" i="67" s="1"/>
  <c r="AF62" i="1"/>
  <c r="AH62" i="1"/>
  <c r="AP62" i="1" s="1"/>
  <c r="AQ62" i="1" s="1"/>
  <c r="AF21" i="1"/>
  <c r="AH21" i="1"/>
  <c r="AP21" i="1" s="1"/>
  <c r="AQ21" i="1" s="1"/>
  <c r="L57" i="67"/>
  <c r="O57" i="67" s="1"/>
  <c r="P57" i="67" s="1"/>
  <c r="AU55" i="1"/>
  <c r="AH57" i="1"/>
  <c r="AP57" i="1" s="1"/>
  <c r="AQ57" i="1" s="1"/>
  <c r="AF57" i="1"/>
  <c r="AU61" i="1"/>
  <c r="L63" i="67"/>
  <c r="O63" i="67" s="1"/>
  <c r="P63" i="67" s="1"/>
  <c r="L38" i="67"/>
  <c r="O38" i="67" s="1"/>
  <c r="P38" i="67" s="1"/>
  <c r="AU36" i="1"/>
  <c r="AF44" i="1"/>
  <c r="AH44" i="1"/>
  <c r="AP44" i="1" s="1"/>
  <c r="AQ44" i="1" s="1"/>
  <c r="AU46" i="1"/>
  <c r="L48" i="67"/>
  <c r="O48" i="67" s="1"/>
  <c r="P48" i="67" s="1"/>
  <c r="AH41" i="1"/>
  <c r="AP41" i="1" s="1"/>
  <c r="AQ41" i="1" s="1"/>
  <c r="AF41" i="1"/>
  <c r="AU71" i="1"/>
  <c r="L73" i="67"/>
  <c r="O73" i="67" s="1"/>
  <c r="P73" i="67" s="1"/>
  <c r="AF22" i="1"/>
  <c r="AH22" i="1"/>
  <c r="AP22" i="1" s="1"/>
  <c r="AQ22" i="1" s="1"/>
  <c r="AG26" i="1"/>
  <c r="AF26" i="1"/>
  <c r="AG28" i="1"/>
  <c r="AF28" i="1"/>
  <c r="AF31" i="1"/>
  <c r="L44" i="67"/>
  <c r="O44" i="67" s="1"/>
  <c r="P44" i="67" s="1"/>
  <c r="AU42" i="1"/>
  <c r="AG64" i="1"/>
  <c r="AF64" i="1"/>
  <c r="L25" i="67"/>
  <c r="O25" i="67" s="1"/>
  <c r="P25" i="67" s="1"/>
  <c r="AU23" i="1"/>
  <c r="L18" i="67"/>
  <c r="O18" i="67" s="1"/>
  <c r="P18" i="67" s="1"/>
  <c r="AU16" i="1"/>
  <c r="L26" i="67"/>
  <c r="O26" i="67" s="1"/>
  <c r="P26" i="67" s="1"/>
  <c r="AU24" i="1"/>
  <c r="AU54" i="1"/>
  <c r="L56" i="67"/>
  <c r="O56" i="67" s="1"/>
  <c r="P56" i="67" s="1"/>
  <c r="AF65" i="1"/>
  <c r="AH65" i="1"/>
  <c r="AP65" i="1" s="1"/>
  <c r="AQ65" i="1" s="1"/>
  <c r="AL70" i="1"/>
  <c r="AM70" i="1" s="1"/>
  <c r="AI70" i="1"/>
  <c r="AH13" i="1"/>
  <c r="AP13" i="1" s="1"/>
  <c r="AQ13" i="1" s="1"/>
  <c r="AF13" i="1"/>
  <c r="AG47" i="1"/>
  <c r="AF47" i="1"/>
  <c r="AU68" i="1"/>
  <c r="L70" i="67"/>
  <c r="O70" i="67" s="1"/>
  <c r="P70" i="67" s="1"/>
  <c r="L32" i="67"/>
  <c r="O32" i="67" s="1"/>
  <c r="P32" i="67" s="1"/>
  <c r="AU30" i="1"/>
  <c r="AF56" i="1"/>
  <c r="AH56" i="1"/>
  <c r="AP56" i="1" s="1"/>
  <c r="AQ56" i="1" s="1"/>
  <c r="AU9" i="1"/>
  <c r="L11" i="67"/>
  <c r="O11" i="67" s="1"/>
  <c r="P11" i="67" s="1"/>
  <c r="AU33" i="1"/>
  <c r="L35" i="67"/>
  <c r="O35" i="67" s="1"/>
  <c r="P35" i="67" s="1"/>
  <c r="AU59" i="1"/>
  <c r="L61" i="67"/>
  <c r="O61" i="67" s="1"/>
  <c r="P61" i="67" s="1"/>
  <c r="AG52" i="1"/>
  <c r="AF52" i="1"/>
  <c r="AU39" i="1"/>
  <c r="L41" i="67"/>
  <c r="O41" i="67" s="1"/>
  <c r="P41" i="67" s="1"/>
  <c r="AH45" i="1"/>
  <c r="AP45" i="1" s="1"/>
  <c r="AQ45" i="1" s="1"/>
  <c r="AF45" i="1"/>
  <c r="AU6" i="1"/>
  <c r="L8" i="67"/>
  <c r="O8" i="67" s="1"/>
  <c r="P8" i="67" s="1"/>
  <c r="AU12" i="1"/>
  <c r="L14" i="67"/>
  <c r="O14" i="67" s="1"/>
  <c r="P14" i="67" s="1"/>
  <c r="L17" i="67"/>
  <c r="O17" i="67" s="1"/>
  <c r="P17" i="67" s="1"/>
  <c r="AU15" i="1"/>
  <c r="L29" i="67"/>
  <c r="O29" i="67" s="1"/>
  <c r="P29" i="67" s="1"/>
  <c r="AU27" i="1"/>
  <c r="L71" i="67"/>
  <c r="O71" i="67" s="1"/>
  <c r="P71" i="67" s="1"/>
  <c r="AU69" i="1"/>
  <c r="AH20" i="1"/>
  <c r="AP20" i="1" s="1"/>
  <c r="AQ20" i="1" s="1"/>
  <c r="AF8" i="1"/>
  <c r="AH8" i="1"/>
  <c r="AP8" i="1" s="1"/>
  <c r="AQ8" i="1" s="1"/>
  <c r="AG51" i="1"/>
  <c r="AF51" i="1"/>
  <c r="AU11" i="1"/>
  <c r="L13" i="67"/>
  <c r="O13" i="67" s="1"/>
  <c r="P13" i="67" s="1"/>
  <c r="U73" i="1"/>
  <c r="V4" i="1"/>
  <c r="AU17" i="1"/>
  <c r="L19" i="67"/>
  <c r="O19" i="67" s="1"/>
  <c r="P19" i="67" s="1"/>
  <c r="AF37" i="1"/>
  <c r="AH37" i="1"/>
  <c r="AP37" i="1" s="1"/>
  <c r="AQ37" i="1" s="1"/>
  <c r="AH63" i="1"/>
  <c r="AP63" i="1" s="1"/>
  <c r="AQ63" i="1" s="1"/>
  <c r="AF48" i="1"/>
  <c r="AH48" i="1"/>
  <c r="AP48" i="1" s="1"/>
  <c r="AQ48" i="1" s="1"/>
  <c r="L72" i="67"/>
  <c r="O72" i="67" s="1"/>
  <c r="P72" i="67" s="1"/>
  <c r="AU70" i="1"/>
  <c r="AH38" i="1"/>
  <c r="AP38" i="1" s="1"/>
  <c r="AQ38" i="1" s="1"/>
  <c r="AU58" i="1"/>
  <c r="L60" i="67"/>
  <c r="O60" i="67" s="1"/>
  <c r="P60" i="67" s="1"/>
  <c r="AU5" i="1"/>
  <c r="L7" i="67"/>
  <c r="O7" i="67" s="1"/>
  <c r="P7" i="67" s="1"/>
  <c r="AU35" i="1"/>
  <c r="L37" i="67"/>
  <c r="O37" i="67" s="1"/>
  <c r="P37" i="67" s="1"/>
  <c r="AH49" i="1"/>
  <c r="AP49" i="1" s="1"/>
  <c r="AQ49" i="1" s="1"/>
  <c r="AF49" i="1"/>
  <c r="AG67" i="1"/>
  <c r="AF67" i="1"/>
  <c r="AH67" i="1"/>
  <c r="AP67" i="1" s="1"/>
  <c r="AQ67" i="1" s="1"/>
  <c r="L34" i="67"/>
  <c r="O34" i="67" s="1"/>
  <c r="P34" i="67" s="1"/>
  <c r="AU32" i="1"/>
  <c r="AH68" i="1"/>
  <c r="AP68" i="1" s="1"/>
  <c r="AQ68" i="1" s="1"/>
  <c r="L9" i="67"/>
  <c r="O9" i="67" s="1"/>
  <c r="P9" i="67" s="1"/>
  <c r="AU7" i="1"/>
  <c r="AU53" i="1"/>
  <c r="L55" i="67"/>
  <c r="O55" i="67" s="1"/>
  <c r="P55" i="67" s="1"/>
  <c r="L12" i="67"/>
  <c r="O12" i="67" s="1"/>
  <c r="P12" i="67" s="1"/>
  <c r="AU10" i="1"/>
  <c r="L64" i="67"/>
  <c r="O64" i="67" s="1"/>
  <c r="P64" i="67" s="1"/>
  <c r="AU62" i="1"/>
  <c r="E28" i="166"/>
  <c r="AO39" i="1"/>
  <c r="AN73" i="1"/>
  <c r="AH6" i="1" l="1"/>
  <c r="AP6" i="1" s="1"/>
  <c r="AQ6" i="1" s="1"/>
  <c r="AF18" i="1"/>
  <c r="AH71" i="1"/>
  <c r="AP71" i="1" s="1"/>
  <c r="AQ71" i="1" s="1"/>
  <c r="BF24" i="1"/>
  <c r="BG24" i="1" s="1"/>
  <c r="AF46" i="1"/>
  <c r="AI27" i="1"/>
  <c r="AL60" i="1"/>
  <c r="AM60" i="1" s="1"/>
  <c r="D62" i="140" s="1"/>
  <c r="E62" i="140" s="1"/>
  <c r="AF32" i="1"/>
  <c r="AG5" i="1"/>
  <c r="AI29" i="1"/>
  <c r="AF25" i="1"/>
  <c r="AF72" i="1"/>
  <c r="AH5" i="1"/>
  <c r="AP5" i="1" s="1"/>
  <c r="AQ5" i="1" s="1"/>
  <c r="AF39" i="1"/>
  <c r="BF71" i="1"/>
  <c r="BG71" i="1" s="1"/>
  <c r="AL17" i="1"/>
  <c r="AM17" i="1" s="1"/>
  <c r="D19" i="141" s="1"/>
  <c r="E19" i="141" s="1"/>
  <c r="AH34" i="1"/>
  <c r="AP34" i="1" s="1"/>
  <c r="AQ34" i="1" s="1"/>
  <c r="AG20" i="1"/>
  <c r="AH46" i="1"/>
  <c r="AP46" i="1" s="1"/>
  <c r="AQ46" i="1" s="1"/>
  <c r="AF53" i="1"/>
  <c r="AG6" i="1"/>
  <c r="AG34" i="1"/>
  <c r="BD4" i="1"/>
  <c r="BD73" i="1" s="1"/>
  <c r="AI30" i="1"/>
  <c r="AI60" i="1"/>
  <c r="AL29" i="1"/>
  <c r="AM29" i="1" s="1"/>
  <c r="D31" i="141" s="1"/>
  <c r="E31" i="141" s="1"/>
  <c r="AF34" i="1"/>
  <c r="AF20" i="1"/>
  <c r="AL30" i="1"/>
  <c r="AM30" i="1" s="1"/>
  <c r="D32" i="141" s="1"/>
  <c r="E32" i="141" s="1"/>
  <c r="AH31" i="1"/>
  <c r="AP31" i="1" s="1"/>
  <c r="AQ31" i="1" s="1"/>
  <c r="AG31" i="1"/>
  <c r="AH53" i="1"/>
  <c r="AP53" i="1" s="1"/>
  <c r="AQ53" i="1" s="1"/>
  <c r="AG53" i="1"/>
  <c r="AF6" i="1"/>
  <c r="AG46" i="1"/>
  <c r="AL47" i="1"/>
  <c r="AM47" i="1" s="1"/>
  <c r="D49" i="140" s="1"/>
  <c r="E49" i="140" s="1"/>
  <c r="AF24" i="1"/>
  <c r="AH25" i="1"/>
  <c r="AP25" i="1" s="1"/>
  <c r="AQ25" i="1" s="1"/>
  <c r="AG25" i="1"/>
  <c r="AI17" i="1"/>
  <c r="AH72" i="1"/>
  <c r="AP72" i="1" s="1"/>
  <c r="AQ72" i="1" s="1"/>
  <c r="AG72" i="1"/>
  <c r="AH18" i="1"/>
  <c r="AP18" i="1" s="1"/>
  <c r="AQ18" i="1" s="1"/>
  <c r="AG18" i="1"/>
  <c r="AH32" i="1"/>
  <c r="AP32" i="1" s="1"/>
  <c r="AQ32" i="1" s="1"/>
  <c r="AG32" i="1"/>
  <c r="AF5" i="1"/>
  <c r="AH39" i="1"/>
  <c r="AP39" i="1" s="1"/>
  <c r="AQ39" i="1" s="1"/>
  <c r="AG39" i="1"/>
  <c r="AF71" i="1"/>
  <c r="BI73" i="1"/>
  <c r="BJ75" i="1" s="1"/>
  <c r="R9" i="67"/>
  <c r="R19" i="67"/>
  <c r="R13" i="67"/>
  <c r="R71" i="67"/>
  <c r="R29" i="67"/>
  <c r="R41" i="67"/>
  <c r="R32" i="67"/>
  <c r="R26" i="67"/>
  <c r="R18" i="67"/>
  <c r="R25" i="67"/>
  <c r="R44" i="67"/>
  <c r="R73" i="67"/>
  <c r="R48" i="67"/>
  <c r="R63" i="67"/>
  <c r="R57" i="67"/>
  <c r="R39" i="67"/>
  <c r="R27" i="67"/>
  <c r="R53" i="67"/>
  <c r="R36" i="67"/>
  <c r="R10" i="67"/>
  <c r="R22" i="67"/>
  <c r="R74" i="67"/>
  <c r="R47" i="67"/>
  <c r="R20" i="67"/>
  <c r="R16" i="67"/>
  <c r="R40" i="67"/>
  <c r="R49" i="67"/>
  <c r="R65" i="67"/>
  <c r="R33" i="67"/>
  <c r="R68" i="67"/>
  <c r="R30" i="67"/>
  <c r="R46" i="67"/>
  <c r="R59" i="67"/>
  <c r="R23" i="67"/>
  <c r="R64" i="67"/>
  <c r="R12" i="67"/>
  <c r="R55" i="67"/>
  <c r="R34" i="67"/>
  <c r="R37" i="67"/>
  <c r="R7" i="67"/>
  <c r="R60" i="67"/>
  <c r="R72" i="67"/>
  <c r="R17" i="67"/>
  <c r="R14" i="67"/>
  <c r="R8" i="67"/>
  <c r="R61" i="67"/>
  <c r="R35" i="67"/>
  <c r="R11" i="67"/>
  <c r="R70" i="67"/>
  <c r="R56" i="67"/>
  <c r="R38" i="67"/>
  <c r="R52" i="67"/>
  <c r="R69" i="67"/>
  <c r="R51" i="67"/>
  <c r="R50" i="67"/>
  <c r="R21" i="67"/>
  <c r="R45" i="67"/>
  <c r="R31" i="67"/>
  <c r="R62" i="67"/>
  <c r="R54" i="67"/>
  <c r="R58" i="67"/>
  <c r="R15" i="67"/>
  <c r="R67" i="67"/>
  <c r="R42" i="67"/>
  <c r="R66" i="67"/>
  <c r="R28" i="67"/>
  <c r="R24" i="67"/>
  <c r="R43" i="67"/>
  <c r="AL24" i="1"/>
  <c r="AM24" i="1" s="1"/>
  <c r="D26" i="140" s="1"/>
  <c r="E26" i="140" s="1"/>
  <c r="AI24" i="1"/>
  <c r="AL11" i="1"/>
  <c r="AM11" i="1" s="1"/>
  <c r="D13" i="141" s="1"/>
  <c r="E13" i="141" s="1"/>
  <c r="AL12" i="1"/>
  <c r="AM12" i="1" s="1"/>
  <c r="E5" i="46" s="1"/>
  <c r="AL19" i="1"/>
  <c r="AM19" i="1" s="1"/>
  <c r="D21" i="141" s="1"/>
  <c r="E21" i="141" s="1"/>
  <c r="AL50" i="1"/>
  <c r="AM50" i="1" s="1"/>
  <c r="D52" i="141" s="1"/>
  <c r="E52" i="141" s="1"/>
  <c r="AI51" i="1"/>
  <c r="AI28" i="1"/>
  <c r="AI47" i="1"/>
  <c r="AL52" i="1"/>
  <c r="AM52" i="1" s="1"/>
  <c r="D54" i="140" s="1"/>
  <c r="E54" i="140" s="1"/>
  <c r="AL64" i="1"/>
  <c r="AM64" i="1" s="1"/>
  <c r="D66" i="141" s="1"/>
  <c r="E66" i="141" s="1"/>
  <c r="AL27" i="1"/>
  <c r="AM27" i="1" s="1"/>
  <c r="D29" i="141" s="1"/>
  <c r="E29" i="141" s="1"/>
  <c r="AL36" i="1"/>
  <c r="AM36" i="1" s="1"/>
  <c r="D38" i="141" s="1"/>
  <c r="E38" i="141" s="1"/>
  <c r="AL26" i="1"/>
  <c r="AM26" i="1" s="1"/>
  <c r="D28" i="141" s="1"/>
  <c r="E28" i="141" s="1"/>
  <c r="BL27" i="1"/>
  <c r="BM27" i="1" s="1"/>
  <c r="BL70" i="1"/>
  <c r="BM70" i="1" s="1"/>
  <c r="BL60" i="1"/>
  <c r="BM60" i="1" s="1"/>
  <c r="BL52" i="1"/>
  <c r="BM52" i="1" s="1"/>
  <c r="BL17" i="1"/>
  <c r="BM17" i="1" s="1"/>
  <c r="BL30" i="1"/>
  <c r="BM30" i="1" s="1"/>
  <c r="BL12" i="1"/>
  <c r="BM12" i="1" s="1"/>
  <c r="BL24" i="1"/>
  <c r="BM24" i="1" s="1"/>
  <c r="BL29" i="1"/>
  <c r="BM29" i="1" s="1"/>
  <c r="BL26" i="1"/>
  <c r="BM26" i="1" s="1"/>
  <c r="AL28" i="1"/>
  <c r="AM28" i="1" s="1"/>
  <c r="D30" i="141" s="1"/>
  <c r="E30" i="141" s="1"/>
  <c r="AI43" i="1"/>
  <c r="AL43" i="1"/>
  <c r="AM43" i="1" s="1"/>
  <c r="D45" i="141" s="1"/>
  <c r="E45" i="141" s="1"/>
  <c r="AI26" i="1"/>
  <c r="AL51" i="1"/>
  <c r="AM51" i="1" s="1"/>
  <c r="D53" i="140" s="1"/>
  <c r="E53" i="140" s="1"/>
  <c r="AI19" i="1"/>
  <c r="AI52" i="1"/>
  <c r="AI64" i="1"/>
  <c r="AI50" i="1"/>
  <c r="AI36" i="1"/>
  <c r="AI11" i="1"/>
  <c r="AI12" i="1"/>
  <c r="AL37" i="1"/>
  <c r="AM37" i="1" s="1"/>
  <c r="AI37" i="1"/>
  <c r="D19" i="140"/>
  <c r="E19" i="140" s="1"/>
  <c r="V73" i="1"/>
  <c r="E13" i="166"/>
  <c r="AX27" i="1"/>
  <c r="AR27" i="1" s="1"/>
  <c r="C28" i="33"/>
  <c r="AL72" i="1"/>
  <c r="AM72" i="1" s="1"/>
  <c r="C31" i="33"/>
  <c r="AX30" i="1"/>
  <c r="AR30" i="1" s="1"/>
  <c r="AI13" i="1"/>
  <c r="AL13" i="1"/>
  <c r="AM13" i="1" s="1"/>
  <c r="D72" i="141"/>
  <c r="E72" i="141" s="1"/>
  <c r="D72" i="140"/>
  <c r="E72" i="140" s="1"/>
  <c r="AI65" i="1"/>
  <c r="AL65" i="1"/>
  <c r="AM65" i="1" s="1"/>
  <c r="D62" i="141"/>
  <c r="E62" i="141" s="1"/>
  <c r="AI22" i="1"/>
  <c r="AL22" i="1"/>
  <c r="AM22" i="1" s="1"/>
  <c r="AI41" i="1"/>
  <c r="AL41" i="1"/>
  <c r="AM41" i="1" s="1"/>
  <c r="AI57" i="1"/>
  <c r="AL57" i="1"/>
  <c r="AM57" i="1" s="1"/>
  <c r="AI21" i="1"/>
  <c r="AL21" i="1"/>
  <c r="AM21" i="1" s="1"/>
  <c r="AI32" i="1"/>
  <c r="AI5" i="1"/>
  <c r="AC4" i="1"/>
  <c r="AT4" i="1" s="1"/>
  <c r="Z73" i="1"/>
  <c r="AI69" i="1"/>
  <c r="AL69" i="1"/>
  <c r="AM69" i="1" s="1"/>
  <c r="AL66" i="1"/>
  <c r="AM66" i="1" s="1"/>
  <c r="AI66" i="1"/>
  <c r="AI6" i="1"/>
  <c r="AL6" i="1"/>
  <c r="AM6" i="1" s="1"/>
  <c r="AI59" i="1"/>
  <c r="AL59" i="1"/>
  <c r="AM59" i="1" s="1"/>
  <c r="AL55" i="1"/>
  <c r="AM55" i="1" s="1"/>
  <c r="AI55" i="1"/>
  <c r="AI33" i="1"/>
  <c r="AL33" i="1"/>
  <c r="AM33" i="1" s="1"/>
  <c r="AI14" i="1"/>
  <c r="AL14" i="1"/>
  <c r="AM14" i="1" s="1"/>
  <c r="AI54" i="1"/>
  <c r="AL54" i="1"/>
  <c r="AM54" i="1" s="1"/>
  <c r="D26" i="141"/>
  <c r="E26" i="141" s="1"/>
  <c r="C25" i="33"/>
  <c r="AX24" i="1"/>
  <c r="AR24" i="1" s="1"/>
  <c r="AL16" i="1"/>
  <c r="AM16" i="1" s="1"/>
  <c r="AI16" i="1"/>
  <c r="AX43" i="1"/>
  <c r="C44" i="33"/>
  <c r="AI23" i="1"/>
  <c r="AL23" i="1"/>
  <c r="AM23" i="1" s="1"/>
  <c r="AX29" i="1"/>
  <c r="AR29" i="1" s="1"/>
  <c r="C30" i="33"/>
  <c r="AX36" i="1"/>
  <c r="AR36" i="1" s="1"/>
  <c r="C37" i="33"/>
  <c r="D53" i="141"/>
  <c r="E53" i="141" s="1"/>
  <c r="AX28" i="1"/>
  <c r="AR28" i="1" s="1"/>
  <c r="C29" i="33"/>
  <c r="AL68" i="1"/>
  <c r="AM68" i="1" s="1"/>
  <c r="AI68" i="1"/>
  <c r="AI67" i="1"/>
  <c r="AL67" i="1"/>
  <c r="AM67" i="1" s="1"/>
  <c r="AI49" i="1"/>
  <c r="AL49" i="1"/>
  <c r="AM49" i="1" s="1"/>
  <c r="AI38" i="1"/>
  <c r="AL38" i="1"/>
  <c r="AM38" i="1" s="1"/>
  <c r="AI48" i="1"/>
  <c r="AL48" i="1"/>
  <c r="AM48" i="1" s="1"/>
  <c r="AI63" i="1"/>
  <c r="AL63" i="1"/>
  <c r="AM63" i="1" s="1"/>
  <c r="C18" i="33"/>
  <c r="AX17" i="1"/>
  <c r="AL34" i="1"/>
  <c r="AM34" i="1" s="1"/>
  <c r="AI8" i="1"/>
  <c r="AL8" i="1"/>
  <c r="AM8" i="1" s="1"/>
  <c r="AL20" i="1"/>
  <c r="AM20" i="1" s="1"/>
  <c r="AI20" i="1"/>
  <c r="AL71" i="1"/>
  <c r="AM71" i="1" s="1"/>
  <c r="AI45" i="1"/>
  <c r="AL45" i="1"/>
  <c r="AM45" i="1" s="1"/>
  <c r="AI56" i="1"/>
  <c r="AL56" i="1"/>
  <c r="AM56" i="1" s="1"/>
  <c r="AX70" i="1"/>
  <c r="AR70" i="1" s="1"/>
  <c r="C71" i="33"/>
  <c r="AX19" i="1"/>
  <c r="C61" i="33"/>
  <c r="AX60" i="1"/>
  <c r="AX52" i="1"/>
  <c r="AR52" i="1" s="1"/>
  <c r="C53" i="33"/>
  <c r="AI44" i="1"/>
  <c r="AL44" i="1"/>
  <c r="AM44" i="1" s="1"/>
  <c r="AI62" i="1"/>
  <c r="AL62" i="1"/>
  <c r="AM62" i="1" s="1"/>
  <c r="AL10" i="1"/>
  <c r="AM10" i="1" s="1"/>
  <c r="AI10" i="1"/>
  <c r="AI7" i="1"/>
  <c r="AL7" i="1"/>
  <c r="AM7" i="1" s="1"/>
  <c r="AI35" i="1"/>
  <c r="AL35" i="1"/>
  <c r="AM35" i="1" s="1"/>
  <c r="AL58" i="1"/>
  <c r="AM58" i="1" s="1"/>
  <c r="AI58" i="1"/>
  <c r="E14" i="166"/>
  <c r="W73" i="1"/>
  <c r="X73" i="1"/>
  <c r="AI15" i="1"/>
  <c r="AL15" i="1"/>
  <c r="AM15" i="1" s="1"/>
  <c r="AX12" i="1"/>
  <c r="AR12" i="1" s="1"/>
  <c r="C13" i="33"/>
  <c r="AI61" i="1"/>
  <c r="AL61" i="1"/>
  <c r="AM61" i="1" s="1"/>
  <c r="AI9" i="1"/>
  <c r="AL9" i="1"/>
  <c r="AM9" i="1" s="1"/>
  <c r="AI40" i="1"/>
  <c r="AL40" i="1"/>
  <c r="AM40" i="1" s="1"/>
  <c r="AL42" i="1"/>
  <c r="AM42" i="1" s="1"/>
  <c r="AI42" i="1"/>
  <c r="D38" i="140"/>
  <c r="E38" i="140" s="1"/>
  <c r="AX51" i="1"/>
  <c r="C52" i="33"/>
  <c r="C48" i="33"/>
  <c r="AX47" i="1"/>
  <c r="C27" i="33"/>
  <c r="AX26" i="1"/>
  <c r="AR26" i="1" s="1"/>
  <c r="AX64" i="1"/>
  <c r="AR64" i="1" s="1"/>
  <c r="C65" i="33"/>
  <c r="AX39" i="1"/>
  <c r="AO73" i="1"/>
  <c r="D30" i="140" l="1"/>
  <c r="E30" i="140" s="1"/>
  <c r="D21" i="140"/>
  <c r="E21" i="140" s="1"/>
  <c r="AI39" i="1"/>
  <c r="AI71" i="1"/>
  <c r="AL5" i="1"/>
  <c r="AM5" i="1" s="1"/>
  <c r="D7" i="140" s="1"/>
  <c r="E7" i="140" s="1"/>
  <c r="D49" i="141"/>
  <c r="E49" i="141" s="1"/>
  <c r="H49" i="141" s="1"/>
  <c r="D31" i="140"/>
  <c r="E31" i="140" s="1"/>
  <c r="D45" i="140"/>
  <c r="E45" i="140" s="1"/>
  <c r="D66" i="140"/>
  <c r="E66" i="140" s="1"/>
  <c r="H66" i="140" s="1"/>
  <c r="AL31" i="1"/>
  <c r="AM31" i="1" s="1"/>
  <c r="D33" i="141" s="1"/>
  <c r="E33" i="141" s="1"/>
  <c r="D13" i="140"/>
  <c r="E13" i="140" s="1"/>
  <c r="AI18" i="1"/>
  <c r="D28" i="140"/>
  <c r="E28" i="140" s="1"/>
  <c r="H28" i="140" s="1"/>
  <c r="AI53" i="1"/>
  <c r="D32" i="140"/>
  <c r="E32" i="140" s="1"/>
  <c r="H32" i="140" s="1"/>
  <c r="AI46" i="1"/>
  <c r="AL25" i="1"/>
  <c r="AM25" i="1" s="1"/>
  <c r="D27" i="140" s="1"/>
  <c r="E27" i="140" s="1"/>
  <c r="BL39" i="1"/>
  <c r="BM39" i="1" s="1"/>
  <c r="C40" i="33"/>
  <c r="AL39" i="1"/>
  <c r="AM39" i="1" s="1"/>
  <c r="AL53" i="1"/>
  <c r="AM53" i="1" s="1"/>
  <c r="D55" i="141" s="1"/>
  <c r="E55" i="141" s="1"/>
  <c r="D54" i="141"/>
  <c r="E54" i="141" s="1"/>
  <c r="H54" i="141" s="1"/>
  <c r="AI34" i="1"/>
  <c r="D52" i="140"/>
  <c r="E52" i="140" s="1"/>
  <c r="H52" i="140" s="1"/>
  <c r="D14" i="141"/>
  <c r="E14" i="141" s="1"/>
  <c r="H14" i="141" s="1"/>
  <c r="AI31" i="1"/>
  <c r="AL46" i="1"/>
  <c r="AM46" i="1" s="1"/>
  <c r="D48" i="141" s="1"/>
  <c r="E48" i="141" s="1"/>
  <c r="D29" i="140"/>
  <c r="E29" i="140" s="1"/>
  <c r="H29" i="140" s="1"/>
  <c r="AI25" i="1"/>
  <c r="D14" i="140"/>
  <c r="E14" i="140" s="1"/>
  <c r="AL32" i="1"/>
  <c r="AM32" i="1" s="1"/>
  <c r="D34" i="140" s="1"/>
  <c r="E34" i="140" s="1"/>
  <c r="AL18" i="1"/>
  <c r="AM18" i="1" s="1"/>
  <c r="D20" i="140" s="1"/>
  <c r="E20" i="140" s="1"/>
  <c r="AI72" i="1"/>
  <c r="F5" i="46"/>
  <c r="I5" i="46" s="1"/>
  <c r="H30" i="140"/>
  <c r="H28" i="141"/>
  <c r="H38" i="141"/>
  <c r="H31" i="141"/>
  <c r="H45" i="141"/>
  <c r="H54" i="140"/>
  <c r="H21" i="141"/>
  <c r="H32" i="141"/>
  <c r="H66" i="141"/>
  <c r="H53" i="140"/>
  <c r="H26" i="141"/>
  <c r="H52" i="141"/>
  <c r="H62" i="140"/>
  <c r="H72" i="140"/>
  <c r="H13" i="140"/>
  <c r="H19" i="141"/>
  <c r="H30" i="141"/>
  <c r="H38" i="140"/>
  <c r="H31" i="140"/>
  <c r="H45" i="140"/>
  <c r="H21" i="140"/>
  <c r="H49" i="140"/>
  <c r="H53" i="141"/>
  <c r="H26" i="140"/>
  <c r="H14" i="140"/>
  <c r="H62" i="141"/>
  <c r="H72" i="141"/>
  <c r="H29" i="141"/>
  <c r="H13" i="141"/>
  <c r="H19" i="140"/>
  <c r="BL42" i="1"/>
  <c r="BM42" i="1" s="1"/>
  <c r="BL9" i="1"/>
  <c r="BM9" i="1" s="1"/>
  <c r="BL15" i="1"/>
  <c r="BM15" i="1" s="1"/>
  <c r="BL35" i="1"/>
  <c r="BM35" i="1" s="1"/>
  <c r="BL7" i="1"/>
  <c r="BM7" i="1" s="1"/>
  <c r="BL53" i="1"/>
  <c r="BM53" i="1" s="1"/>
  <c r="BL10" i="1"/>
  <c r="BM10" i="1" s="1"/>
  <c r="BL44" i="1"/>
  <c r="BM44" i="1" s="1"/>
  <c r="BL71" i="1"/>
  <c r="BM71" i="1" s="1"/>
  <c r="BL63" i="1"/>
  <c r="BM63" i="1" s="1"/>
  <c r="BL38" i="1"/>
  <c r="BM38" i="1" s="1"/>
  <c r="BL68" i="1"/>
  <c r="BM68" i="1" s="1"/>
  <c r="BL14" i="1"/>
  <c r="BM14" i="1" s="1"/>
  <c r="BL55" i="1"/>
  <c r="BM55" i="1" s="1"/>
  <c r="BL57" i="1"/>
  <c r="BM57" i="1" s="1"/>
  <c r="BL41" i="1"/>
  <c r="BM41" i="1" s="1"/>
  <c r="BL31" i="1"/>
  <c r="BM31" i="1" s="1"/>
  <c r="BL13" i="1"/>
  <c r="BM13" i="1" s="1"/>
  <c r="BL18" i="1"/>
  <c r="BM18" i="1" s="1"/>
  <c r="BL37" i="1"/>
  <c r="BM37" i="1" s="1"/>
  <c r="C51" i="33"/>
  <c r="BL19" i="1"/>
  <c r="BM19" i="1" s="1"/>
  <c r="BL47" i="1"/>
  <c r="BM47" i="1" s="1"/>
  <c r="BL51" i="1"/>
  <c r="BM51" i="1" s="1"/>
  <c r="BL36" i="1"/>
  <c r="BM36" i="1" s="1"/>
  <c r="BL43" i="1"/>
  <c r="BM43" i="1" s="1"/>
  <c r="BL40" i="1"/>
  <c r="BM40" i="1" s="1"/>
  <c r="BL61" i="1"/>
  <c r="BM61" i="1" s="1"/>
  <c r="BL58" i="1"/>
  <c r="BM58" i="1" s="1"/>
  <c r="BL62" i="1"/>
  <c r="BM62" i="1" s="1"/>
  <c r="BL56" i="1"/>
  <c r="BM56" i="1" s="1"/>
  <c r="BL45" i="1"/>
  <c r="BM45" i="1" s="1"/>
  <c r="BL20" i="1"/>
  <c r="BM20" i="1" s="1"/>
  <c r="BL8" i="1"/>
  <c r="BM8" i="1" s="1"/>
  <c r="BL34" i="1"/>
  <c r="BM34" i="1" s="1"/>
  <c r="BL48" i="1"/>
  <c r="BM48" i="1" s="1"/>
  <c r="BL49" i="1"/>
  <c r="BM49" i="1" s="1"/>
  <c r="BL67" i="1"/>
  <c r="BM67" i="1" s="1"/>
  <c r="BL23" i="1"/>
  <c r="BM23" i="1" s="1"/>
  <c r="BL16" i="1"/>
  <c r="BM16" i="1" s="1"/>
  <c r="BL33" i="1"/>
  <c r="BM33" i="1" s="1"/>
  <c r="BL59" i="1"/>
  <c r="BM59" i="1" s="1"/>
  <c r="BL6" i="1"/>
  <c r="BM6" i="1" s="1"/>
  <c r="BL66" i="1"/>
  <c r="BM66" i="1" s="1"/>
  <c r="BL69" i="1"/>
  <c r="BM69" i="1" s="1"/>
  <c r="BL5" i="1"/>
  <c r="BM5" i="1" s="1"/>
  <c r="BL32" i="1"/>
  <c r="BM32" i="1" s="1"/>
  <c r="BL21" i="1"/>
  <c r="BM21" i="1" s="1"/>
  <c r="BL22" i="1"/>
  <c r="BM22" i="1" s="1"/>
  <c r="BL65" i="1"/>
  <c r="BM65" i="1" s="1"/>
  <c r="BL46" i="1"/>
  <c r="BM46" i="1" s="1"/>
  <c r="BL72" i="1"/>
  <c r="BM72" i="1" s="1"/>
  <c r="BL25" i="1"/>
  <c r="BM25" i="1" s="1"/>
  <c r="BL64" i="1"/>
  <c r="BM64" i="1" s="1"/>
  <c r="BL28" i="1"/>
  <c r="BM28" i="1" s="1"/>
  <c r="BL54" i="1"/>
  <c r="BM54" i="1" s="1"/>
  <c r="C55" i="33"/>
  <c r="D28" i="67"/>
  <c r="E28" i="67" s="1"/>
  <c r="F28" i="67" s="1"/>
  <c r="G28" i="67" s="1"/>
  <c r="BO26" i="1"/>
  <c r="BP26" i="1" s="1"/>
  <c r="D66" i="67"/>
  <c r="E66" i="67" s="1"/>
  <c r="F66" i="67" s="1"/>
  <c r="G66" i="67" s="1"/>
  <c r="BO64" i="1"/>
  <c r="BP64" i="1" s="1"/>
  <c r="D53" i="67"/>
  <c r="E53" i="67" s="1"/>
  <c r="F53" i="67" s="1"/>
  <c r="G53" i="67" s="1"/>
  <c r="BO51" i="1"/>
  <c r="BP51" i="1" s="1"/>
  <c r="D49" i="67"/>
  <c r="E49" i="67" s="1"/>
  <c r="F49" i="67" s="1"/>
  <c r="G49" i="67" s="1"/>
  <c r="BO47" i="1"/>
  <c r="BP47" i="1" s="1"/>
  <c r="D72" i="67"/>
  <c r="E72" i="67" s="1"/>
  <c r="F72" i="67" s="1"/>
  <c r="G72" i="67" s="1"/>
  <c r="BO70" i="1"/>
  <c r="BP70" i="1" s="1"/>
  <c r="D19" i="67"/>
  <c r="E19" i="67" s="1"/>
  <c r="F19" i="67" s="1"/>
  <c r="G19" i="67" s="1"/>
  <c r="BO17" i="1"/>
  <c r="BP17" i="1" s="1"/>
  <c r="D30" i="67"/>
  <c r="E30" i="67" s="1"/>
  <c r="F30" i="67" s="1"/>
  <c r="G30" i="67" s="1"/>
  <c r="BO28" i="1"/>
  <c r="BP28" i="1" s="1"/>
  <c r="D31" i="67"/>
  <c r="E31" i="67" s="1"/>
  <c r="F31" i="67" s="1"/>
  <c r="G31" i="67" s="1"/>
  <c r="BO29" i="1"/>
  <c r="BP29" i="1" s="1"/>
  <c r="D26" i="67"/>
  <c r="E26" i="67" s="1"/>
  <c r="F26" i="67" s="1"/>
  <c r="G26" i="67" s="1"/>
  <c r="BO24" i="1"/>
  <c r="BP24" i="1" s="1"/>
  <c r="D32" i="67"/>
  <c r="E32" i="67" s="1"/>
  <c r="F32" i="67" s="1"/>
  <c r="G32" i="67" s="1"/>
  <c r="BO30" i="1"/>
  <c r="BP30" i="1" s="1"/>
  <c r="D29" i="67"/>
  <c r="E29" i="67" s="1"/>
  <c r="F29" i="67" s="1"/>
  <c r="G29" i="67" s="1"/>
  <c r="BO27" i="1"/>
  <c r="BP27" i="1" s="1"/>
  <c r="D14" i="67"/>
  <c r="E14" i="67" s="1"/>
  <c r="F14" i="67" s="1"/>
  <c r="G14" i="67" s="1"/>
  <c r="BO12" i="1"/>
  <c r="BP12" i="1" s="1"/>
  <c r="D54" i="67"/>
  <c r="E54" i="67" s="1"/>
  <c r="F54" i="67" s="1"/>
  <c r="G54" i="67" s="1"/>
  <c r="BO52" i="1"/>
  <c r="BP52" i="1" s="1"/>
  <c r="D62" i="67"/>
  <c r="E62" i="67" s="1"/>
  <c r="F62" i="67" s="1"/>
  <c r="G62" i="67" s="1"/>
  <c r="BO60" i="1"/>
  <c r="BP60" i="1" s="1"/>
  <c r="D38" i="67"/>
  <c r="E38" i="67" s="1"/>
  <c r="F38" i="67" s="1"/>
  <c r="G38" i="67" s="1"/>
  <c r="BO36" i="1"/>
  <c r="BP36" i="1" s="1"/>
  <c r="D45" i="67"/>
  <c r="E45" i="67" s="1"/>
  <c r="F45" i="67" s="1"/>
  <c r="G45" i="67" s="1"/>
  <c r="BO43" i="1"/>
  <c r="BP43" i="1" s="1"/>
  <c r="D41" i="67"/>
  <c r="E41" i="67" s="1"/>
  <c r="F41" i="67" s="1"/>
  <c r="G41" i="67" s="1"/>
  <c r="BO39" i="1"/>
  <c r="BP39" i="1" s="1"/>
  <c r="AX50" i="1"/>
  <c r="AY50" i="1" s="1"/>
  <c r="BL50" i="1"/>
  <c r="BM50" i="1" s="1"/>
  <c r="AX11" i="1"/>
  <c r="AR11" i="1" s="1"/>
  <c r="BL11" i="1"/>
  <c r="BM11" i="1" s="1"/>
  <c r="C12" i="33"/>
  <c r="C20" i="33"/>
  <c r="AR19" i="1"/>
  <c r="AY51" i="1"/>
  <c r="AW51" i="1"/>
  <c r="AX42" i="1"/>
  <c r="AR42" i="1" s="1"/>
  <c r="C43" i="33"/>
  <c r="C41" i="33"/>
  <c r="AX40" i="1"/>
  <c r="AR40" i="1" s="1"/>
  <c r="C10" i="33"/>
  <c r="AX9" i="1"/>
  <c r="D63" i="140"/>
  <c r="E63" i="140" s="1"/>
  <c r="D63" i="141"/>
  <c r="E63" i="141" s="1"/>
  <c r="AY12" i="1"/>
  <c r="AW12" i="1"/>
  <c r="D17" i="140"/>
  <c r="E17" i="140" s="1"/>
  <c r="D17" i="141"/>
  <c r="E17" i="141" s="1"/>
  <c r="AX15" i="1"/>
  <c r="C16" i="33"/>
  <c r="C59" i="33"/>
  <c r="AX58" i="1"/>
  <c r="AX35" i="1"/>
  <c r="C36" i="33"/>
  <c r="D55" i="140"/>
  <c r="E55" i="140" s="1"/>
  <c r="D12" i="141"/>
  <c r="E12" i="141" s="1"/>
  <c r="D12" i="140"/>
  <c r="E12" i="140" s="1"/>
  <c r="D64" i="141"/>
  <c r="E64" i="141" s="1"/>
  <c r="D64" i="140"/>
  <c r="E64" i="140" s="1"/>
  <c r="D46" i="140"/>
  <c r="E46" i="140" s="1"/>
  <c r="D46" i="141"/>
  <c r="E46" i="141" s="1"/>
  <c r="AR60" i="1"/>
  <c r="AY60" i="1"/>
  <c r="AW60" i="1"/>
  <c r="AY19" i="1"/>
  <c r="AW19" i="1"/>
  <c r="AY70" i="1"/>
  <c r="AW70" i="1"/>
  <c r="D58" i="140"/>
  <c r="E58" i="140" s="1"/>
  <c r="D58" i="141"/>
  <c r="E58" i="141" s="1"/>
  <c r="AX45" i="1"/>
  <c r="C46" i="33"/>
  <c r="D73" i="141"/>
  <c r="E73" i="141" s="1"/>
  <c r="D73" i="140"/>
  <c r="E73" i="140" s="1"/>
  <c r="C21" i="33"/>
  <c r="AX20" i="1"/>
  <c r="C9" i="33"/>
  <c r="AX8" i="1"/>
  <c r="AR8" i="1" s="1"/>
  <c r="AX34" i="1"/>
  <c r="C35" i="33"/>
  <c r="AY17" i="1"/>
  <c r="AW17" i="1"/>
  <c r="D65" i="141"/>
  <c r="E65" i="141" s="1"/>
  <c r="D65" i="140"/>
  <c r="E65" i="140" s="1"/>
  <c r="C64" i="33"/>
  <c r="AX63" i="1"/>
  <c r="AX49" i="1"/>
  <c r="AR49" i="1" s="1"/>
  <c r="C50" i="33"/>
  <c r="C68" i="33"/>
  <c r="AX67" i="1"/>
  <c r="C69" i="33"/>
  <c r="AX68" i="1"/>
  <c r="AR68" i="1" s="1"/>
  <c r="AY29" i="1"/>
  <c r="AW29" i="1"/>
  <c r="D18" i="140"/>
  <c r="E18" i="140" s="1"/>
  <c r="D18" i="141"/>
  <c r="E18" i="141" s="1"/>
  <c r="AY24" i="1"/>
  <c r="AW24" i="1"/>
  <c r="AX54" i="1"/>
  <c r="AX55" i="1"/>
  <c r="AR55" i="1" s="1"/>
  <c r="C56" i="33"/>
  <c r="D61" i="141"/>
  <c r="E61" i="141" s="1"/>
  <c r="D61" i="140"/>
  <c r="E61" i="140" s="1"/>
  <c r="D68" i="140"/>
  <c r="E68" i="140" s="1"/>
  <c r="D68" i="141"/>
  <c r="E68" i="141" s="1"/>
  <c r="D71" i="141"/>
  <c r="E71" i="141" s="1"/>
  <c r="D71" i="140"/>
  <c r="E71" i="140" s="1"/>
  <c r="C70" i="33"/>
  <c r="AX69" i="1"/>
  <c r="AR69" i="1" s="1"/>
  <c r="AX5" i="1"/>
  <c r="C6" i="33"/>
  <c r="AX32" i="1"/>
  <c r="AR32" i="1" s="1"/>
  <c r="C33" i="33"/>
  <c r="D23" i="141"/>
  <c r="E23" i="141" s="1"/>
  <c r="D23" i="140"/>
  <c r="E23" i="140" s="1"/>
  <c r="AX21" i="1"/>
  <c r="AR21" i="1" s="1"/>
  <c r="C22" i="33"/>
  <c r="D24" i="141"/>
  <c r="E24" i="141" s="1"/>
  <c r="D24" i="140"/>
  <c r="E24" i="140" s="1"/>
  <c r="AX31" i="1"/>
  <c r="C32" i="33"/>
  <c r="D67" i="141"/>
  <c r="E67" i="141" s="1"/>
  <c r="D67" i="140"/>
  <c r="E67" i="140" s="1"/>
  <c r="AX13" i="1"/>
  <c r="AR13" i="1" s="1"/>
  <c r="C14" i="33"/>
  <c r="AX18" i="1"/>
  <c r="AR18" i="1" s="1"/>
  <c r="C19" i="33"/>
  <c r="C47" i="33"/>
  <c r="AX46" i="1"/>
  <c r="AX72" i="1"/>
  <c r="AR72" i="1" s="1"/>
  <c r="C73" i="33"/>
  <c r="AX25" i="1"/>
  <c r="AR25" i="1" s="1"/>
  <c r="C26" i="33"/>
  <c r="D39" i="141"/>
  <c r="E39" i="141" s="1"/>
  <c r="D39" i="140"/>
  <c r="E39" i="140" s="1"/>
  <c r="AY64" i="1"/>
  <c r="AW64" i="1"/>
  <c r="AY26" i="1"/>
  <c r="AW26" i="1"/>
  <c r="AR47" i="1"/>
  <c r="AY47" i="1"/>
  <c r="AW47" i="1"/>
  <c r="AR51" i="1"/>
  <c r="D44" i="141"/>
  <c r="E44" i="141" s="1"/>
  <c r="D44" i="140"/>
  <c r="E44" i="140" s="1"/>
  <c r="D42" i="141"/>
  <c r="E42" i="141" s="1"/>
  <c r="D42" i="140"/>
  <c r="E42" i="140" s="1"/>
  <c r="D11" i="140"/>
  <c r="E11" i="140" s="1"/>
  <c r="D11" i="141"/>
  <c r="E11" i="141" s="1"/>
  <c r="C62" i="33"/>
  <c r="AX61" i="1"/>
  <c r="D60" i="141"/>
  <c r="E60" i="141" s="1"/>
  <c r="D60" i="140"/>
  <c r="E60" i="140" s="1"/>
  <c r="D37" i="141"/>
  <c r="E37" i="141" s="1"/>
  <c r="D37" i="140"/>
  <c r="E37" i="140" s="1"/>
  <c r="D9" i="140"/>
  <c r="E9" i="140" s="1"/>
  <c r="D9" i="141"/>
  <c r="E9" i="141" s="1"/>
  <c r="C8" i="33"/>
  <c r="AX7" i="1"/>
  <c r="AR7" i="1" s="1"/>
  <c r="C54" i="33"/>
  <c r="AX53" i="1"/>
  <c r="AX10" i="1"/>
  <c r="C11" i="33"/>
  <c r="C63" i="33"/>
  <c r="AX62" i="1"/>
  <c r="AR62" i="1" s="1"/>
  <c r="C45" i="33"/>
  <c r="AX44" i="1"/>
  <c r="AR44" i="1" s="1"/>
  <c r="AY52" i="1"/>
  <c r="AW52" i="1"/>
  <c r="C57" i="33"/>
  <c r="AX56" i="1"/>
  <c r="D47" i="141"/>
  <c r="E47" i="141" s="1"/>
  <c r="D47" i="140"/>
  <c r="E47" i="140" s="1"/>
  <c r="AX71" i="1"/>
  <c r="AR71" i="1" s="1"/>
  <c r="C72" i="33"/>
  <c r="D22" i="140"/>
  <c r="E22" i="140" s="1"/>
  <c r="E8" i="46"/>
  <c r="F8" i="46" s="1"/>
  <c r="E10" i="46"/>
  <c r="F10" i="46" s="1"/>
  <c r="E15" i="46"/>
  <c r="F15" i="46" s="1"/>
  <c r="E16" i="46"/>
  <c r="E11" i="46"/>
  <c r="F11" i="46" s="1"/>
  <c r="E14" i="46"/>
  <c r="F14" i="46" s="1"/>
  <c r="E12" i="46"/>
  <c r="F12" i="46" s="1"/>
  <c r="E13" i="46"/>
  <c r="F13" i="46" s="1"/>
  <c r="D22" i="141"/>
  <c r="E22" i="141" s="1"/>
  <c r="E9" i="46"/>
  <c r="F9" i="46" s="1"/>
  <c r="D10" i="141"/>
  <c r="E10" i="141" s="1"/>
  <c r="D10" i="140"/>
  <c r="E10" i="140" s="1"/>
  <c r="D36" i="141"/>
  <c r="E36" i="141" s="1"/>
  <c r="D36" i="140"/>
  <c r="E36" i="140" s="1"/>
  <c r="AR17" i="1"/>
  <c r="D50" i="141"/>
  <c r="E50" i="141" s="1"/>
  <c r="D50" i="140"/>
  <c r="E50" i="140" s="1"/>
  <c r="C49" i="33"/>
  <c r="AX48" i="1"/>
  <c r="AR48" i="1" s="1"/>
  <c r="D40" i="140"/>
  <c r="E40" i="140" s="1"/>
  <c r="D40" i="141"/>
  <c r="E40" i="141" s="1"/>
  <c r="C39" i="33"/>
  <c r="AX38" i="1"/>
  <c r="D51" i="141"/>
  <c r="E51" i="141" s="1"/>
  <c r="D51" i="140"/>
  <c r="E51" i="140" s="1"/>
  <c r="D69" i="141"/>
  <c r="E69" i="141" s="1"/>
  <c r="D69" i="140"/>
  <c r="E69" i="140" s="1"/>
  <c r="D70" i="140"/>
  <c r="E70" i="140" s="1"/>
  <c r="D70" i="141"/>
  <c r="E70" i="141" s="1"/>
  <c r="AY28" i="1"/>
  <c r="AW28" i="1"/>
  <c r="AY36" i="1"/>
  <c r="AW36" i="1"/>
  <c r="D25" i="141"/>
  <c r="E25" i="141" s="1"/>
  <c r="D25" i="140"/>
  <c r="E25" i="140" s="1"/>
  <c r="AX23" i="1"/>
  <c r="AR23" i="1" s="1"/>
  <c r="C24" i="33"/>
  <c r="AR43" i="1"/>
  <c r="AY43" i="1"/>
  <c r="AW43" i="1"/>
  <c r="AX16" i="1"/>
  <c r="AR16" i="1" s="1"/>
  <c r="C17" i="33"/>
  <c r="D56" i="141"/>
  <c r="E56" i="141" s="1"/>
  <c r="D56" i="140"/>
  <c r="E56" i="140" s="1"/>
  <c r="D16" i="140"/>
  <c r="E16" i="140" s="1"/>
  <c r="D16" i="141"/>
  <c r="E16" i="141" s="1"/>
  <c r="C15" i="33"/>
  <c r="AX14" i="1"/>
  <c r="AR14" i="1" s="1"/>
  <c r="D35" i="141"/>
  <c r="E35" i="141" s="1"/>
  <c r="D35" i="140"/>
  <c r="E35" i="140" s="1"/>
  <c r="AX33" i="1"/>
  <c r="C34" i="33"/>
  <c r="D57" i="141"/>
  <c r="E57" i="141" s="1"/>
  <c r="D57" i="140"/>
  <c r="E57" i="140" s="1"/>
  <c r="C60" i="33"/>
  <c r="AX59" i="1"/>
  <c r="AR59" i="1" s="1"/>
  <c r="D8" i="141"/>
  <c r="E8" i="141" s="1"/>
  <c r="D8" i="140"/>
  <c r="E8" i="140" s="1"/>
  <c r="AX6" i="1"/>
  <c r="AR6" i="1" s="1"/>
  <c r="C7" i="33"/>
  <c r="C67" i="33"/>
  <c r="AX66" i="1"/>
  <c r="AC73" i="1"/>
  <c r="AD4" i="1"/>
  <c r="D59" i="140"/>
  <c r="E59" i="140" s="1"/>
  <c r="D59" i="141"/>
  <c r="E59" i="141" s="1"/>
  <c r="AX57" i="1"/>
  <c r="C58" i="33"/>
  <c r="D43" i="141"/>
  <c r="E43" i="141" s="1"/>
  <c r="D43" i="140"/>
  <c r="E43" i="140" s="1"/>
  <c r="C42" i="33"/>
  <c r="AX41" i="1"/>
  <c r="C23" i="33"/>
  <c r="AX22" i="1"/>
  <c r="AR22" i="1" s="1"/>
  <c r="C66" i="33"/>
  <c r="AX65" i="1"/>
  <c r="D15" i="140"/>
  <c r="E15" i="140" s="1"/>
  <c r="D15" i="141"/>
  <c r="E15" i="141" s="1"/>
  <c r="AY30" i="1"/>
  <c r="AW30" i="1"/>
  <c r="D74" i="141"/>
  <c r="E74" i="141" s="1"/>
  <c r="D74" i="140"/>
  <c r="E74" i="140" s="1"/>
  <c r="AY27" i="1"/>
  <c r="AW27" i="1"/>
  <c r="F79" i="25"/>
  <c r="D27" i="141"/>
  <c r="E27" i="141" s="1"/>
  <c r="C38" i="33"/>
  <c r="AX37" i="1"/>
  <c r="AR39" i="1"/>
  <c r="AW39" i="1"/>
  <c r="AY39" i="1"/>
  <c r="D33" i="140" l="1"/>
  <c r="E33" i="140" s="1"/>
  <c r="D7" i="141"/>
  <c r="E7" i="141" s="1"/>
  <c r="D48" i="140"/>
  <c r="E48" i="140" s="1"/>
  <c r="H48" i="140" s="1"/>
  <c r="D34" i="141"/>
  <c r="E34" i="141" s="1"/>
  <c r="H34" i="141" s="1"/>
  <c r="D20" i="141"/>
  <c r="E20" i="141" s="1"/>
  <c r="H20" i="141" s="1"/>
  <c r="F6" i="46"/>
  <c r="D41" i="140"/>
  <c r="E41" i="140" s="1"/>
  <c r="H41" i="140" s="1"/>
  <c r="AW50" i="1"/>
  <c r="AR50" i="1"/>
  <c r="AY11" i="1"/>
  <c r="D41" i="141"/>
  <c r="E41" i="141" s="1"/>
  <c r="H41" i="141" s="1"/>
  <c r="AW11" i="1"/>
  <c r="F16" i="46"/>
  <c r="I16" i="46" s="1"/>
  <c r="I9" i="46"/>
  <c r="I13" i="46"/>
  <c r="I14" i="46"/>
  <c r="I10" i="46"/>
  <c r="I12" i="46"/>
  <c r="I11" i="46"/>
  <c r="I15" i="46"/>
  <c r="I8" i="46"/>
  <c r="AD73" i="1"/>
  <c r="AE4" i="1"/>
  <c r="BF4" i="1" s="1"/>
  <c r="H27" i="140"/>
  <c r="H74" i="140"/>
  <c r="H15" i="141"/>
  <c r="H33" i="141"/>
  <c r="H43" i="141"/>
  <c r="H59" i="141"/>
  <c r="H8" i="140"/>
  <c r="H57" i="141"/>
  <c r="H35" i="140"/>
  <c r="H16" i="140"/>
  <c r="H56" i="141"/>
  <c r="H25" i="141"/>
  <c r="H70" i="141"/>
  <c r="H69" i="140"/>
  <c r="H51" i="140"/>
  <c r="H40" i="141"/>
  <c r="H50" i="141"/>
  <c r="H36" i="141"/>
  <c r="H10" i="141"/>
  <c r="H22" i="141"/>
  <c r="H47" i="141"/>
  <c r="H9" i="140"/>
  <c r="H37" i="140"/>
  <c r="H60" i="140"/>
  <c r="H11" i="141"/>
  <c r="H42" i="141"/>
  <c r="H44" i="140"/>
  <c r="H39" i="140"/>
  <c r="H48" i="141"/>
  <c r="H67" i="141"/>
  <c r="H24" i="140"/>
  <c r="H23" i="141"/>
  <c r="H7" i="140"/>
  <c r="H71" i="141"/>
  <c r="H68" i="140"/>
  <c r="H61" i="141"/>
  <c r="H18" i="141"/>
  <c r="H65" i="140"/>
  <c r="H73" i="141"/>
  <c r="H58" i="141"/>
  <c r="H46" i="141"/>
  <c r="H64" i="141"/>
  <c r="H12" i="141"/>
  <c r="H55" i="141"/>
  <c r="H17" i="141"/>
  <c r="H63" i="140"/>
  <c r="H27" i="141"/>
  <c r="H74" i="141"/>
  <c r="H20" i="140"/>
  <c r="H15" i="140"/>
  <c r="H33" i="140"/>
  <c r="H43" i="140"/>
  <c r="H59" i="140"/>
  <c r="H34" i="140"/>
  <c r="H8" i="141"/>
  <c r="H57" i="140"/>
  <c r="H35" i="141"/>
  <c r="H16" i="141"/>
  <c r="H56" i="140"/>
  <c r="H25" i="140"/>
  <c r="H70" i="140"/>
  <c r="H69" i="141"/>
  <c r="H51" i="141"/>
  <c r="H40" i="140"/>
  <c r="H50" i="140"/>
  <c r="H36" i="140"/>
  <c r="H10" i="140"/>
  <c r="H22" i="140"/>
  <c r="H47" i="140"/>
  <c r="H9" i="141"/>
  <c r="H37" i="141"/>
  <c r="H60" i="141"/>
  <c r="H11" i="140"/>
  <c r="H42" i="140"/>
  <c r="H44" i="141"/>
  <c r="H39" i="141"/>
  <c r="H67" i="140"/>
  <c r="H24" i="141"/>
  <c r="H23" i="140"/>
  <c r="H7" i="141"/>
  <c r="H71" i="140"/>
  <c r="H68" i="141"/>
  <c r="H61" i="140"/>
  <c r="H18" i="140"/>
  <c r="H65" i="141"/>
  <c r="H73" i="140"/>
  <c r="H58" i="140"/>
  <c r="H46" i="140"/>
  <c r="H64" i="140"/>
  <c r="H12" i="140"/>
  <c r="H55" i="140"/>
  <c r="H17" i="140"/>
  <c r="H63" i="141"/>
  <c r="D8" i="67"/>
  <c r="E8" i="67" s="1"/>
  <c r="F8" i="67" s="1"/>
  <c r="G8" i="67" s="1"/>
  <c r="BO6" i="1"/>
  <c r="BP6" i="1" s="1"/>
  <c r="D39" i="67"/>
  <c r="E39" i="67" s="1"/>
  <c r="F39" i="67" s="1"/>
  <c r="G39" i="67" s="1"/>
  <c r="BO37" i="1"/>
  <c r="BP37" i="1" s="1"/>
  <c r="D43" i="67"/>
  <c r="E43" i="67" s="1"/>
  <c r="F43" i="67" s="1"/>
  <c r="G43" i="67" s="1"/>
  <c r="BO41" i="1"/>
  <c r="BP41" i="1" s="1"/>
  <c r="D59" i="67"/>
  <c r="E59" i="67" s="1"/>
  <c r="F59" i="67" s="1"/>
  <c r="G59" i="67" s="1"/>
  <c r="BO57" i="1"/>
  <c r="BP57" i="1" s="1"/>
  <c r="D68" i="67"/>
  <c r="E68" i="67" s="1"/>
  <c r="F68" i="67" s="1"/>
  <c r="G68" i="67" s="1"/>
  <c r="BO66" i="1"/>
  <c r="BP66" i="1" s="1"/>
  <c r="D35" i="67"/>
  <c r="E35" i="67" s="1"/>
  <c r="F35" i="67" s="1"/>
  <c r="G35" i="67" s="1"/>
  <c r="BO33" i="1"/>
  <c r="BP33" i="1" s="1"/>
  <c r="D16" i="67"/>
  <c r="E16" i="67" s="1"/>
  <c r="F16" i="67" s="1"/>
  <c r="G16" i="67" s="1"/>
  <c r="BO14" i="1"/>
  <c r="BP14" i="1" s="1"/>
  <c r="D18" i="67"/>
  <c r="E18" i="67" s="1"/>
  <c r="F18" i="67" s="1"/>
  <c r="G18" i="67" s="1"/>
  <c r="BO16" i="1"/>
  <c r="BP16" i="1" s="1"/>
  <c r="D25" i="67"/>
  <c r="E25" i="67" s="1"/>
  <c r="F25" i="67" s="1"/>
  <c r="G25" i="67" s="1"/>
  <c r="BO23" i="1"/>
  <c r="BP23" i="1" s="1"/>
  <c r="D50" i="67"/>
  <c r="E50" i="67" s="1"/>
  <c r="F50" i="67" s="1"/>
  <c r="G50" i="67" s="1"/>
  <c r="BO48" i="1"/>
  <c r="BP48" i="1" s="1"/>
  <c r="D73" i="67"/>
  <c r="E73" i="67" s="1"/>
  <c r="F73" i="67" s="1"/>
  <c r="G73" i="67" s="1"/>
  <c r="BO71" i="1"/>
  <c r="BP71" i="1" s="1"/>
  <c r="D64" i="67"/>
  <c r="E64" i="67" s="1"/>
  <c r="F64" i="67" s="1"/>
  <c r="G64" i="67" s="1"/>
  <c r="BO62" i="1"/>
  <c r="BP62" i="1" s="1"/>
  <c r="D12" i="67"/>
  <c r="E12" i="67" s="1"/>
  <c r="F12" i="67" s="1"/>
  <c r="G12" i="67" s="1"/>
  <c r="BO10" i="1"/>
  <c r="BP10" i="1" s="1"/>
  <c r="D63" i="67"/>
  <c r="E63" i="67" s="1"/>
  <c r="F63" i="67" s="1"/>
  <c r="G63" i="67" s="1"/>
  <c r="BO61" i="1"/>
  <c r="BP61" i="1" s="1"/>
  <c r="D74" i="67"/>
  <c r="E74" i="67" s="1"/>
  <c r="F74" i="67" s="1"/>
  <c r="G74" i="67" s="1"/>
  <c r="BO72" i="1"/>
  <c r="BP72" i="1" s="1"/>
  <c r="D20" i="67"/>
  <c r="E20" i="67" s="1"/>
  <c r="F20" i="67" s="1"/>
  <c r="G20" i="67" s="1"/>
  <c r="BO18" i="1"/>
  <c r="BP18" i="1" s="1"/>
  <c r="D33" i="67"/>
  <c r="E33" i="67" s="1"/>
  <c r="F33" i="67" s="1"/>
  <c r="G33" i="67" s="1"/>
  <c r="BO31" i="1"/>
  <c r="BP31" i="1" s="1"/>
  <c r="D7" i="67"/>
  <c r="E7" i="67" s="1"/>
  <c r="F7" i="67" s="1"/>
  <c r="G7" i="67" s="1"/>
  <c r="BO5" i="1"/>
  <c r="BP5" i="1" s="1"/>
  <c r="D71" i="67"/>
  <c r="E71" i="67" s="1"/>
  <c r="F71" i="67" s="1"/>
  <c r="G71" i="67" s="1"/>
  <c r="BO69" i="1"/>
  <c r="BP69" i="1" s="1"/>
  <c r="D57" i="67"/>
  <c r="E57" i="67" s="1"/>
  <c r="F57" i="67" s="1"/>
  <c r="G57" i="67" s="1"/>
  <c r="BO55" i="1"/>
  <c r="BP55" i="1" s="1"/>
  <c r="D56" i="67"/>
  <c r="E56" i="67" s="1"/>
  <c r="F56" i="67" s="1"/>
  <c r="G56" i="67" s="1"/>
  <c r="BO54" i="1"/>
  <c r="BP54" i="1" s="1"/>
  <c r="D69" i="67"/>
  <c r="E69" i="67" s="1"/>
  <c r="F69" i="67" s="1"/>
  <c r="G69" i="67" s="1"/>
  <c r="BO67" i="1"/>
  <c r="BP67" i="1" s="1"/>
  <c r="D51" i="67"/>
  <c r="E51" i="67" s="1"/>
  <c r="F51" i="67" s="1"/>
  <c r="G51" i="67" s="1"/>
  <c r="BO49" i="1"/>
  <c r="BP49" i="1" s="1"/>
  <c r="D10" i="67"/>
  <c r="E10" i="67" s="1"/>
  <c r="F10" i="67" s="1"/>
  <c r="G10" i="67" s="1"/>
  <c r="BO8" i="1"/>
  <c r="BP8" i="1" s="1"/>
  <c r="D37" i="67"/>
  <c r="E37" i="67" s="1"/>
  <c r="F37" i="67" s="1"/>
  <c r="G37" i="67" s="1"/>
  <c r="BO35" i="1"/>
  <c r="BP35" i="1" s="1"/>
  <c r="D17" i="67"/>
  <c r="E17" i="67" s="1"/>
  <c r="F17" i="67" s="1"/>
  <c r="G17" i="67" s="1"/>
  <c r="BO15" i="1"/>
  <c r="BP15" i="1" s="1"/>
  <c r="D11" i="67"/>
  <c r="E11" i="67" s="1"/>
  <c r="F11" i="67" s="1"/>
  <c r="G11" i="67" s="1"/>
  <c r="BO9" i="1"/>
  <c r="BP9" i="1" s="1"/>
  <c r="D44" i="67"/>
  <c r="E44" i="67" s="1"/>
  <c r="F44" i="67" s="1"/>
  <c r="G44" i="67" s="1"/>
  <c r="BO42" i="1"/>
  <c r="BP42" i="1" s="1"/>
  <c r="D52" i="67"/>
  <c r="E52" i="67" s="1"/>
  <c r="F52" i="67" s="1"/>
  <c r="G52" i="67" s="1"/>
  <c r="BO50" i="1"/>
  <c r="BP50" i="1" s="1"/>
  <c r="D67" i="67"/>
  <c r="E67" i="67" s="1"/>
  <c r="F67" i="67" s="1"/>
  <c r="G67" i="67" s="1"/>
  <c r="BO65" i="1"/>
  <c r="BP65" i="1" s="1"/>
  <c r="D24" i="67"/>
  <c r="E24" i="67" s="1"/>
  <c r="F24" i="67" s="1"/>
  <c r="G24" i="67" s="1"/>
  <c r="BO22" i="1"/>
  <c r="BP22" i="1" s="1"/>
  <c r="D61" i="67"/>
  <c r="E61" i="67" s="1"/>
  <c r="F61" i="67" s="1"/>
  <c r="G61" i="67" s="1"/>
  <c r="BO59" i="1"/>
  <c r="BP59" i="1" s="1"/>
  <c r="D40" i="67"/>
  <c r="E40" i="67" s="1"/>
  <c r="F40" i="67" s="1"/>
  <c r="G40" i="67" s="1"/>
  <c r="BO38" i="1"/>
  <c r="BP38" i="1" s="1"/>
  <c r="D58" i="67"/>
  <c r="E58" i="67" s="1"/>
  <c r="F58" i="67" s="1"/>
  <c r="G58" i="67" s="1"/>
  <c r="BO56" i="1"/>
  <c r="BP56" i="1" s="1"/>
  <c r="D46" i="67"/>
  <c r="E46" i="67" s="1"/>
  <c r="F46" i="67" s="1"/>
  <c r="G46" i="67" s="1"/>
  <c r="BO44" i="1"/>
  <c r="BP44" i="1" s="1"/>
  <c r="D55" i="67"/>
  <c r="E55" i="67" s="1"/>
  <c r="F55" i="67" s="1"/>
  <c r="G55" i="67" s="1"/>
  <c r="BO53" i="1"/>
  <c r="BP53" i="1" s="1"/>
  <c r="D9" i="67"/>
  <c r="E9" i="67" s="1"/>
  <c r="F9" i="67" s="1"/>
  <c r="G9" i="67" s="1"/>
  <c r="BO7" i="1"/>
  <c r="BP7" i="1" s="1"/>
  <c r="D27" i="67"/>
  <c r="E27" i="67" s="1"/>
  <c r="F27" i="67" s="1"/>
  <c r="G27" i="67" s="1"/>
  <c r="BO25" i="1"/>
  <c r="BP25" i="1" s="1"/>
  <c r="D48" i="67"/>
  <c r="E48" i="67" s="1"/>
  <c r="F48" i="67" s="1"/>
  <c r="G48" i="67" s="1"/>
  <c r="BO46" i="1"/>
  <c r="BP46" i="1" s="1"/>
  <c r="D15" i="67"/>
  <c r="E15" i="67" s="1"/>
  <c r="F15" i="67" s="1"/>
  <c r="G15" i="67" s="1"/>
  <c r="BO13" i="1"/>
  <c r="BP13" i="1" s="1"/>
  <c r="D23" i="67"/>
  <c r="E23" i="67" s="1"/>
  <c r="F23" i="67" s="1"/>
  <c r="G23" i="67" s="1"/>
  <c r="BO21" i="1"/>
  <c r="BP21" i="1" s="1"/>
  <c r="D34" i="67"/>
  <c r="E34" i="67" s="1"/>
  <c r="F34" i="67" s="1"/>
  <c r="G34" i="67" s="1"/>
  <c r="BO32" i="1"/>
  <c r="BP32" i="1" s="1"/>
  <c r="D70" i="67"/>
  <c r="E70" i="67" s="1"/>
  <c r="F70" i="67" s="1"/>
  <c r="G70" i="67" s="1"/>
  <c r="BO68" i="1"/>
  <c r="BP68" i="1" s="1"/>
  <c r="D65" i="67"/>
  <c r="E65" i="67" s="1"/>
  <c r="F65" i="67" s="1"/>
  <c r="G65" i="67" s="1"/>
  <c r="BO63" i="1"/>
  <c r="BP63" i="1" s="1"/>
  <c r="D36" i="67"/>
  <c r="E36" i="67" s="1"/>
  <c r="F36" i="67" s="1"/>
  <c r="G36" i="67" s="1"/>
  <c r="BO34" i="1"/>
  <c r="BP34" i="1" s="1"/>
  <c r="D22" i="67"/>
  <c r="E22" i="67" s="1"/>
  <c r="F22" i="67" s="1"/>
  <c r="G22" i="67" s="1"/>
  <c r="BO20" i="1"/>
  <c r="BP20" i="1" s="1"/>
  <c r="D47" i="67"/>
  <c r="E47" i="67" s="1"/>
  <c r="F47" i="67" s="1"/>
  <c r="G47" i="67" s="1"/>
  <c r="BO45" i="1"/>
  <c r="BP45" i="1" s="1"/>
  <c r="D60" i="67"/>
  <c r="E60" i="67" s="1"/>
  <c r="F60" i="67" s="1"/>
  <c r="G60" i="67" s="1"/>
  <c r="BO58" i="1"/>
  <c r="BP58" i="1" s="1"/>
  <c r="D42" i="67"/>
  <c r="E42" i="67" s="1"/>
  <c r="F42" i="67" s="1"/>
  <c r="G42" i="67" s="1"/>
  <c r="BO40" i="1"/>
  <c r="BP40" i="1" s="1"/>
  <c r="D21" i="67"/>
  <c r="E21" i="67" s="1"/>
  <c r="F21" i="67" s="1"/>
  <c r="G21" i="67" s="1"/>
  <c r="BO19" i="1"/>
  <c r="BP19" i="1" s="1"/>
  <c r="D13" i="67"/>
  <c r="E13" i="67" s="1"/>
  <c r="F13" i="67" s="1"/>
  <c r="G13" i="67" s="1"/>
  <c r="BO11" i="1"/>
  <c r="BP11" i="1" s="1"/>
  <c r="AR37" i="1"/>
  <c r="AY37" i="1"/>
  <c r="AW37" i="1"/>
  <c r="AR41" i="1"/>
  <c r="AY41" i="1"/>
  <c r="AW41" i="1"/>
  <c r="AT73" i="1"/>
  <c r="AU4" i="1"/>
  <c r="L6" i="67"/>
  <c r="AR66" i="1"/>
  <c r="AY66" i="1"/>
  <c r="AW66" i="1"/>
  <c r="AY33" i="1"/>
  <c r="AW33" i="1"/>
  <c r="AR38" i="1"/>
  <c r="AY38" i="1"/>
  <c r="AW38" i="1"/>
  <c r="AY71" i="1"/>
  <c r="AW71" i="1"/>
  <c r="AR56" i="1"/>
  <c r="AY56" i="1"/>
  <c r="AW56" i="1"/>
  <c r="AY44" i="1"/>
  <c r="AW44" i="1"/>
  <c r="AY62" i="1"/>
  <c r="AW62" i="1"/>
  <c r="AR10" i="1"/>
  <c r="AY10" i="1"/>
  <c r="AW10" i="1"/>
  <c r="AR53" i="1"/>
  <c r="AY53" i="1"/>
  <c r="AW53" i="1"/>
  <c r="AY7" i="1"/>
  <c r="AW7" i="1"/>
  <c r="AR61" i="1"/>
  <c r="AY61" i="1"/>
  <c r="AW61" i="1"/>
  <c r="AR31" i="1"/>
  <c r="AY31" i="1"/>
  <c r="AW31" i="1"/>
  <c r="AY32" i="1"/>
  <c r="AW32" i="1"/>
  <c r="AY69" i="1"/>
  <c r="AW69" i="1"/>
  <c r="I6" i="46"/>
  <c r="AY63" i="1"/>
  <c r="AW63" i="1"/>
  <c r="AR20" i="1"/>
  <c r="AY20" i="1"/>
  <c r="AW20" i="1"/>
  <c r="AY35" i="1"/>
  <c r="AW35" i="1"/>
  <c r="AR58" i="1"/>
  <c r="AY58" i="1"/>
  <c r="AW58" i="1"/>
  <c r="AR9" i="1"/>
  <c r="AY9" i="1"/>
  <c r="AW9" i="1"/>
  <c r="AY40" i="1"/>
  <c r="AW40" i="1"/>
  <c r="AY42" i="1"/>
  <c r="AW42" i="1"/>
  <c r="AR65" i="1"/>
  <c r="AY65" i="1"/>
  <c r="AW65" i="1"/>
  <c r="AY22" i="1"/>
  <c r="AW22" i="1"/>
  <c r="AR57" i="1"/>
  <c r="AY57" i="1"/>
  <c r="AW57" i="1"/>
  <c r="E25" i="166"/>
  <c r="AY6" i="1"/>
  <c r="AW6" i="1"/>
  <c r="AY59" i="1"/>
  <c r="AW59" i="1"/>
  <c r="AR33" i="1"/>
  <c r="AY14" i="1"/>
  <c r="AW14" i="1"/>
  <c r="AY16" i="1"/>
  <c r="AW16" i="1"/>
  <c r="AY23" i="1"/>
  <c r="AW23" i="1"/>
  <c r="AY48" i="1"/>
  <c r="AW48" i="1"/>
  <c r="AY25" i="1"/>
  <c r="AW25" i="1"/>
  <c r="AY72" i="1"/>
  <c r="AW72" i="1"/>
  <c r="AR46" i="1"/>
  <c r="AY46" i="1"/>
  <c r="AW46" i="1"/>
  <c r="AY18" i="1"/>
  <c r="AW18" i="1"/>
  <c r="AY13" i="1"/>
  <c r="AW13" i="1"/>
  <c r="AY21" i="1"/>
  <c r="AW21" i="1"/>
  <c r="AR5" i="1"/>
  <c r="AY5" i="1"/>
  <c r="AW5" i="1"/>
  <c r="AY55" i="1"/>
  <c r="AW55" i="1"/>
  <c r="AR54" i="1"/>
  <c r="AY54" i="1"/>
  <c r="AW54" i="1"/>
  <c r="AY68" i="1"/>
  <c r="AW68" i="1"/>
  <c r="AR67" i="1"/>
  <c r="AY67" i="1"/>
  <c r="AW67" i="1"/>
  <c r="AY49" i="1"/>
  <c r="AW49" i="1"/>
  <c r="AR63" i="1"/>
  <c r="AR34" i="1"/>
  <c r="AY34" i="1"/>
  <c r="AW34" i="1"/>
  <c r="AY8" i="1"/>
  <c r="AW8" i="1"/>
  <c r="AR45" i="1"/>
  <c r="AY45" i="1"/>
  <c r="AW45" i="1"/>
  <c r="AR35" i="1"/>
  <c r="AR15" i="1"/>
  <c r="AY15" i="1"/>
  <c r="AW15" i="1"/>
  <c r="K41" i="67"/>
  <c r="I41" i="67"/>
  <c r="F17" i="46" l="1"/>
  <c r="F19" i="46" s="1"/>
  <c r="K49" i="67"/>
  <c r="I49" i="67"/>
  <c r="I30" i="67"/>
  <c r="K30" i="67"/>
  <c r="I26" i="67"/>
  <c r="K26" i="67"/>
  <c r="K29" i="67"/>
  <c r="I29" i="67"/>
  <c r="K54" i="67"/>
  <c r="I54" i="67"/>
  <c r="I38" i="67"/>
  <c r="K38" i="67"/>
  <c r="K28" i="67"/>
  <c r="I28" i="67"/>
  <c r="I53" i="67"/>
  <c r="K53" i="67"/>
  <c r="I19" i="67"/>
  <c r="K19" i="67"/>
  <c r="K31" i="67"/>
  <c r="I31" i="67"/>
  <c r="K32" i="67"/>
  <c r="I32" i="67"/>
  <c r="K14" i="67"/>
  <c r="I14" i="67"/>
  <c r="I62" i="67"/>
  <c r="K62" i="67"/>
  <c r="I45" i="67"/>
  <c r="K45" i="67"/>
  <c r="K66" i="67"/>
  <c r="I66" i="67"/>
  <c r="I72" i="67"/>
  <c r="K72" i="67"/>
  <c r="BF73" i="1"/>
  <c r="BG75" i="1" s="1"/>
  <c r="BG4" i="1"/>
  <c r="BG73" i="1" s="1"/>
  <c r="I17" i="46"/>
  <c r="AV4" i="1"/>
  <c r="AV62" i="1"/>
  <c r="AV58" i="1"/>
  <c r="AV15" i="1"/>
  <c r="AV6" i="1"/>
  <c r="AV33" i="1"/>
  <c r="AV30" i="1"/>
  <c r="AV54" i="1"/>
  <c r="AV42" i="1"/>
  <c r="AV36" i="1"/>
  <c r="AV48" i="1"/>
  <c r="AV29" i="1"/>
  <c r="AV56" i="1"/>
  <c r="AV13" i="1"/>
  <c r="AV26" i="1"/>
  <c r="AV41" i="1"/>
  <c r="AV44" i="1"/>
  <c r="AV57" i="1"/>
  <c r="AV10" i="1"/>
  <c r="AV53" i="1"/>
  <c r="AV32" i="1"/>
  <c r="AV17" i="1"/>
  <c r="AV69" i="1"/>
  <c r="AV39" i="1"/>
  <c r="AV9" i="1"/>
  <c r="AV68" i="1"/>
  <c r="AV23" i="1"/>
  <c r="AV49" i="1"/>
  <c r="AV8" i="1"/>
  <c r="AV20" i="1"/>
  <c r="AV43" i="1"/>
  <c r="AV60" i="1"/>
  <c r="AV52" i="1"/>
  <c r="AV14" i="1"/>
  <c r="AV38" i="1"/>
  <c r="AV65" i="1"/>
  <c r="AV64" i="1"/>
  <c r="AV31" i="1"/>
  <c r="AV35" i="1"/>
  <c r="AV27" i="1"/>
  <c r="AV24" i="1"/>
  <c r="AV71" i="1"/>
  <c r="AV46" i="1"/>
  <c r="AV61" i="1"/>
  <c r="AV55" i="1"/>
  <c r="AV67" i="1"/>
  <c r="AV37" i="1"/>
  <c r="AV25" i="1"/>
  <c r="AV34" i="1"/>
  <c r="AV72" i="1"/>
  <c r="AV18" i="1"/>
  <c r="AV47" i="1"/>
  <c r="AV40" i="1"/>
  <c r="AV28" i="1"/>
  <c r="AV7" i="1"/>
  <c r="AV5" i="1"/>
  <c r="AV70" i="1"/>
  <c r="AV11" i="1"/>
  <c r="AV12" i="1"/>
  <c r="AV59" i="1"/>
  <c r="AV16" i="1"/>
  <c r="AV50" i="1"/>
  <c r="AV51" i="1"/>
  <c r="AV19" i="1"/>
  <c r="AV45" i="1"/>
  <c r="AV63" i="1"/>
  <c r="AV66" i="1"/>
  <c r="AV22" i="1"/>
  <c r="AV21" i="1"/>
  <c r="AG4" i="1"/>
  <c r="AE73" i="1"/>
  <c r="AF4" i="1"/>
  <c r="AH4" i="1"/>
  <c r="AP4" i="1" s="1"/>
  <c r="AQ4" i="1" s="1"/>
  <c r="L75" i="67"/>
  <c r="O6" i="67"/>
  <c r="P6" i="67" s="1"/>
  <c r="AU73" i="1"/>
  <c r="I19" i="46" l="1"/>
  <c r="R6" i="67"/>
  <c r="K39" i="67"/>
  <c r="I39" i="67"/>
  <c r="K59" i="67"/>
  <c r="I59" i="67"/>
  <c r="K35" i="67"/>
  <c r="I35" i="67"/>
  <c r="I25" i="67"/>
  <c r="K25" i="67"/>
  <c r="I73" i="67"/>
  <c r="K73" i="67"/>
  <c r="I56" i="67"/>
  <c r="K56" i="67"/>
  <c r="K37" i="67"/>
  <c r="I37" i="67"/>
  <c r="I24" i="67"/>
  <c r="K24" i="67"/>
  <c r="K65" i="67"/>
  <c r="I65" i="67"/>
  <c r="I22" i="67"/>
  <c r="K22" i="67"/>
  <c r="I13" i="67"/>
  <c r="K13" i="67"/>
  <c r="I64" i="67"/>
  <c r="K64" i="67"/>
  <c r="I63" i="67"/>
  <c r="K63" i="67"/>
  <c r="I20" i="67"/>
  <c r="K20" i="67"/>
  <c r="K7" i="67"/>
  <c r="I7" i="67"/>
  <c r="K69" i="67"/>
  <c r="I69" i="67"/>
  <c r="I11" i="67"/>
  <c r="K11" i="67"/>
  <c r="I52" i="67"/>
  <c r="K52" i="67"/>
  <c r="I61" i="67"/>
  <c r="K61" i="67"/>
  <c r="I58" i="67"/>
  <c r="K58" i="67"/>
  <c r="K55" i="67"/>
  <c r="I55" i="67"/>
  <c r="K27" i="67"/>
  <c r="I27" i="67"/>
  <c r="K15" i="67"/>
  <c r="I15" i="67"/>
  <c r="I70" i="67"/>
  <c r="K70" i="67"/>
  <c r="K42" i="67"/>
  <c r="I42" i="67"/>
  <c r="I8" i="67"/>
  <c r="K8" i="67"/>
  <c r="I43" i="67"/>
  <c r="K43" i="67"/>
  <c r="I68" i="67"/>
  <c r="K68" i="67"/>
  <c r="I18" i="67"/>
  <c r="K18" i="67"/>
  <c r="K50" i="67"/>
  <c r="I50" i="67"/>
  <c r="K71" i="67"/>
  <c r="I71" i="67"/>
  <c r="I10" i="67"/>
  <c r="K10" i="67"/>
  <c r="K17" i="67"/>
  <c r="I17" i="67"/>
  <c r="I34" i="67"/>
  <c r="K34" i="67"/>
  <c r="K36" i="67"/>
  <c r="I36" i="67"/>
  <c r="I47" i="67"/>
  <c r="K47" i="67"/>
  <c r="K16" i="67"/>
  <c r="I16" i="67"/>
  <c r="I12" i="67"/>
  <c r="K12" i="67"/>
  <c r="I74" i="67"/>
  <c r="K74" i="67"/>
  <c r="I33" i="67"/>
  <c r="K33" i="67"/>
  <c r="I57" i="67"/>
  <c r="K57" i="67"/>
  <c r="I51" i="67"/>
  <c r="K51" i="67"/>
  <c r="K44" i="67"/>
  <c r="I44" i="67"/>
  <c r="I67" i="67"/>
  <c r="K67" i="67"/>
  <c r="K40" i="67"/>
  <c r="I40" i="67"/>
  <c r="K46" i="67"/>
  <c r="I46" i="67"/>
  <c r="K9" i="67"/>
  <c r="I9" i="67"/>
  <c r="K48" i="67"/>
  <c r="I48" i="67"/>
  <c r="K23" i="67"/>
  <c r="I23" i="67"/>
  <c r="I60" i="67"/>
  <c r="K60" i="67"/>
  <c r="I21" i="67"/>
  <c r="K21" i="67"/>
  <c r="O75" i="67"/>
  <c r="O82" i="67" s="1"/>
  <c r="L82" i="67"/>
  <c r="P75" i="67"/>
  <c r="P82" i="67" s="1"/>
  <c r="AL4" i="1"/>
  <c r="AM4" i="1" s="1"/>
  <c r="AI4" i="1"/>
  <c r="AH73" i="1"/>
  <c r="E26" i="166"/>
  <c r="AH77" i="1"/>
  <c r="AF73" i="1"/>
  <c r="AG73" i="1"/>
  <c r="BL4" i="1" l="1"/>
  <c r="BL73" i="1" s="1"/>
  <c r="BM75" i="1" s="1"/>
  <c r="E27" i="166"/>
  <c r="AX4" i="1"/>
  <c r="C5" i="33"/>
  <c r="AP73" i="1"/>
  <c r="AQ73" i="1" s="1"/>
  <c r="AI73" i="1"/>
  <c r="AL77" i="1"/>
  <c r="AP77" i="1"/>
  <c r="AL73" i="1"/>
  <c r="AM73" i="1" s="1"/>
  <c r="BM4" i="1" l="1"/>
  <c r="BM73" i="1" s="1"/>
  <c r="D6" i="67"/>
  <c r="E6" i="67" s="1"/>
  <c r="F6" i="67" s="1"/>
  <c r="G6" i="67" s="1"/>
  <c r="BO4" i="1"/>
  <c r="BP4" i="1" s="1"/>
  <c r="BP73" i="1" s="1"/>
  <c r="D6" i="141"/>
  <c r="E6" i="141" s="1"/>
  <c r="H6" i="141" s="1"/>
  <c r="D6" i="140"/>
  <c r="E6" i="140" s="1"/>
  <c r="H6" i="140" s="1"/>
  <c r="D6" i="5"/>
  <c r="E6" i="5" s="1"/>
  <c r="H6" i="5" s="1"/>
  <c r="D5" i="5"/>
  <c r="E5" i="5" s="1"/>
  <c r="H5" i="5" s="1"/>
  <c r="R75" i="67"/>
  <c r="R82" i="67" s="1"/>
  <c r="D74" i="100"/>
  <c r="C74" i="33"/>
  <c r="AX77" i="1"/>
  <c r="AR4" i="1"/>
  <c r="AS39" i="1" s="1"/>
  <c r="AY4" i="1"/>
  <c r="AZ39" i="1" s="1"/>
  <c r="AX73" i="1"/>
  <c r="AW4" i="1"/>
  <c r="E32" i="166"/>
  <c r="BO73" i="1" l="1"/>
  <c r="AY73" i="1"/>
  <c r="AW73" i="1"/>
  <c r="AS4" i="1"/>
  <c r="AS65" i="1"/>
  <c r="AS33" i="1"/>
  <c r="AS67" i="1"/>
  <c r="AS40" i="1"/>
  <c r="AS9" i="1"/>
  <c r="AS50" i="1"/>
  <c r="AS5" i="1"/>
  <c r="AS56" i="1"/>
  <c r="AS44" i="1"/>
  <c r="AS43" i="1"/>
  <c r="AS59" i="1"/>
  <c r="AS23" i="1"/>
  <c r="AS29" i="1"/>
  <c r="AS68" i="1"/>
  <c r="AS42" i="1"/>
  <c r="AS24" i="1"/>
  <c r="AS70" i="1"/>
  <c r="AS20" i="1"/>
  <c r="AS45" i="1"/>
  <c r="AS38" i="1"/>
  <c r="AS26" i="1"/>
  <c r="AS31" i="1"/>
  <c r="AS53" i="1"/>
  <c r="AS61" i="1"/>
  <c r="AS18" i="1"/>
  <c r="AS66" i="1"/>
  <c r="AS10" i="1"/>
  <c r="AS63" i="1"/>
  <c r="AS27" i="1"/>
  <c r="AS36" i="1"/>
  <c r="AS51" i="1"/>
  <c r="AS62" i="1"/>
  <c r="AS71" i="1"/>
  <c r="AS14" i="1"/>
  <c r="AS41" i="1"/>
  <c r="AS49" i="1"/>
  <c r="AS57" i="1"/>
  <c r="AS12" i="1"/>
  <c r="AS37" i="1"/>
  <c r="AS46" i="1"/>
  <c r="AS7" i="1"/>
  <c r="AS15" i="1"/>
  <c r="AS34" i="1"/>
  <c r="AS54" i="1"/>
  <c r="AS8" i="1"/>
  <c r="AS55" i="1"/>
  <c r="AS32" i="1"/>
  <c r="AS16" i="1"/>
  <c r="AS17" i="1"/>
  <c r="AS19" i="1"/>
  <c r="AS58" i="1"/>
  <c r="AS48" i="1"/>
  <c r="AS72" i="1"/>
  <c r="AS60" i="1"/>
  <c r="AS64" i="1"/>
  <c r="AS13" i="1"/>
  <c r="AS69" i="1"/>
  <c r="AS52" i="1"/>
  <c r="AS25" i="1"/>
  <c r="AS35" i="1"/>
  <c r="AS47" i="1"/>
  <c r="AS21" i="1"/>
  <c r="AS28" i="1"/>
  <c r="AS11" i="1"/>
  <c r="AS30" i="1"/>
  <c r="AS22" i="1"/>
  <c r="AS6" i="1"/>
  <c r="AR73" i="1"/>
  <c r="AZ58" i="1"/>
  <c r="AZ69" i="1"/>
  <c r="AZ45" i="1"/>
  <c r="AZ13" i="1"/>
  <c r="AZ66" i="1"/>
  <c r="AZ24" i="1"/>
  <c r="AZ26" i="1"/>
  <c r="AZ23" i="1"/>
  <c r="AZ27" i="1"/>
  <c r="AZ30" i="1"/>
  <c r="AZ61" i="1"/>
  <c r="AZ11" i="1"/>
  <c r="AZ21" i="1"/>
  <c r="AZ42" i="1"/>
  <c r="AZ54" i="1"/>
  <c r="AZ47" i="1"/>
  <c r="AZ52" i="1"/>
  <c r="AZ57" i="1"/>
  <c r="AZ40" i="1"/>
  <c r="AZ65" i="1"/>
  <c r="AZ33" i="1"/>
  <c r="AZ53" i="1"/>
  <c r="AZ67" i="1"/>
  <c r="AZ8" i="1"/>
  <c r="AZ46" i="1"/>
  <c r="AZ38" i="1"/>
  <c r="AZ44" i="1"/>
  <c r="AZ22" i="1"/>
  <c r="AZ55" i="1"/>
  <c r="AZ50" i="1"/>
  <c r="AZ29" i="1"/>
  <c r="AZ63" i="1"/>
  <c r="AZ5" i="1"/>
  <c r="AZ18" i="1"/>
  <c r="AZ4" i="1"/>
  <c r="AZ72" i="1"/>
  <c r="AZ48" i="1"/>
  <c r="AZ20" i="1"/>
  <c r="AZ37" i="1"/>
  <c r="AZ51" i="1"/>
  <c r="AZ64" i="1"/>
  <c r="AZ12" i="1"/>
  <c r="AZ43" i="1"/>
  <c r="AZ10" i="1"/>
  <c r="AZ25" i="1"/>
  <c r="AZ28" i="1"/>
  <c r="AZ14" i="1"/>
  <c r="AZ15" i="1"/>
  <c r="AZ60" i="1"/>
  <c r="AZ36" i="1"/>
  <c r="AZ17" i="1"/>
  <c r="AZ41" i="1"/>
  <c r="AZ49" i="1"/>
  <c r="AZ7" i="1"/>
  <c r="AZ35" i="1"/>
  <c r="AZ56" i="1"/>
  <c r="AZ6" i="1"/>
  <c r="AZ70" i="1"/>
  <c r="AZ32" i="1"/>
  <c r="AZ31" i="1"/>
  <c r="AZ19" i="1"/>
  <c r="AZ71" i="1"/>
  <c r="AZ9" i="1"/>
  <c r="AZ68" i="1"/>
  <c r="AZ59" i="1"/>
  <c r="AZ16" i="1"/>
  <c r="AZ34" i="1"/>
  <c r="AZ62" i="1"/>
  <c r="E33" i="166"/>
  <c r="D75" i="67"/>
  <c r="S75" i="67"/>
  <c r="S82" i="67" s="1"/>
  <c r="E7" i="5"/>
  <c r="E75" i="140"/>
  <c r="E82" i="140" s="1"/>
  <c r="I6" i="67"/>
  <c r="K6" i="67"/>
  <c r="G75" i="67"/>
  <c r="E43" i="166"/>
  <c r="E75" i="141"/>
  <c r="E82" i="141" s="1"/>
  <c r="E45" i="166" l="1"/>
  <c r="H75" i="141"/>
  <c r="I75" i="67"/>
  <c r="D74" i="72"/>
  <c r="K75" i="67"/>
  <c r="H75" i="140"/>
  <c r="E42" i="166"/>
  <c r="H7" i="5"/>
  <c r="E75" i="67"/>
  <c r="D82" i="67"/>
  <c r="H82" i="140" l="1"/>
  <c r="E47" i="166"/>
  <c r="H82" i="141"/>
  <c r="E46" i="166"/>
  <c r="E82" i="67"/>
  <c r="F75" i="67"/>
  <c r="F82" i="67" s="1"/>
  <c r="J75" i="67"/>
  <c r="AU7" i="33" l="1"/>
  <c r="N74" i="167"/>
  <c r="AU9" i="33"/>
  <c r="AU13" i="33"/>
  <c r="AU17" i="33"/>
  <c r="AU21" i="33"/>
  <c r="AU25" i="33"/>
  <c r="AU29" i="33"/>
  <c r="AU33" i="33"/>
  <c r="AU37" i="33"/>
  <c r="AU41" i="33"/>
  <c r="AU45" i="33"/>
  <c r="AU49" i="33"/>
  <c r="AU53" i="33"/>
  <c r="AU57" i="33"/>
  <c r="AU61" i="33"/>
  <c r="AU65" i="33"/>
  <c r="AU69" i="33"/>
  <c r="AU73" i="33"/>
  <c r="P6" i="5"/>
  <c r="R120" i="167"/>
  <c r="R98" i="167"/>
  <c r="R102" i="167"/>
  <c r="R114" i="167"/>
  <c r="AU6" i="33"/>
  <c r="AU10" i="33"/>
  <c r="AU14" i="33"/>
  <c r="AU18" i="33"/>
  <c r="AU22" i="33"/>
  <c r="AU26" i="33"/>
  <c r="AU30" i="33"/>
  <c r="AU34" i="33"/>
  <c r="AU38" i="33"/>
  <c r="AU42" i="33"/>
  <c r="AU46" i="33"/>
  <c r="AU50" i="33"/>
  <c r="AU54" i="33"/>
  <c r="AU58" i="33"/>
  <c r="AU62" i="33"/>
  <c r="AU66" i="33"/>
  <c r="AU70" i="33"/>
  <c r="R112" i="167"/>
  <c r="AU11" i="33"/>
  <c r="AU15" i="33"/>
  <c r="AU19" i="33"/>
  <c r="AU23" i="33"/>
  <c r="AU27" i="33"/>
  <c r="AU31" i="33"/>
  <c r="AU35" i="33"/>
  <c r="AU39" i="33"/>
  <c r="AU43" i="33"/>
  <c r="AU47" i="33"/>
  <c r="AU51" i="33"/>
  <c r="AU55" i="33"/>
  <c r="AU59" i="33"/>
  <c r="AU63" i="33"/>
  <c r="AU67" i="33"/>
  <c r="AU71" i="33"/>
  <c r="R93" i="167"/>
  <c r="R96" i="167"/>
  <c r="R122" i="167"/>
  <c r="R110" i="167"/>
  <c r="R118" i="167"/>
  <c r="AU8" i="33"/>
  <c r="AU12" i="33"/>
  <c r="AU16" i="33"/>
  <c r="AU20" i="33"/>
  <c r="AU24" i="33"/>
  <c r="AU28" i="33"/>
  <c r="AU32" i="33"/>
  <c r="AU36" i="33"/>
  <c r="AU44" i="33"/>
  <c r="AU48" i="33"/>
  <c r="AU52" i="33"/>
  <c r="AU56" i="33"/>
  <c r="AU60" i="33"/>
  <c r="AU64" i="33"/>
  <c r="AU68" i="33"/>
  <c r="AU72" i="33"/>
  <c r="R109" i="167" l="1"/>
  <c r="R95" i="167"/>
  <c r="R111" i="167"/>
  <c r="R97" i="167"/>
  <c r="R81" i="140"/>
  <c r="K81" i="67"/>
  <c r="R103" i="167"/>
  <c r="G81" i="67"/>
  <c r="N81" i="140"/>
  <c r="P81" i="140" s="1"/>
  <c r="N81" i="167"/>
  <c r="R101" i="167"/>
  <c r="R119" i="167"/>
  <c r="O81" i="167"/>
  <c r="N81" i="141"/>
  <c r="R117" i="167"/>
  <c r="R100" i="167"/>
  <c r="R94" i="167"/>
  <c r="R116" i="167"/>
  <c r="R99" i="167"/>
  <c r="R81" i="141"/>
  <c r="R113" i="167"/>
  <c r="R115" i="167"/>
  <c r="N91" i="167"/>
  <c r="O74" i="167"/>
  <c r="O91" i="167"/>
  <c r="G82" i="67" l="1"/>
  <c r="K82" i="67"/>
  <c r="Q125" i="167"/>
  <c r="P81" i="141"/>
  <c r="I81" i="67"/>
  <c r="I82" i="67" s="1"/>
  <c r="P5" i="5"/>
  <c r="N197" i="167"/>
  <c r="O197" i="167"/>
  <c r="Q91" i="167"/>
  <c r="R91" i="167"/>
  <c r="Q74" i="167"/>
  <c r="R5" i="167"/>
  <c r="R74" i="167" s="1"/>
  <c r="AU5" i="33"/>
  <c r="R121" i="167"/>
  <c r="R125" i="167" s="1"/>
  <c r="R81" i="167" l="1"/>
  <c r="R197" i="167" s="1"/>
  <c r="Q81" i="167"/>
  <c r="Q197" i="167" s="1"/>
  <c r="AA38" i="223"/>
  <c r="P7" i="5"/>
  <c r="AB14" i="221"/>
  <c r="J82" i="67" l="1"/>
  <c r="E40" i="166"/>
  <c r="E35" i="166" l="1"/>
  <c r="AU74" i="33" l="1"/>
  <c r="F54" i="238" l="1"/>
  <c r="F23" i="238"/>
  <c r="F43" i="238"/>
  <c r="F24" i="238"/>
  <c r="F41" i="238"/>
  <c r="F7" i="238"/>
  <c r="F50" i="238"/>
  <c r="F70" i="238"/>
  <c r="F35" i="238"/>
  <c r="F55" i="238"/>
  <c r="F66" i="238"/>
  <c r="F49" i="238"/>
  <c r="F68" i="238"/>
  <c r="F21" i="238"/>
  <c r="F22" i="238"/>
  <c r="F59" i="238"/>
  <c r="F73" i="238"/>
  <c r="F32" i="238"/>
  <c r="F9" i="238"/>
  <c r="F14" i="238"/>
  <c r="F19" i="238"/>
  <c r="F33" i="238"/>
  <c r="F11" i="238"/>
  <c r="F34" i="238"/>
  <c r="F60" i="238"/>
  <c r="F42" i="238"/>
  <c r="F46" i="238"/>
  <c r="F40" i="238"/>
  <c r="F16" i="238"/>
  <c r="F36" i="238"/>
  <c r="F17" i="238"/>
  <c r="F57" i="238"/>
  <c r="F26" i="238"/>
  <c r="F6" i="238"/>
  <c r="F63" i="238"/>
  <c r="F10" i="238"/>
  <c r="F58" i="238"/>
  <c r="F45" i="238"/>
  <c r="F38" i="238"/>
  <c r="F8" i="238"/>
  <c r="F39" i="238" l="1"/>
  <c r="F18" i="238"/>
  <c r="F12" i="238"/>
  <c r="F67" i="238"/>
  <c r="F13" i="238"/>
  <c r="F72" i="238"/>
  <c r="F71" i="238"/>
  <c r="F20" i="238"/>
  <c r="F44" i="238"/>
  <c r="F65" i="238"/>
  <c r="F69" i="238"/>
  <c r="F48" i="238"/>
  <c r="F64" i="238"/>
  <c r="F28" i="238"/>
  <c r="F27" i="238"/>
  <c r="F47" i="238"/>
  <c r="F29" i="238"/>
  <c r="F61" i="238"/>
  <c r="H8" i="238"/>
  <c r="H38" i="238"/>
  <c r="H45" i="238"/>
  <c r="H58" i="238"/>
  <c r="H10" i="238"/>
  <c r="H63" i="238"/>
  <c r="H6" i="238"/>
  <c r="H26" i="238"/>
  <c r="H57" i="238"/>
  <c r="H17" i="238"/>
  <c r="H36" i="238"/>
  <c r="H16" i="238"/>
  <c r="H40" i="238"/>
  <c r="H46" i="238"/>
  <c r="H42" i="238"/>
  <c r="H60" i="238"/>
  <c r="H34" i="238"/>
  <c r="H11" i="238"/>
  <c r="H33" i="238"/>
  <c r="H19" i="238"/>
  <c r="H14" i="238"/>
  <c r="H9" i="238"/>
  <c r="H32" i="238"/>
  <c r="H73" i="238"/>
  <c r="H59" i="238"/>
  <c r="H22" i="238"/>
  <c r="H21" i="238"/>
  <c r="H68" i="238"/>
  <c r="H49" i="238"/>
  <c r="H66" i="238"/>
  <c r="H55" i="238"/>
  <c r="H35" i="238"/>
  <c r="H70" i="238"/>
  <c r="H50" i="238"/>
  <c r="H7" i="238"/>
  <c r="H41" i="238"/>
  <c r="H24" i="238"/>
  <c r="H43" i="238"/>
  <c r="H23" i="238"/>
  <c r="H54" i="238"/>
  <c r="F52" i="238"/>
  <c r="F15" i="238"/>
  <c r="F53" i="238"/>
  <c r="F37" i="238"/>
  <c r="F62" i="238"/>
  <c r="F56" i="238"/>
  <c r="F51" i="238"/>
  <c r="F31" i="238"/>
  <c r="F25" i="238"/>
  <c r="F30" i="238"/>
  <c r="O48" i="238" l="1"/>
  <c r="O39" i="238"/>
  <c r="O27" i="238"/>
  <c r="O62" i="238"/>
  <c r="O72" i="238"/>
  <c r="O37" i="238"/>
  <c r="AD5" i="46"/>
  <c r="O12" i="238"/>
  <c r="O18" i="238"/>
  <c r="H30" i="238"/>
  <c r="H25" i="238"/>
  <c r="H31" i="238"/>
  <c r="O31" i="238"/>
  <c r="H51" i="238"/>
  <c r="H56" i="238"/>
  <c r="H62" i="238"/>
  <c r="H37" i="238"/>
  <c r="H53" i="238"/>
  <c r="H15" i="238"/>
  <c r="O15" i="238"/>
  <c r="H52" i="238"/>
  <c r="H61" i="238"/>
  <c r="H29" i="238"/>
  <c r="H47" i="238"/>
  <c r="H27" i="238"/>
  <c r="H28" i="238"/>
  <c r="O28" i="238"/>
  <c r="H64" i="238"/>
  <c r="O64" i="238"/>
  <c r="H48" i="238"/>
  <c r="H69" i="238"/>
  <c r="O69" i="238"/>
  <c r="H65" i="238"/>
  <c r="O65" i="238"/>
  <c r="H44" i="238"/>
  <c r="O20" i="238"/>
  <c r="H20" i="238"/>
  <c r="H71" i="238"/>
  <c r="O71" i="238"/>
  <c r="H72" i="238"/>
  <c r="H13" i="238"/>
  <c r="H67" i="238"/>
  <c r="H12" i="238"/>
  <c r="H18" i="238"/>
  <c r="H39" i="238"/>
  <c r="O29" i="238"/>
  <c r="O53" i="238"/>
  <c r="O30" i="238"/>
  <c r="O56" i="238"/>
  <c r="O63" i="238" l="1"/>
  <c r="O8" i="238"/>
  <c r="O60" i="238"/>
  <c r="O10" i="238"/>
  <c r="O17" i="238"/>
  <c r="O43" i="238"/>
  <c r="AD13" i="46"/>
  <c r="AD9" i="46"/>
  <c r="AD14" i="46"/>
  <c r="AD10" i="46"/>
  <c r="AD15" i="46"/>
  <c r="AD11" i="46"/>
  <c r="AD16" i="46"/>
  <c r="AD12" i="46"/>
  <c r="AD8" i="46"/>
  <c r="O55" i="238"/>
  <c r="O50" i="238"/>
  <c r="O46" i="238"/>
  <c r="O66" i="238"/>
  <c r="O58" i="238"/>
  <c r="O52" i="238"/>
  <c r="O51" i="238"/>
  <c r="O54" i="238"/>
  <c r="O11" i="238"/>
  <c r="O59" i="238"/>
  <c r="O70" i="238"/>
  <c r="O16" i="238"/>
  <c r="O38" i="238"/>
  <c r="O73" i="238"/>
  <c r="O19" i="238"/>
  <c r="O41" i="238"/>
  <c r="O22" i="238"/>
  <c r="F74" i="238"/>
  <c r="F5" i="238"/>
  <c r="O36" i="238"/>
  <c r="O7" i="238"/>
  <c r="O34" i="238"/>
  <c r="O24" i="238"/>
  <c r="O35" i="238"/>
  <c r="O68" i="238"/>
  <c r="O49" i="238"/>
  <c r="O14" i="238"/>
  <c r="O45" i="238"/>
  <c r="O67" i="238"/>
  <c r="O44" i="238"/>
  <c r="O47" i="238"/>
  <c r="O61" i="238"/>
  <c r="O25" i="238"/>
  <c r="O33" i="238"/>
  <c r="O6" i="238"/>
  <c r="AE5" i="46"/>
  <c r="O9" i="238"/>
  <c r="O26" i="238"/>
  <c r="O57" i="238"/>
  <c r="O32" i="238"/>
  <c r="O23" i="238"/>
  <c r="O42" i="238"/>
  <c r="O21" i="238" l="1"/>
  <c r="H5" i="238"/>
  <c r="AE8" i="46"/>
  <c r="AE16" i="46"/>
  <c r="AE15" i="46"/>
  <c r="AE14" i="46"/>
  <c r="AE13" i="46"/>
  <c r="AE6" i="46"/>
  <c r="O13" i="238"/>
  <c r="O40" i="238"/>
  <c r="H74" i="238"/>
  <c r="AE12" i="46"/>
  <c r="AE11" i="46"/>
  <c r="AE10" i="46"/>
  <c r="AE9" i="46"/>
  <c r="I38" i="223" l="1"/>
  <c r="J14" i="221"/>
  <c r="P14" i="221"/>
  <c r="L38" i="223"/>
  <c r="S14" i="221"/>
  <c r="R38" i="223"/>
  <c r="O38" i="223"/>
  <c r="M14" i="221"/>
  <c r="AE17" i="46"/>
  <c r="AE19" i="46" s="1"/>
  <c r="E48" i="166" l="1"/>
  <c r="F38" i="223" l="1"/>
  <c r="E49" i="166"/>
  <c r="S38" i="223" l="1"/>
  <c r="O74" i="238" l="1"/>
  <c r="O5" i="238"/>
  <c r="AI38" i="223" l="1"/>
  <c r="E14" i="221" l="1"/>
  <c r="T14" i="221" l="1"/>
  <c r="E44" i="166" s="1"/>
  <c r="E41" i="166" s="1"/>
  <c r="E50" i="166" l="1"/>
  <c r="AH16" i="46" l="1"/>
  <c r="AI16" i="46" s="1"/>
  <c r="AH15" i="46"/>
  <c r="AI15" i="46" s="1"/>
  <c r="AH14" i="46"/>
  <c r="AI14" i="46" s="1"/>
  <c r="AH13" i="46"/>
  <c r="AI13" i="46" s="1"/>
  <c r="AH12" i="46"/>
  <c r="AI12" i="46" s="1"/>
  <c r="AH11" i="46"/>
  <c r="AI11" i="46" s="1"/>
  <c r="AH10" i="46"/>
  <c r="AI10" i="46" s="1"/>
  <c r="AH9" i="46"/>
  <c r="AI9" i="46" s="1"/>
  <c r="AH8" i="46"/>
  <c r="AH5" i="46"/>
  <c r="AI5" i="46" l="1"/>
  <c r="AI6" i="46" s="1"/>
  <c r="AH6" i="46"/>
  <c r="AH17" i="46"/>
  <c r="AI8" i="46"/>
  <c r="AI17" i="46" s="1"/>
  <c r="AN8" i="33"/>
  <c r="AN12" i="33"/>
  <c r="AN16" i="33"/>
  <c r="AN20" i="33"/>
  <c r="AN24" i="33"/>
  <c r="AN28" i="33"/>
  <c r="AN32" i="33"/>
  <c r="AN38" i="33"/>
  <c r="AN46" i="33"/>
  <c r="AN50" i="33"/>
  <c r="AN54" i="33"/>
  <c r="AN58" i="33"/>
  <c r="AN62" i="33"/>
  <c r="AN68" i="33"/>
  <c r="AN72" i="33"/>
  <c r="J5" i="5"/>
  <c r="AN7" i="33"/>
  <c r="AN9" i="33"/>
  <c r="AN11" i="33"/>
  <c r="AN13" i="33"/>
  <c r="AN15" i="33"/>
  <c r="AN17" i="33"/>
  <c r="AN19" i="33"/>
  <c r="AN21" i="33"/>
  <c r="AN23" i="33"/>
  <c r="AN25" i="33"/>
  <c r="AN27" i="33"/>
  <c r="AN29" i="33"/>
  <c r="AN31" i="33"/>
  <c r="AN33" i="33"/>
  <c r="AN35" i="33"/>
  <c r="AN37" i="33"/>
  <c r="AN39" i="33"/>
  <c r="AN41" i="33"/>
  <c r="AN43" i="33"/>
  <c r="AN45" i="33"/>
  <c r="AN47" i="33"/>
  <c r="AN49" i="33"/>
  <c r="AN51" i="33"/>
  <c r="AN53" i="33"/>
  <c r="AN55" i="33"/>
  <c r="AN57" i="33"/>
  <c r="AN59" i="33"/>
  <c r="AN61" i="33"/>
  <c r="AN63" i="33"/>
  <c r="AN65" i="33"/>
  <c r="AN67" i="33"/>
  <c r="AN69" i="33"/>
  <c r="AN71" i="33"/>
  <c r="AN73" i="33"/>
  <c r="J6" i="5"/>
  <c r="AN6" i="33"/>
  <c r="AN10" i="33"/>
  <c r="AN14" i="33"/>
  <c r="AN18" i="33"/>
  <c r="AN22" i="33"/>
  <c r="AN26" i="33"/>
  <c r="AN30" i="33"/>
  <c r="AN34" i="33"/>
  <c r="AN36" i="33"/>
  <c r="AN42" i="33"/>
  <c r="AN44" i="33"/>
  <c r="AN48" i="33"/>
  <c r="AN52" i="33"/>
  <c r="AN56" i="33"/>
  <c r="AN60" i="33"/>
  <c r="AN64" i="33"/>
  <c r="AN66" i="33"/>
  <c r="AN70" i="33"/>
  <c r="AI19" i="46" l="1"/>
  <c r="AH19" i="46"/>
  <c r="AM38" i="223"/>
  <c r="J7" i="5"/>
  <c r="AN5" i="33"/>
  <c r="AN74" i="33" s="1"/>
  <c r="AL38" i="223" l="1"/>
  <c r="BY69" i="72" l="1"/>
  <c r="BY39" i="72"/>
  <c r="BY34" i="72"/>
  <c r="BY27" i="72"/>
  <c r="BY38" i="72"/>
  <c r="BY63" i="72"/>
  <c r="BY17" i="72"/>
  <c r="AM45" i="72"/>
  <c r="BY23" i="72"/>
  <c r="AM72" i="100"/>
  <c r="AM70" i="100"/>
  <c r="AM68" i="100"/>
  <c r="AM66" i="100"/>
  <c r="AM58" i="100"/>
  <c r="AM56" i="100"/>
  <c r="AM54" i="100"/>
  <c r="AM50" i="100"/>
  <c r="AM48" i="100"/>
  <c r="AM46" i="100"/>
  <c r="AM42" i="100"/>
  <c r="AM38" i="100"/>
  <c r="AM32" i="100"/>
  <c r="AM30" i="100"/>
  <c r="AM26" i="100"/>
  <c r="AM24" i="100"/>
  <c r="AM22" i="100"/>
  <c r="AM20" i="100"/>
  <c r="AM14" i="100"/>
  <c r="AM10" i="100"/>
  <c r="AM8" i="100"/>
  <c r="AM6" i="100"/>
  <c r="AM67" i="100"/>
  <c r="AM63" i="100"/>
  <c r="AM53" i="100"/>
  <c r="AM41" i="100"/>
  <c r="AM37" i="100"/>
  <c r="AM35" i="100"/>
  <c r="AM29" i="100"/>
  <c r="AM19" i="100"/>
  <c r="AM11" i="100"/>
  <c r="BY61" i="72"/>
  <c r="AJ38" i="223"/>
  <c r="AM69" i="100"/>
  <c r="AM61" i="100"/>
  <c r="AM57" i="100"/>
  <c r="AM47" i="100"/>
  <c r="AM39" i="100"/>
  <c r="AM33" i="100"/>
  <c r="AM31" i="100"/>
  <c r="BY47" i="72"/>
  <c r="AM64" i="100"/>
  <c r="AM62" i="100"/>
  <c r="AM60" i="100"/>
  <c r="AM52" i="100"/>
  <c r="AM44" i="100"/>
  <c r="AM36" i="100"/>
  <c r="AM34" i="100"/>
  <c r="AM28" i="100"/>
  <c r="AM18" i="100"/>
  <c r="AM16" i="100"/>
  <c r="AM12" i="100"/>
  <c r="AM71" i="100"/>
  <c r="AM59" i="100"/>
  <c r="AM51" i="100"/>
  <c r="AM45" i="100"/>
  <c r="AM25" i="100"/>
  <c r="AM23" i="100"/>
  <c r="AM15" i="100"/>
  <c r="AM7" i="100"/>
  <c r="BY46" i="72"/>
  <c r="BY73" i="72"/>
  <c r="BY29" i="72"/>
  <c r="AM73" i="100"/>
  <c r="AM65" i="100"/>
  <c r="AM55" i="100"/>
  <c r="AM49" i="100"/>
  <c r="AM43" i="100"/>
  <c r="AM27" i="100"/>
  <c r="AM17" i="100"/>
  <c r="AM9" i="100"/>
  <c r="AM53" i="72" l="1"/>
  <c r="AM36" i="72"/>
  <c r="AM61" i="72"/>
  <c r="AM60" i="72"/>
  <c r="BY10" i="72"/>
  <c r="AM48" i="72"/>
  <c r="AM57" i="72"/>
  <c r="AM72" i="72"/>
  <c r="AM73" i="72"/>
  <c r="AM24" i="72"/>
  <c r="AM43" i="72"/>
  <c r="BY53" i="72"/>
  <c r="BY57" i="72"/>
  <c r="BY43" i="72"/>
  <c r="AM47" i="72"/>
  <c r="AM29" i="72"/>
  <c r="AM19" i="72"/>
  <c r="AM42" i="72"/>
  <c r="AM44" i="72"/>
  <c r="AM17" i="72"/>
  <c r="AM27" i="72"/>
  <c r="AM9" i="72"/>
  <c r="AM28" i="72"/>
  <c r="AM51" i="72"/>
  <c r="AM56" i="72"/>
  <c r="AM8" i="72"/>
  <c r="AM52" i="72"/>
  <c r="AM33" i="72"/>
  <c r="AM65" i="72"/>
  <c r="AM46" i="72"/>
  <c r="AM55" i="72"/>
  <c r="BY70" i="72"/>
  <c r="AM71" i="72"/>
  <c r="BY41" i="72"/>
  <c r="BY31" i="72"/>
  <c r="BY50" i="72"/>
  <c r="BY15" i="72"/>
  <c r="BY7" i="72"/>
  <c r="BY67" i="72"/>
  <c r="BY14" i="72"/>
  <c r="BY44" i="72"/>
  <c r="BY66" i="72"/>
  <c r="BY33" i="72"/>
  <c r="AM64" i="72"/>
  <c r="AM15" i="72"/>
  <c r="BY49" i="72"/>
  <c r="BY24" i="72"/>
  <c r="BY28" i="72"/>
  <c r="BY54" i="72"/>
  <c r="AM63" i="72"/>
  <c r="BY22" i="72"/>
  <c r="BY45" i="72"/>
  <c r="BY55" i="72"/>
  <c r="BY18" i="72"/>
  <c r="AM32" i="72"/>
  <c r="BY68" i="72"/>
  <c r="AM23" i="72"/>
  <c r="BY8" i="72"/>
  <c r="BY11" i="72"/>
  <c r="AM37" i="72"/>
  <c r="BY26" i="72"/>
  <c r="BY30" i="72"/>
  <c r="BY52" i="72"/>
  <c r="BY62" i="72"/>
  <c r="AM68" i="72"/>
  <c r="BY65" i="72"/>
  <c r="AM69" i="72"/>
  <c r="BY51" i="72"/>
  <c r="AM30" i="72"/>
  <c r="AM7" i="72"/>
  <c r="AK38" i="223"/>
  <c r="BY37" i="72"/>
  <c r="AM35" i="72"/>
  <c r="AM34" i="72"/>
  <c r="AM11" i="72"/>
  <c r="AM25" i="72"/>
  <c r="BY36" i="72"/>
  <c r="BY9" i="72"/>
  <c r="BY71" i="72"/>
  <c r="AM18" i="72"/>
  <c r="AM62" i="72"/>
  <c r="AM59" i="72"/>
  <c r="BY48" i="72"/>
  <c r="BY25" i="72"/>
  <c r="AM26" i="72"/>
  <c r="BY42" i="72"/>
  <c r="BY12" i="72"/>
  <c r="BY16" i="72"/>
  <c r="BY32" i="72"/>
  <c r="AM31" i="72"/>
  <c r="BY56" i="72"/>
  <c r="BY60" i="72"/>
  <c r="BY59" i="72"/>
  <c r="AM67" i="72"/>
  <c r="AM20" i="72"/>
  <c r="AM6" i="72"/>
  <c r="AM12" i="72"/>
  <c r="AM14" i="72"/>
  <c r="AM50" i="72"/>
  <c r="AM58" i="72"/>
  <c r="AM66" i="72"/>
  <c r="BY19" i="72"/>
  <c r="BY35" i="72"/>
  <c r="AM39" i="72"/>
  <c r="AM49" i="72"/>
  <c r="BY20" i="72"/>
  <c r="BY64" i="72"/>
  <c r="BY6" i="72"/>
  <c r="BY72" i="72"/>
  <c r="AM41" i="72"/>
  <c r="AM10" i="72"/>
  <c r="AM16" i="72"/>
  <c r="AM22" i="72"/>
  <c r="AM38" i="72"/>
  <c r="AM54" i="72"/>
  <c r="AM70" i="72"/>
  <c r="BY58" i="72"/>
  <c r="AF74" i="100" l="1"/>
  <c r="L74" i="100"/>
  <c r="AK74" i="100"/>
  <c r="AD74" i="100"/>
  <c r="K74" i="100"/>
  <c r="Q74" i="100"/>
  <c r="S74" i="100"/>
  <c r="Y74" i="100"/>
  <c r="AN38" i="223"/>
  <c r="R74" i="100"/>
  <c r="O74" i="100"/>
  <c r="W74" i="100"/>
  <c r="P74" i="100"/>
  <c r="AE74" i="100"/>
  <c r="M74" i="100"/>
  <c r="U74" i="100"/>
  <c r="AA74" i="100"/>
  <c r="AJ74" i="100"/>
  <c r="AG74" i="100"/>
  <c r="AL74" i="100"/>
  <c r="H74" i="100"/>
  <c r="AI74" i="100"/>
  <c r="J74" i="100"/>
  <c r="N74" i="100"/>
  <c r="X74" i="100"/>
  <c r="Z74" i="100"/>
  <c r="AC74" i="100"/>
  <c r="AH74" i="100"/>
  <c r="T74" i="100"/>
  <c r="V74" i="100"/>
  <c r="AB74" i="100"/>
  <c r="I74" i="100"/>
  <c r="AM5" i="100" l="1"/>
  <c r="G74" i="100"/>
  <c r="AO38" i="223"/>
  <c r="F74" i="100"/>
  <c r="AR74" i="72"/>
  <c r="J8" i="141"/>
  <c r="J8" i="140"/>
  <c r="J12" i="141"/>
  <c r="J12" i="140"/>
  <c r="J16" i="141"/>
  <c r="J16" i="140"/>
  <c r="J20" i="141"/>
  <c r="J20" i="140"/>
  <c r="J21" i="141"/>
  <c r="J21" i="140"/>
  <c r="J6" i="141"/>
  <c r="J6" i="140"/>
  <c r="J7" i="141"/>
  <c r="J7" i="140"/>
  <c r="J9" i="141"/>
  <c r="J9" i="140"/>
  <c r="J10" i="141"/>
  <c r="J10" i="140"/>
  <c r="J11" i="141"/>
  <c r="J11" i="140"/>
  <c r="J13" i="141"/>
  <c r="J13" i="140"/>
  <c r="K5" i="46"/>
  <c r="K6" i="46" s="1"/>
  <c r="J15" i="141"/>
  <c r="J15" i="140"/>
  <c r="J17" i="141"/>
  <c r="J17" i="140"/>
  <c r="J18" i="141"/>
  <c r="J18" i="140"/>
  <c r="J19" i="141"/>
  <c r="J19" i="140"/>
  <c r="K11" i="46"/>
  <c r="K15" i="46"/>
  <c r="K8" i="46"/>
  <c r="K12" i="46"/>
  <c r="K16" i="46"/>
  <c r="K9" i="46"/>
  <c r="K13" i="46"/>
  <c r="K10" i="46"/>
  <c r="K14" i="46"/>
  <c r="J23" i="141"/>
  <c r="J23" i="140"/>
  <c r="J24" i="141"/>
  <c r="J24" i="140"/>
  <c r="J25" i="141"/>
  <c r="J25" i="140"/>
  <c r="J26" i="141"/>
  <c r="J26" i="140"/>
  <c r="J27" i="141"/>
  <c r="J27" i="140"/>
  <c r="J28" i="141"/>
  <c r="J28" i="140"/>
  <c r="J29" i="141"/>
  <c r="J29" i="140"/>
  <c r="J30" i="141"/>
  <c r="J30" i="140"/>
  <c r="J31" i="141"/>
  <c r="J31" i="140"/>
  <c r="J32" i="141"/>
  <c r="J32" i="140"/>
  <c r="J33" i="141"/>
  <c r="J33" i="140"/>
  <c r="J34" i="141"/>
  <c r="J34" i="140"/>
  <c r="J35" i="141"/>
  <c r="J35" i="140"/>
  <c r="J36" i="141"/>
  <c r="J36" i="140"/>
  <c r="J37" i="141"/>
  <c r="J37" i="140"/>
  <c r="J38" i="141"/>
  <c r="J38" i="140"/>
  <c r="J39" i="141"/>
  <c r="J39" i="140"/>
  <c r="J40" i="141"/>
  <c r="J40" i="140"/>
  <c r="J41" i="141"/>
  <c r="J41" i="140"/>
  <c r="J42" i="141"/>
  <c r="J42" i="140"/>
  <c r="J43" i="141"/>
  <c r="J43" i="140"/>
  <c r="J44" i="141"/>
  <c r="J44" i="140"/>
  <c r="J45" i="141"/>
  <c r="J45" i="140"/>
  <c r="J46" i="141"/>
  <c r="J46" i="140"/>
  <c r="J47" i="141"/>
  <c r="J47" i="140"/>
  <c r="J48" i="141"/>
  <c r="J48" i="140"/>
  <c r="J49" i="141"/>
  <c r="J49" i="140"/>
  <c r="J50" i="141"/>
  <c r="J50" i="140"/>
  <c r="J51" i="141"/>
  <c r="J51" i="140"/>
  <c r="J52" i="141"/>
  <c r="J52" i="140"/>
  <c r="J53" i="141"/>
  <c r="J53" i="140"/>
  <c r="J54" i="141"/>
  <c r="J54" i="140"/>
  <c r="J55" i="141"/>
  <c r="J55" i="140"/>
  <c r="J56" i="141"/>
  <c r="J56" i="140"/>
  <c r="J57" i="141"/>
  <c r="J57" i="140"/>
  <c r="J58" i="141"/>
  <c r="J58" i="140"/>
  <c r="J59" i="141"/>
  <c r="J59" i="140"/>
  <c r="J60" i="141"/>
  <c r="J60" i="140"/>
  <c r="J61" i="141"/>
  <c r="J61" i="140"/>
  <c r="J62" i="141"/>
  <c r="J62" i="140"/>
  <c r="J63" i="141"/>
  <c r="J63" i="140"/>
  <c r="J64" i="141"/>
  <c r="J64" i="140"/>
  <c r="J65" i="141"/>
  <c r="J65" i="140"/>
  <c r="J66" i="141"/>
  <c r="J66" i="140"/>
  <c r="J67" i="141"/>
  <c r="J67" i="140"/>
  <c r="J68" i="141"/>
  <c r="J68" i="140"/>
  <c r="J69" i="141"/>
  <c r="J69" i="140"/>
  <c r="J70" i="141"/>
  <c r="J70" i="140"/>
  <c r="J71" i="141"/>
  <c r="J71" i="140"/>
  <c r="J72" i="141"/>
  <c r="J72" i="140"/>
  <c r="J73" i="141"/>
  <c r="J73" i="140"/>
  <c r="J74" i="141"/>
  <c r="J74" i="140"/>
  <c r="K17" i="46" l="1"/>
  <c r="K19" i="46" s="1"/>
  <c r="AP74" i="72"/>
  <c r="AP38" i="223"/>
  <c r="J22" i="141"/>
  <c r="J22" i="140"/>
  <c r="J14" i="141"/>
  <c r="J14" i="140"/>
  <c r="J75" i="140" s="1"/>
  <c r="J82" i="140" s="1"/>
  <c r="BT74" i="72" l="1"/>
  <c r="BV74" i="72"/>
  <c r="BU74" i="72"/>
  <c r="BS74" i="72"/>
  <c r="J75" i="141"/>
  <c r="J82" i="141" s="1"/>
  <c r="AV74" i="72"/>
  <c r="BB74" i="72"/>
  <c r="BD74" i="72"/>
  <c r="AT74" i="72"/>
  <c r="BX74" i="72"/>
  <c r="AY74" i="72"/>
  <c r="BW74" i="72"/>
  <c r="AX74" i="72"/>
  <c r="BQ74" i="72"/>
  <c r="AW74" i="72"/>
  <c r="BN74" i="72"/>
  <c r="BJ74" i="72"/>
  <c r="BM74" i="72"/>
  <c r="BG74" i="72"/>
  <c r="BH74" i="72"/>
  <c r="BF74" i="72"/>
  <c r="BL74" i="72"/>
  <c r="AZ74" i="72"/>
  <c r="AQ38" i="223"/>
  <c r="BK74" i="72"/>
  <c r="BO74" i="72"/>
  <c r="BE74" i="72"/>
  <c r="BC74" i="72"/>
  <c r="BR74" i="72"/>
  <c r="AU74" i="72"/>
  <c r="BI74" i="72"/>
  <c r="BA74" i="72"/>
  <c r="BP74" i="72"/>
  <c r="AD74" i="72" l="1"/>
  <c r="R74" i="72"/>
  <c r="P74" i="72"/>
  <c r="AB74" i="72"/>
  <c r="I74" i="72"/>
  <c r="Z74" i="72"/>
  <c r="W74" i="72"/>
  <c r="AE74" i="72"/>
  <c r="J74" i="72"/>
  <c r="K74" i="72"/>
  <c r="AS38" i="223"/>
  <c r="L74" i="72"/>
  <c r="AC74" i="72"/>
  <c r="AH74" i="72"/>
  <c r="AS74" i="72"/>
  <c r="BY5" i="72"/>
  <c r="O74" i="72"/>
  <c r="T74" i="72"/>
  <c r="AK74" i="72"/>
  <c r="X74" i="72"/>
  <c r="V74" i="72"/>
  <c r="Y74" i="72"/>
  <c r="N74" i="72"/>
  <c r="AU38" i="223" l="1"/>
  <c r="H74" i="72"/>
  <c r="U74" i="72"/>
  <c r="Q74" i="72"/>
  <c r="AA74" i="72"/>
  <c r="S74" i="72"/>
  <c r="AL74" i="72"/>
  <c r="AG74" i="72"/>
  <c r="AI74" i="72"/>
  <c r="G74" i="72"/>
  <c r="M74" i="72"/>
  <c r="AF74" i="72"/>
  <c r="AJ74" i="72"/>
  <c r="AM5" i="72" l="1"/>
  <c r="F74" i="72"/>
  <c r="AV38" i="223"/>
  <c r="AF15" i="46" l="1"/>
  <c r="AG15" i="46" s="1"/>
  <c r="AJ15" i="46" s="1"/>
  <c r="AK15" i="46" s="1"/>
  <c r="AF14" i="46"/>
  <c r="AG14" i="46" s="1"/>
  <c r="AJ14" i="46" s="1"/>
  <c r="AK14" i="46" s="1"/>
  <c r="AF13" i="46"/>
  <c r="AG13" i="46" s="1"/>
  <c r="AJ13" i="46" s="1"/>
  <c r="AK13" i="46" s="1"/>
  <c r="AF5" i="46"/>
  <c r="AF6" i="46" l="1"/>
  <c r="AG5" i="46"/>
  <c r="AM14" i="46"/>
  <c r="AL14" i="46"/>
  <c r="AL13" i="46"/>
  <c r="AM13" i="46"/>
  <c r="AL15" i="46"/>
  <c r="AM15" i="46"/>
  <c r="AM6" i="33"/>
  <c r="AO6" i="33" s="1"/>
  <c r="AM10" i="33"/>
  <c r="AO10" i="33" s="1"/>
  <c r="AM14" i="33"/>
  <c r="AO14" i="33" s="1"/>
  <c r="AM20" i="33"/>
  <c r="AO20" i="33" s="1"/>
  <c r="AM5" i="33"/>
  <c r="AM7" i="33"/>
  <c r="AO7" i="33" s="1"/>
  <c r="AM9" i="33"/>
  <c r="AO9" i="33" s="1"/>
  <c r="AM11" i="33"/>
  <c r="AO11" i="33" s="1"/>
  <c r="AM13" i="33"/>
  <c r="AO13" i="33" s="1"/>
  <c r="AM15" i="33"/>
  <c r="AO15" i="33" s="1"/>
  <c r="AM17" i="33"/>
  <c r="AO17" i="33" s="1"/>
  <c r="AM19" i="33"/>
  <c r="AO19" i="33" s="1"/>
  <c r="AM21" i="33"/>
  <c r="AO21" i="33" s="1"/>
  <c r="AM23" i="33"/>
  <c r="AO23" i="33" s="1"/>
  <c r="AM25" i="33"/>
  <c r="AO25" i="33" s="1"/>
  <c r="AM27" i="33"/>
  <c r="AO27" i="33" s="1"/>
  <c r="AM29" i="33"/>
  <c r="AO29" i="33" s="1"/>
  <c r="AM31" i="33"/>
  <c r="AO31" i="33" s="1"/>
  <c r="AM33" i="33"/>
  <c r="AO33" i="33" s="1"/>
  <c r="AM35" i="33"/>
  <c r="AO35" i="33" s="1"/>
  <c r="AM37" i="33"/>
  <c r="AO37" i="33" s="1"/>
  <c r="AM39" i="33"/>
  <c r="AO39" i="33" s="1"/>
  <c r="AM41" i="33"/>
  <c r="AO41" i="33" s="1"/>
  <c r="AM43" i="33"/>
  <c r="AO43" i="33" s="1"/>
  <c r="AM45" i="33"/>
  <c r="AO45" i="33" s="1"/>
  <c r="AM47" i="33"/>
  <c r="AO47" i="33" s="1"/>
  <c r="AM49" i="33"/>
  <c r="AO49" i="33" s="1"/>
  <c r="AM51" i="33"/>
  <c r="AO51" i="33" s="1"/>
  <c r="AM53" i="33"/>
  <c r="AO53" i="33" s="1"/>
  <c r="AM55" i="33"/>
  <c r="AO55" i="33" s="1"/>
  <c r="AM57" i="33"/>
  <c r="AO57" i="33" s="1"/>
  <c r="AM59" i="33"/>
  <c r="AO59" i="33" s="1"/>
  <c r="AM61" i="33"/>
  <c r="AO61" i="33" s="1"/>
  <c r="AM63" i="33"/>
  <c r="AO63" i="33" s="1"/>
  <c r="AM65" i="33"/>
  <c r="AO65" i="33" s="1"/>
  <c r="AM67" i="33"/>
  <c r="AO67" i="33" s="1"/>
  <c r="AM69" i="33"/>
  <c r="AO69" i="33" s="1"/>
  <c r="AM71" i="33"/>
  <c r="AO71" i="33" s="1"/>
  <c r="AM73" i="33"/>
  <c r="AO73" i="33" s="1"/>
  <c r="AM8" i="33"/>
  <c r="AO8" i="33" s="1"/>
  <c r="AM12" i="33"/>
  <c r="AO12" i="33" s="1"/>
  <c r="AM16" i="33"/>
  <c r="AO16" i="33" s="1"/>
  <c r="AM18" i="33"/>
  <c r="AO18" i="33" s="1"/>
  <c r="AM22" i="33"/>
  <c r="AO22" i="33" s="1"/>
  <c r="AM24" i="33"/>
  <c r="AO24" i="33" s="1"/>
  <c r="AM26" i="33"/>
  <c r="AO26" i="33" s="1"/>
  <c r="AM28" i="33"/>
  <c r="AO28" i="33" s="1"/>
  <c r="AM30" i="33"/>
  <c r="AO30" i="33" s="1"/>
  <c r="AM32" i="33"/>
  <c r="AO32" i="33" s="1"/>
  <c r="AM34" i="33"/>
  <c r="AO34" i="33" s="1"/>
  <c r="AM36" i="33"/>
  <c r="AO36" i="33" s="1"/>
  <c r="AM38" i="33"/>
  <c r="AO38" i="33" s="1"/>
  <c r="AM42" i="33"/>
  <c r="AO42" i="33" s="1"/>
  <c r="AM44" i="33"/>
  <c r="AO44" i="33" s="1"/>
  <c r="AM46" i="33"/>
  <c r="AO46" i="33" s="1"/>
  <c r="AM48" i="33"/>
  <c r="AO48" i="33" s="1"/>
  <c r="AM50" i="33"/>
  <c r="AO50" i="33" s="1"/>
  <c r="AM52" i="33"/>
  <c r="AO52" i="33" s="1"/>
  <c r="AM54" i="33"/>
  <c r="AO54" i="33" s="1"/>
  <c r="AM56" i="33"/>
  <c r="AO56" i="33" s="1"/>
  <c r="AM58" i="33"/>
  <c r="AO58" i="33" s="1"/>
  <c r="AM60" i="33"/>
  <c r="AO60" i="33" s="1"/>
  <c r="AM62" i="33"/>
  <c r="AO62" i="33" s="1"/>
  <c r="AM64" i="33"/>
  <c r="AO64" i="33" s="1"/>
  <c r="AM66" i="33"/>
  <c r="AO66" i="33" s="1"/>
  <c r="AM68" i="33"/>
  <c r="AO68" i="33" s="1"/>
  <c r="AM70" i="33"/>
  <c r="AO70" i="33" s="1"/>
  <c r="AM72" i="33"/>
  <c r="AO72" i="33" s="1"/>
  <c r="J13" i="46"/>
  <c r="L13" i="46" s="1"/>
  <c r="M13" i="46" s="1"/>
  <c r="J15" i="46"/>
  <c r="L15" i="46" s="1"/>
  <c r="M15" i="46" s="1"/>
  <c r="J5" i="46"/>
  <c r="J14" i="46"/>
  <c r="L14" i="46" s="1"/>
  <c r="M14" i="46" s="1"/>
  <c r="AF11" i="46"/>
  <c r="AG11" i="46" s="1"/>
  <c r="AJ11" i="46" s="1"/>
  <c r="AK11" i="46" s="1"/>
  <c r="AF10" i="46"/>
  <c r="AG10" i="46" s="1"/>
  <c r="AJ10" i="46" s="1"/>
  <c r="AK10" i="46" s="1"/>
  <c r="AF9" i="46"/>
  <c r="AG9" i="46" s="1"/>
  <c r="AJ9" i="46" s="1"/>
  <c r="AK9" i="46" s="1"/>
  <c r="AF16" i="46"/>
  <c r="AG16" i="46" s="1"/>
  <c r="AJ16" i="46" s="1"/>
  <c r="AK16" i="46" s="1"/>
  <c r="AF8" i="46"/>
  <c r="AF12" i="46"/>
  <c r="AG12" i="46" s="1"/>
  <c r="AJ12" i="46" s="1"/>
  <c r="AK12" i="46" s="1"/>
  <c r="AN14" i="46" l="1"/>
  <c r="AO14" i="46" s="1"/>
  <c r="AQ14" i="46" s="1"/>
  <c r="AS14" i="46" s="1"/>
  <c r="AO40" i="33"/>
  <c r="AF17" i="46"/>
  <c r="AF19" i="46" s="1"/>
  <c r="AG8" i="46"/>
  <c r="AL9" i="46"/>
  <c r="AM9" i="46"/>
  <c r="AM11" i="46"/>
  <c r="AL11" i="46"/>
  <c r="N15" i="46"/>
  <c r="O15" i="46"/>
  <c r="AK5" i="46"/>
  <c r="AJ5" i="46"/>
  <c r="AJ6" i="46" s="1"/>
  <c r="AG6" i="46"/>
  <c r="AL12" i="46"/>
  <c r="AM12" i="46"/>
  <c r="AM16" i="46"/>
  <c r="AL16" i="46"/>
  <c r="AL10" i="46"/>
  <c r="AM10" i="46"/>
  <c r="O14" i="46"/>
  <c r="N14" i="46"/>
  <c r="L5" i="46"/>
  <c r="J6" i="46"/>
  <c r="O13" i="46"/>
  <c r="N13" i="46"/>
  <c r="AO5" i="33"/>
  <c r="AM74" i="33"/>
  <c r="AN15" i="46"/>
  <c r="AO15" i="46" s="1"/>
  <c r="AQ15" i="46" s="1"/>
  <c r="AS15" i="46" s="1"/>
  <c r="AN13" i="46"/>
  <c r="AO13" i="46" s="1"/>
  <c r="AQ13" i="46" s="1"/>
  <c r="AS13" i="46" s="1"/>
  <c r="J9" i="46"/>
  <c r="L9" i="46" s="1"/>
  <c r="M9" i="46" s="1"/>
  <c r="J11" i="46"/>
  <c r="L11" i="46" s="1"/>
  <c r="M11" i="46" s="1"/>
  <c r="J12" i="46"/>
  <c r="L12" i="46" s="1"/>
  <c r="M12" i="46" s="1"/>
  <c r="J16" i="46"/>
  <c r="L16" i="46" s="1"/>
  <c r="M16" i="46" s="1"/>
  <c r="J8" i="46"/>
  <c r="J10" i="46"/>
  <c r="L10" i="46" s="1"/>
  <c r="M10" i="46" s="1"/>
  <c r="AO74" i="33" l="1"/>
  <c r="P13" i="46"/>
  <c r="Q13" i="46" s="1"/>
  <c r="S13" i="46" s="1"/>
  <c r="V13" i="46" s="1"/>
  <c r="AC13" i="46" s="1"/>
  <c r="P14" i="46"/>
  <c r="Q14" i="46" s="1"/>
  <c r="S14" i="46" s="1"/>
  <c r="V14" i="46" s="1"/>
  <c r="AN16" i="46"/>
  <c r="AO16" i="46" s="1"/>
  <c r="AQ16" i="46" s="1"/>
  <c r="AS16" i="46" s="1"/>
  <c r="P15" i="46"/>
  <c r="Q15" i="46" s="1"/>
  <c r="S15" i="46" s="1"/>
  <c r="V15" i="46" s="1"/>
  <c r="AN9" i="46"/>
  <c r="AO9" i="46" s="1"/>
  <c r="AQ9" i="46" s="1"/>
  <c r="AS9" i="46" s="1"/>
  <c r="O10" i="46"/>
  <c r="N10" i="46"/>
  <c r="N12" i="46"/>
  <c r="O12" i="46"/>
  <c r="N16" i="46"/>
  <c r="O16" i="46"/>
  <c r="N11" i="46"/>
  <c r="O11" i="46"/>
  <c r="L6" i="46"/>
  <c r="M5" i="46"/>
  <c r="AN10" i="46"/>
  <c r="AO10" i="46" s="1"/>
  <c r="AQ10" i="46" s="1"/>
  <c r="AS10" i="46" s="1"/>
  <c r="AN12" i="46"/>
  <c r="AO12" i="46" s="1"/>
  <c r="AQ12" i="46" s="1"/>
  <c r="AS12" i="46" s="1"/>
  <c r="AN11" i="46"/>
  <c r="AO11" i="46" s="1"/>
  <c r="AQ11" i="46" s="1"/>
  <c r="AS11" i="46" s="1"/>
  <c r="AJ8" i="46"/>
  <c r="AG17" i="46"/>
  <c r="AG19" i="46" s="1"/>
  <c r="J17" i="46"/>
  <c r="J19" i="46" s="1"/>
  <c r="L8" i="46"/>
  <c r="O9" i="46"/>
  <c r="N9" i="46"/>
  <c r="X13" i="46"/>
  <c r="AC14" i="46"/>
  <c r="AK6" i="46"/>
  <c r="AL5" i="46"/>
  <c r="AM5" i="46"/>
  <c r="AM6" i="46" s="1"/>
  <c r="X15" i="46"/>
  <c r="X14" i="46" l="1"/>
  <c r="AC15" i="46"/>
  <c r="P10" i="46"/>
  <c r="Q10" i="46" s="1"/>
  <c r="S10" i="46" s="1"/>
  <c r="V10" i="46" s="1"/>
  <c r="X10" i="46" s="1"/>
  <c r="P9" i="46"/>
  <c r="Q9" i="46" s="1"/>
  <c r="S9" i="46" s="1"/>
  <c r="V9" i="46" s="1"/>
  <c r="AN5" i="46"/>
  <c r="AL6" i="46"/>
  <c r="M8" i="46"/>
  <c r="L17" i="46"/>
  <c r="L19" i="46" s="1"/>
  <c r="AK8" i="46"/>
  <c r="AJ17" i="46"/>
  <c r="AJ19" i="46" s="1"/>
  <c r="N5" i="46"/>
  <c r="O5" i="46"/>
  <c r="O6" i="46" s="1"/>
  <c r="M6" i="46"/>
  <c r="BY13" i="72"/>
  <c r="AM13" i="100"/>
  <c r="P11" i="46"/>
  <c r="Q11" i="46" s="1"/>
  <c r="S11" i="46" s="1"/>
  <c r="V11" i="46" s="1"/>
  <c r="P16" i="46"/>
  <c r="Q16" i="46" s="1"/>
  <c r="S16" i="46" s="1"/>
  <c r="V16" i="46" s="1"/>
  <c r="P12" i="46"/>
  <c r="Q12" i="46" s="1"/>
  <c r="S12" i="46" s="1"/>
  <c r="V12" i="46" s="1"/>
  <c r="X9" i="46" l="1"/>
  <c r="AC10" i="46"/>
  <c r="AC9" i="46"/>
  <c r="X12" i="46"/>
  <c r="AC12" i="46"/>
  <c r="AC11" i="46"/>
  <c r="X11" i="46"/>
  <c r="P5" i="46"/>
  <c r="N6" i="46"/>
  <c r="AM8" i="46"/>
  <c r="AM17" i="46" s="1"/>
  <c r="AK17" i="46"/>
  <c r="AL8" i="46"/>
  <c r="N8" i="46"/>
  <c r="M17" i="46"/>
  <c r="O8" i="46"/>
  <c r="O17" i="46" s="1"/>
  <c r="AC16" i="46"/>
  <c r="X16" i="46"/>
  <c r="AN6" i="46"/>
  <c r="AO5" i="46"/>
  <c r="AO6" i="46" l="1"/>
  <c r="AQ5" i="46"/>
  <c r="O19" i="46"/>
  <c r="N17" i="46"/>
  <c r="P8" i="46"/>
  <c r="AL17" i="46"/>
  <c r="AN8" i="46"/>
  <c r="AM19" i="46"/>
  <c r="P6" i="46"/>
  <c r="Q5" i="46"/>
  <c r="M19" i="46"/>
  <c r="AK19" i="46"/>
  <c r="AM21" i="100" l="1"/>
  <c r="S5" i="46"/>
  <c r="Q6" i="46"/>
  <c r="BY21" i="72"/>
  <c r="AN17" i="46"/>
  <c r="AN19" i="46" s="1"/>
  <c r="AO8" i="46"/>
  <c r="P17" i="46"/>
  <c r="P19" i="46" s="1"/>
  <c r="Q8" i="46"/>
  <c r="AS5" i="46"/>
  <c r="AQ6" i="46"/>
  <c r="AL19" i="46"/>
  <c r="N19" i="46"/>
  <c r="S8" i="46" l="1"/>
  <c r="Q17" i="46"/>
  <c r="Q19" i="46" s="1"/>
  <c r="AQ8" i="46"/>
  <c r="AO17" i="46"/>
  <c r="AO19" i="46" s="1"/>
  <c r="AT6" i="46"/>
  <c r="AS6" i="46"/>
  <c r="V5" i="46"/>
  <c r="S6" i="46"/>
  <c r="V6" i="46" l="1"/>
  <c r="X5" i="46"/>
  <c r="AC5" i="46"/>
  <c r="AC6" i="46" s="1"/>
  <c r="AM13" i="72"/>
  <c r="AS8" i="46"/>
  <c r="AQ17" i="46"/>
  <c r="AQ19" i="46" s="1"/>
  <c r="S17" i="46"/>
  <c r="S19" i="46" s="1"/>
  <c r="V8" i="46"/>
  <c r="X8" i="46" l="1"/>
  <c r="V17" i="46"/>
  <c r="V19" i="46" s="1"/>
  <c r="AC8" i="46"/>
  <c r="AC17" i="46" s="1"/>
  <c r="AC19" i="46" s="1"/>
  <c r="AS17" i="46"/>
  <c r="AS19" i="46" s="1"/>
  <c r="AT17" i="46"/>
  <c r="X6" i="46"/>
  <c r="AT19" i="46" l="1"/>
  <c r="X17" i="46"/>
  <c r="X19" i="46" s="1"/>
  <c r="Y6" i="46"/>
  <c r="Y17" i="46" l="1"/>
  <c r="Y19" i="46" s="1"/>
  <c r="AM21" i="72"/>
  <c r="I7" i="141" l="1"/>
  <c r="K7" i="141" s="1"/>
  <c r="L7" i="141" s="1"/>
  <c r="N7" i="141" s="1"/>
  <c r="I8" i="141"/>
  <c r="K8" i="141" s="1"/>
  <c r="L8" i="141" s="1"/>
  <c r="N8" i="141" s="1"/>
  <c r="I9" i="141"/>
  <c r="K9" i="141" s="1"/>
  <c r="L9" i="141" s="1"/>
  <c r="N9" i="141" s="1"/>
  <c r="I10" i="141"/>
  <c r="K10" i="141" s="1"/>
  <c r="L10" i="141" s="1"/>
  <c r="N10" i="141" s="1"/>
  <c r="I11" i="141"/>
  <c r="K11" i="141" s="1"/>
  <c r="L11" i="141" s="1"/>
  <c r="N11" i="141" s="1"/>
  <c r="I12" i="141"/>
  <c r="K12" i="141" s="1"/>
  <c r="L12" i="141" s="1"/>
  <c r="N12" i="141" s="1"/>
  <c r="I13" i="141"/>
  <c r="K13" i="141" s="1"/>
  <c r="L13" i="141" s="1"/>
  <c r="N13" i="141" s="1"/>
  <c r="I14" i="141"/>
  <c r="K14" i="141" s="1"/>
  <c r="L14" i="141" s="1"/>
  <c r="N14" i="141" s="1"/>
  <c r="I15" i="141"/>
  <c r="K15" i="141" s="1"/>
  <c r="L15" i="141" s="1"/>
  <c r="N15" i="141" s="1"/>
  <c r="I16" i="141"/>
  <c r="K16" i="141" s="1"/>
  <c r="L16" i="141" s="1"/>
  <c r="N16" i="141" s="1"/>
  <c r="I17" i="141"/>
  <c r="K17" i="141" s="1"/>
  <c r="L17" i="141" s="1"/>
  <c r="N17" i="141" s="1"/>
  <c r="I18" i="141"/>
  <c r="K18" i="141" s="1"/>
  <c r="L18" i="141" s="1"/>
  <c r="N18" i="141" s="1"/>
  <c r="I19" i="141"/>
  <c r="K19" i="141" s="1"/>
  <c r="L19" i="141" s="1"/>
  <c r="N19" i="141" s="1"/>
  <c r="I20" i="141"/>
  <c r="K20" i="141" s="1"/>
  <c r="L20" i="141" s="1"/>
  <c r="N20" i="141" s="1"/>
  <c r="I21" i="141"/>
  <c r="K21" i="141" s="1"/>
  <c r="L21" i="141" s="1"/>
  <c r="N21" i="141" s="1"/>
  <c r="I22" i="141"/>
  <c r="K22" i="141" s="1"/>
  <c r="L22" i="141" s="1"/>
  <c r="N22" i="141" s="1"/>
  <c r="I23" i="141"/>
  <c r="K23" i="141" s="1"/>
  <c r="L23" i="141" s="1"/>
  <c r="N23" i="141" s="1"/>
  <c r="I24" i="141"/>
  <c r="K24" i="141" s="1"/>
  <c r="L24" i="141" s="1"/>
  <c r="N24" i="141" s="1"/>
  <c r="I25" i="141"/>
  <c r="K25" i="141" s="1"/>
  <c r="L25" i="141" s="1"/>
  <c r="N25" i="141" s="1"/>
  <c r="I26" i="141"/>
  <c r="K26" i="141" s="1"/>
  <c r="L26" i="141" s="1"/>
  <c r="N26" i="141" s="1"/>
  <c r="I27" i="141"/>
  <c r="K27" i="141" s="1"/>
  <c r="L27" i="141" s="1"/>
  <c r="N27" i="141" s="1"/>
  <c r="I28" i="141"/>
  <c r="K28" i="141" s="1"/>
  <c r="L28" i="141" s="1"/>
  <c r="N28" i="141" s="1"/>
  <c r="I29" i="141"/>
  <c r="K29" i="141" s="1"/>
  <c r="L29" i="141" s="1"/>
  <c r="N29" i="141" s="1"/>
  <c r="I30" i="141"/>
  <c r="K30" i="141" s="1"/>
  <c r="L30" i="141" s="1"/>
  <c r="N30" i="141" s="1"/>
  <c r="I31" i="141"/>
  <c r="K31" i="141" s="1"/>
  <c r="L31" i="141" s="1"/>
  <c r="N31" i="141" s="1"/>
  <c r="I32" i="141"/>
  <c r="K32" i="141" s="1"/>
  <c r="L32" i="141" s="1"/>
  <c r="N32" i="141" s="1"/>
  <c r="I33" i="141"/>
  <c r="K33" i="141" s="1"/>
  <c r="L33" i="141" s="1"/>
  <c r="N33" i="141" s="1"/>
  <c r="I34" i="141"/>
  <c r="K34" i="141" s="1"/>
  <c r="L34" i="141" s="1"/>
  <c r="N34" i="141" s="1"/>
  <c r="I35" i="141"/>
  <c r="K35" i="141" s="1"/>
  <c r="L35" i="141" s="1"/>
  <c r="N35" i="141" s="1"/>
  <c r="I36" i="141"/>
  <c r="K36" i="141" s="1"/>
  <c r="L36" i="141" s="1"/>
  <c r="N36" i="141" s="1"/>
  <c r="I37" i="141"/>
  <c r="K37" i="141" s="1"/>
  <c r="L37" i="141" s="1"/>
  <c r="N37" i="141" s="1"/>
  <c r="I38" i="141"/>
  <c r="K38" i="141" s="1"/>
  <c r="L38" i="141" s="1"/>
  <c r="N38" i="141" s="1"/>
  <c r="I39" i="141"/>
  <c r="K39" i="141" s="1"/>
  <c r="L39" i="141" s="1"/>
  <c r="N39" i="141" s="1"/>
  <c r="I40" i="141"/>
  <c r="K40" i="141" s="1"/>
  <c r="L40" i="141" s="1"/>
  <c r="N40" i="141" s="1"/>
  <c r="I41" i="141"/>
  <c r="K41" i="141" s="1"/>
  <c r="L41" i="141" s="1"/>
  <c r="N41" i="141" s="1"/>
  <c r="I42" i="141"/>
  <c r="K42" i="141" s="1"/>
  <c r="L42" i="141" s="1"/>
  <c r="N42" i="141" s="1"/>
  <c r="I43" i="141"/>
  <c r="K43" i="141" s="1"/>
  <c r="L43" i="141" s="1"/>
  <c r="N43" i="141" s="1"/>
  <c r="I44" i="141"/>
  <c r="K44" i="141" s="1"/>
  <c r="L44" i="141" s="1"/>
  <c r="N44" i="141" s="1"/>
  <c r="I45" i="141"/>
  <c r="K45" i="141" s="1"/>
  <c r="L45" i="141" s="1"/>
  <c r="N45" i="141" s="1"/>
  <c r="I46" i="141"/>
  <c r="K46" i="141" s="1"/>
  <c r="L46" i="141" s="1"/>
  <c r="N46" i="141" s="1"/>
  <c r="I47" i="141"/>
  <c r="K47" i="141" s="1"/>
  <c r="L47" i="141" s="1"/>
  <c r="N47" i="141" s="1"/>
  <c r="I48" i="141"/>
  <c r="K48" i="141" s="1"/>
  <c r="L48" i="141" s="1"/>
  <c r="N48" i="141" s="1"/>
  <c r="I49" i="141"/>
  <c r="K49" i="141" s="1"/>
  <c r="L49" i="141" s="1"/>
  <c r="N49" i="141" s="1"/>
  <c r="I50" i="141"/>
  <c r="K50" i="141" s="1"/>
  <c r="L50" i="141" s="1"/>
  <c r="N50" i="141" s="1"/>
  <c r="I51" i="141"/>
  <c r="K51" i="141" s="1"/>
  <c r="L51" i="141" s="1"/>
  <c r="N51" i="141" s="1"/>
  <c r="I52" i="141"/>
  <c r="K52" i="141" s="1"/>
  <c r="L52" i="141" s="1"/>
  <c r="N52" i="141" s="1"/>
  <c r="I53" i="141"/>
  <c r="K53" i="141" s="1"/>
  <c r="L53" i="141" s="1"/>
  <c r="N53" i="141" s="1"/>
  <c r="I54" i="141"/>
  <c r="K54" i="141" s="1"/>
  <c r="L54" i="141" s="1"/>
  <c r="N54" i="141" s="1"/>
  <c r="I55" i="141"/>
  <c r="K55" i="141" s="1"/>
  <c r="L55" i="141" s="1"/>
  <c r="N55" i="141" s="1"/>
  <c r="I56" i="141"/>
  <c r="K56" i="141" s="1"/>
  <c r="L56" i="141" s="1"/>
  <c r="N56" i="141" s="1"/>
  <c r="I57" i="141"/>
  <c r="K57" i="141" s="1"/>
  <c r="L57" i="141" s="1"/>
  <c r="N57" i="141" s="1"/>
  <c r="I58" i="141"/>
  <c r="K58" i="141" s="1"/>
  <c r="L58" i="141" s="1"/>
  <c r="N58" i="141" s="1"/>
  <c r="I59" i="141"/>
  <c r="K59" i="141" s="1"/>
  <c r="L59" i="141" s="1"/>
  <c r="N59" i="141" s="1"/>
  <c r="I60" i="141"/>
  <c r="K60" i="141" s="1"/>
  <c r="L60" i="141" s="1"/>
  <c r="N60" i="141" s="1"/>
  <c r="I61" i="141"/>
  <c r="K61" i="141" s="1"/>
  <c r="L61" i="141" s="1"/>
  <c r="N61" i="141" s="1"/>
  <c r="I62" i="141"/>
  <c r="K62" i="141" s="1"/>
  <c r="L62" i="141" s="1"/>
  <c r="N62" i="141" s="1"/>
  <c r="I63" i="141"/>
  <c r="K63" i="141" s="1"/>
  <c r="L63" i="141" s="1"/>
  <c r="N63" i="141" s="1"/>
  <c r="I64" i="141"/>
  <c r="K64" i="141" s="1"/>
  <c r="L64" i="141" s="1"/>
  <c r="N64" i="141" s="1"/>
  <c r="I65" i="141"/>
  <c r="K65" i="141" s="1"/>
  <c r="L65" i="141" s="1"/>
  <c r="N65" i="141" s="1"/>
  <c r="I66" i="141"/>
  <c r="K66" i="141" s="1"/>
  <c r="L66" i="141" s="1"/>
  <c r="N66" i="141" s="1"/>
  <c r="I67" i="141"/>
  <c r="K67" i="141" s="1"/>
  <c r="L67" i="141" s="1"/>
  <c r="N67" i="141" s="1"/>
  <c r="I68" i="141"/>
  <c r="K68" i="141" s="1"/>
  <c r="L68" i="141" s="1"/>
  <c r="N68" i="141" s="1"/>
  <c r="I69" i="141"/>
  <c r="K69" i="141" s="1"/>
  <c r="L69" i="141" s="1"/>
  <c r="N69" i="141" s="1"/>
  <c r="I70" i="141"/>
  <c r="K70" i="141" s="1"/>
  <c r="L70" i="141" s="1"/>
  <c r="N70" i="141" s="1"/>
  <c r="I71" i="141"/>
  <c r="K71" i="141" s="1"/>
  <c r="L71" i="141" s="1"/>
  <c r="N71" i="141" s="1"/>
  <c r="I72" i="141"/>
  <c r="K72" i="141" s="1"/>
  <c r="L72" i="141" s="1"/>
  <c r="N72" i="141" s="1"/>
  <c r="I73" i="141"/>
  <c r="K73" i="141" s="1"/>
  <c r="L73" i="141" s="1"/>
  <c r="N73" i="141" s="1"/>
  <c r="I74" i="141"/>
  <c r="K74" i="141" s="1"/>
  <c r="L74" i="141" s="1"/>
  <c r="N74" i="141" s="1"/>
  <c r="I6" i="141"/>
  <c r="I7" i="140"/>
  <c r="K7" i="140" s="1"/>
  <c r="L7" i="140" s="1"/>
  <c r="N7" i="140" s="1"/>
  <c r="I8" i="140"/>
  <c r="K8" i="140" s="1"/>
  <c r="L8" i="140" s="1"/>
  <c r="N8" i="140" s="1"/>
  <c r="I9" i="140"/>
  <c r="K9" i="140" s="1"/>
  <c r="L9" i="140" s="1"/>
  <c r="N9" i="140" s="1"/>
  <c r="I10" i="140"/>
  <c r="K10" i="140" s="1"/>
  <c r="L10" i="140" s="1"/>
  <c r="N10" i="140" s="1"/>
  <c r="I11" i="140"/>
  <c r="K11" i="140" s="1"/>
  <c r="L11" i="140" s="1"/>
  <c r="N11" i="140" s="1"/>
  <c r="I12" i="140"/>
  <c r="K12" i="140" s="1"/>
  <c r="L12" i="140" s="1"/>
  <c r="N12" i="140" s="1"/>
  <c r="I13" i="140"/>
  <c r="K13" i="140" s="1"/>
  <c r="L13" i="140" s="1"/>
  <c r="N13" i="140" s="1"/>
  <c r="I14" i="140"/>
  <c r="K14" i="140" s="1"/>
  <c r="L14" i="140" s="1"/>
  <c r="N14" i="140" s="1"/>
  <c r="I15" i="140"/>
  <c r="K15" i="140" s="1"/>
  <c r="L15" i="140" s="1"/>
  <c r="N15" i="140" s="1"/>
  <c r="I16" i="140"/>
  <c r="K16" i="140" s="1"/>
  <c r="L16" i="140" s="1"/>
  <c r="N16" i="140" s="1"/>
  <c r="I17" i="140"/>
  <c r="K17" i="140" s="1"/>
  <c r="L17" i="140" s="1"/>
  <c r="N17" i="140" s="1"/>
  <c r="I18" i="140"/>
  <c r="K18" i="140" s="1"/>
  <c r="L18" i="140" s="1"/>
  <c r="N18" i="140" s="1"/>
  <c r="I19" i="140"/>
  <c r="K19" i="140" s="1"/>
  <c r="L19" i="140" s="1"/>
  <c r="N19" i="140" s="1"/>
  <c r="I20" i="140"/>
  <c r="K20" i="140" s="1"/>
  <c r="L20" i="140" s="1"/>
  <c r="N20" i="140" s="1"/>
  <c r="I21" i="140"/>
  <c r="K21" i="140" s="1"/>
  <c r="L21" i="140" s="1"/>
  <c r="N21" i="140" s="1"/>
  <c r="I22" i="140"/>
  <c r="K22" i="140" s="1"/>
  <c r="L22" i="140" s="1"/>
  <c r="N22" i="140" s="1"/>
  <c r="I23" i="140"/>
  <c r="K23" i="140" s="1"/>
  <c r="L23" i="140" s="1"/>
  <c r="N23" i="140" s="1"/>
  <c r="I24" i="140"/>
  <c r="K24" i="140" s="1"/>
  <c r="L24" i="140" s="1"/>
  <c r="N24" i="140" s="1"/>
  <c r="I25" i="140"/>
  <c r="K25" i="140" s="1"/>
  <c r="L25" i="140" s="1"/>
  <c r="N25" i="140" s="1"/>
  <c r="I26" i="140"/>
  <c r="K26" i="140" s="1"/>
  <c r="L26" i="140" s="1"/>
  <c r="N26" i="140" s="1"/>
  <c r="I27" i="140"/>
  <c r="K27" i="140" s="1"/>
  <c r="L27" i="140" s="1"/>
  <c r="N27" i="140" s="1"/>
  <c r="I28" i="140"/>
  <c r="K28" i="140" s="1"/>
  <c r="L28" i="140" s="1"/>
  <c r="N28" i="140" s="1"/>
  <c r="I29" i="140"/>
  <c r="K29" i="140" s="1"/>
  <c r="L29" i="140" s="1"/>
  <c r="N29" i="140" s="1"/>
  <c r="I30" i="140"/>
  <c r="K30" i="140" s="1"/>
  <c r="L30" i="140" s="1"/>
  <c r="N30" i="140" s="1"/>
  <c r="I31" i="140"/>
  <c r="K31" i="140" s="1"/>
  <c r="L31" i="140" s="1"/>
  <c r="N31" i="140" s="1"/>
  <c r="I32" i="140"/>
  <c r="K32" i="140" s="1"/>
  <c r="L32" i="140" s="1"/>
  <c r="N32" i="140" s="1"/>
  <c r="I33" i="140"/>
  <c r="K33" i="140" s="1"/>
  <c r="L33" i="140" s="1"/>
  <c r="N33" i="140" s="1"/>
  <c r="I34" i="140"/>
  <c r="K34" i="140" s="1"/>
  <c r="L34" i="140" s="1"/>
  <c r="N34" i="140" s="1"/>
  <c r="I35" i="140"/>
  <c r="K35" i="140" s="1"/>
  <c r="L35" i="140" s="1"/>
  <c r="N35" i="140" s="1"/>
  <c r="I36" i="140"/>
  <c r="K36" i="140" s="1"/>
  <c r="L36" i="140" s="1"/>
  <c r="N36" i="140" s="1"/>
  <c r="I37" i="140"/>
  <c r="K37" i="140" s="1"/>
  <c r="L37" i="140" s="1"/>
  <c r="N37" i="140" s="1"/>
  <c r="I38" i="140"/>
  <c r="K38" i="140" s="1"/>
  <c r="L38" i="140" s="1"/>
  <c r="N38" i="140" s="1"/>
  <c r="I39" i="140"/>
  <c r="K39" i="140" s="1"/>
  <c r="L39" i="140" s="1"/>
  <c r="N39" i="140" s="1"/>
  <c r="I40" i="140"/>
  <c r="K40" i="140" s="1"/>
  <c r="L40" i="140" s="1"/>
  <c r="N40" i="140" s="1"/>
  <c r="I41" i="140"/>
  <c r="K41" i="140" s="1"/>
  <c r="L41" i="140" s="1"/>
  <c r="N41" i="140" s="1"/>
  <c r="I42" i="140"/>
  <c r="K42" i="140" s="1"/>
  <c r="L42" i="140" s="1"/>
  <c r="N42" i="140" s="1"/>
  <c r="I43" i="140"/>
  <c r="K43" i="140" s="1"/>
  <c r="L43" i="140" s="1"/>
  <c r="N43" i="140" s="1"/>
  <c r="I44" i="140"/>
  <c r="K44" i="140" s="1"/>
  <c r="L44" i="140" s="1"/>
  <c r="N44" i="140" s="1"/>
  <c r="I45" i="140"/>
  <c r="K45" i="140" s="1"/>
  <c r="L45" i="140" s="1"/>
  <c r="N45" i="140" s="1"/>
  <c r="I46" i="140"/>
  <c r="K46" i="140" s="1"/>
  <c r="L46" i="140" s="1"/>
  <c r="N46" i="140" s="1"/>
  <c r="I47" i="140"/>
  <c r="K47" i="140" s="1"/>
  <c r="L47" i="140" s="1"/>
  <c r="N47" i="140" s="1"/>
  <c r="I48" i="140"/>
  <c r="K48" i="140" s="1"/>
  <c r="L48" i="140" s="1"/>
  <c r="N48" i="140" s="1"/>
  <c r="I49" i="140"/>
  <c r="K49" i="140" s="1"/>
  <c r="L49" i="140" s="1"/>
  <c r="N49" i="140" s="1"/>
  <c r="I50" i="140"/>
  <c r="K50" i="140" s="1"/>
  <c r="L50" i="140" s="1"/>
  <c r="N50" i="140" s="1"/>
  <c r="I51" i="140"/>
  <c r="K51" i="140" s="1"/>
  <c r="L51" i="140" s="1"/>
  <c r="N51" i="140" s="1"/>
  <c r="I52" i="140"/>
  <c r="K52" i="140" s="1"/>
  <c r="L52" i="140" s="1"/>
  <c r="N52" i="140" s="1"/>
  <c r="I53" i="140"/>
  <c r="K53" i="140" s="1"/>
  <c r="L53" i="140" s="1"/>
  <c r="N53" i="140" s="1"/>
  <c r="I54" i="140"/>
  <c r="K54" i="140" s="1"/>
  <c r="L54" i="140" s="1"/>
  <c r="N54" i="140" s="1"/>
  <c r="I55" i="140"/>
  <c r="K55" i="140" s="1"/>
  <c r="L55" i="140" s="1"/>
  <c r="N55" i="140" s="1"/>
  <c r="I56" i="140"/>
  <c r="K56" i="140" s="1"/>
  <c r="L56" i="140" s="1"/>
  <c r="N56" i="140" s="1"/>
  <c r="I57" i="140"/>
  <c r="K57" i="140" s="1"/>
  <c r="L57" i="140" s="1"/>
  <c r="N57" i="140" s="1"/>
  <c r="I58" i="140"/>
  <c r="K58" i="140" s="1"/>
  <c r="L58" i="140" s="1"/>
  <c r="N58" i="140" s="1"/>
  <c r="I59" i="140"/>
  <c r="K59" i="140" s="1"/>
  <c r="L59" i="140" s="1"/>
  <c r="N59" i="140" s="1"/>
  <c r="I60" i="140"/>
  <c r="K60" i="140" s="1"/>
  <c r="L60" i="140" s="1"/>
  <c r="N60" i="140" s="1"/>
  <c r="I61" i="140"/>
  <c r="K61" i="140" s="1"/>
  <c r="L61" i="140" s="1"/>
  <c r="N61" i="140" s="1"/>
  <c r="I62" i="140"/>
  <c r="K62" i="140" s="1"/>
  <c r="L62" i="140" s="1"/>
  <c r="N62" i="140" s="1"/>
  <c r="I63" i="140"/>
  <c r="K63" i="140" s="1"/>
  <c r="L63" i="140" s="1"/>
  <c r="N63" i="140" s="1"/>
  <c r="I64" i="140"/>
  <c r="K64" i="140" s="1"/>
  <c r="L64" i="140" s="1"/>
  <c r="N64" i="140" s="1"/>
  <c r="I65" i="140"/>
  <c r="K65" i="140" s="1"/>
  <c r="L65" i="140" s="1"/>
  <c r="N65" i="140" s="1"/>
  <c r="I66" i="140"/>
  <c r="K66" i="140" s="1"/>
  <c r="L66" i="140" s="1"/>
  <c r="N66" i="140" s="1"/>
  <c r="I67" i="140"/>
  <c r="K67" i="140" s="1"/>
  <c r="L67" i="140" s="1"/>
  <c r="N67" i="140" s="1"/>
  <c r="I68" i="140"/>
  <c r="K68" i="140" s="1"/>
  <c r="L68" i="140" s="1"/>
  <c r="N68" i="140" s="1"/>
  <c r="I69" i="140"/>
  <c r="K69" i="140" s="1"/>
  <c r="L69" i="140" s="1"/>
  <c r="N69" i="140" s="1"/>
  <c r="I70" i="140"/>
  <c r="K70" i="140" s="1"/>
  <c r="L70" i="140" s="1"/>
  <c r="N70" i="140" s="1"/>
  <c r="I71" i="140"/>
  <c r="K71" i="140" s="1"/>
  <c r="L71" i="140" s="1"/>
  <c r="N71" i="140" s="1"/>
  <c r="I72" i="140"/>
  <c r="K72" i="140" s="1"/>
  <c r="L72" i="140" s="1"/>
  <c r="N72" i="140" s="1"/>
  <c r="I73" i="140"/>
  <c r="K73" i="140" s="1"/>
  <c r="L73" i="140" s="1"/>
  <c r="N73" i="140" s="1"/>
  <c r="I74" i="140"/>
  <c r="K74" i="140" s="1"/>
  <c r="L74" i="140" s="1"/>
  <c r="N74" i="140" s="1"/>
  <c r="I6" i="140"/>
  <c r="R73" i="140" l="1"/>
  <c r="P73" i="140"/>
  <c r="P71" i="140"/>
  <c r="R71" i="140"/>
  <c r="R69" i="140"/>
  <c r="P69" i="140"/>
  <c r="P67" i="140"/>
  <c r="R67" i="140"/>
  <c r="P65" i="140"/>
  <c r="R65" i="140"/>
  <c r="P63" i="140"/>
  <c r="R63" i="140"/>
  <c r="R61" i="140"/>
  <c r="P61" i="140"/>
  <c r="P59" i="140"/>
  <c r="R59" i="140"/>
  <c r="P57" i="140"/>
  <c r="R57" i="140"/>
  <c r="R55" i="140"/>
  <c r="P55" i="140"/>
  <c r="R53" i="140"/>
  <c r="P53" i="140"/>
  <c r="P51" i="140"/>
  <c r="R51" i="140"/>
  <c r="R49" i="140"/>
  <c r="P49" i="140"/>
  <c r="P47" i="140"/>
  <c r="R47" i="140"/>
  <c r="R45" i="140"/>
  <c r="P45" i="140"/>
  <c r="P43" i="140"/>
  <c r="R43" i="140"/>
  <c r="R41" i="140"/>
  <c r="P41" i="140"/>
  <c r="P39" i="140"/>
  <c r="R39" i="140"/>
  <c r="R37" i="140"/>
  <c r="P37" i="140"/>
  <c r="P35" i="140"/>
  <c r="R35" i="140"/>
  <c r="P33" i="140"/>
  <c r="R33" i="140"/>
  <c r="R31" i="140"/>
  <c r="P31" i="140"/>
  <c r="P29" i="140"/>
  <c r="R29" i="140"/>
  <c r="R27" i="140"/>
  <c r="P27" i="140"/>
  <c r="P25" i="140"/>
  <c r="R25" i="140"/>
  <c r="P23" i="140"/>
  <c r="R23" i="140"/>
  <c r="P21" i="140"/>
  <c r="R21" i="140"/>
  <c r="P19" i="140"/>
  <c r="R19" i="140"/>
  <c r="P17" i="140"/>
  <c r="R17" i="140"/>
  <c r="P15" i="140"/>
  <c r="R15" i="140"/>
  <c r="P13" i="140"/>
  <c r="R13" i="140"/>
  <c r="R11" i="140"/>
  <c r="P11" i="140"/>
  <c r="R9" i="140"/>
  <c r="P9" i="140"/>
  <c r="P7" i="140"/>
  <c r="R7" i="140"/>
  <c r="R74" i="141"/>
  <c r="P74" i="141"/>
  <c r="R72" i="141"/>
  <c r="P72" i="141"/>
  <c r="R70" i="141"/>
  <c r="P70" i="141"/>
  <c r="P68" i="141"/>
  <c r="R68" i="141"/>
  <c r="P66" i="141"/>
  <c r="R66" i="141"/>
  <c r="P64" i="141"/>
  <c r="R64" i="141"/>
  <c r="R62" i="141"/>
  <c r="P62" i="141"/>
  <c r="R60" i="141"/>
  <c r="P60" i="141"/>
  <c r="R58" i="141"/>
  <c r="P58" i="141"/>
  <c r="R56" i="141"/>
  <c r="P56" i="141"/>
  <c r="P54" i="141"/>
  <c r="R54" i="141"/>
  <c r="P52" i="141"/>
  <c r="R52" i="141"/>
  <c r="R50" i="141"/>
  <c r="P50" i="141"/>
  <c r="P48" i="141"/>
  <c r="R48" i="141"/>
  <c r="P46" i="141"/>
  <c r="R46" i="141"/>
  <c r="P44" i="141"/>
  <c r="R44" i="141"/>
  <c r="R42" i="141"/>
  <c r="P42" i="141"/>
  <c r="P40" i="141"/>
  <c r="R40" i="141"/>
  <c r="P38" i="141"/>
  <c r="R38" i="141"/>
  <c r="R36" i="141"/>
  <c r="P36" i="141"/>
  <c r="R34" i="141"/>
  <c r="P34" i="141"/>
  <c r="R32" i="141"/>
  <c r="P32" i="141"/>
  <c r="P30" i="141"/>
  <c r="R30" i="141"/>
  <c r="R28" i="141"/>
  <c r="P28" i="141"/>
  <c r="P26" i="141"/>
  <c r="R26" i="141"/>
  <c r="P24" i="141"/>
  <c r="R24" i="141"/>
  <c r="P22" i="141"/>
  <c r="R22" i="141"/>
  <c r="P20" i="141"/>
  <c r="R20" i="141"/>
  <c r="P18" i="141"/>
  <c r="R18" i="141"/>
  <c r="R16" i="141"/>
  <c r="P16" i="141"/>
  <c r="R14" i="141"/>
  <c r="P14" i="141"/>
  <c r="R12" i="141"/>
  <c r="P12" i="141"/>
  <c r="R10" i="141"/>
  <c r="P10" i="141"/>
  <c r="R8" i="141"/>
  <c r="P8" i="141"/>
  <c r="K6" i="140"/>
  <c r="I75" i="140"/>
  <c r="I82" i="140" s="1"/>
  <c r="P74" i="140"/>
  <c r="R74" i="140"/>
  <c r="R72" i="140"/>
  <c r="P72" i="140"/>
  <c r="R70" i="140"/>
  <c r="P70" i="140"/>
  <c r="R68" i="140"/>
  <c r="P68" i="140"/>
  <c r="R66" i="140"/>
  <c r="P66" i="140"/>
  <c r="P64" i="140"/>
  <c r="R64" i="140"/>
  <c r="R62" i="140"/>
  <c r="P62" i="140"/>
  <c r="R60" i="140"/>
  <c r="P60" i="140"/>
  <c r="P58" i="140"/>
  <c r="R58" i="140"/>
  <c r="P56" i="140"/>
  <c r="R56" i="140"/>
  <c r="P54" i="140"/>
  <c r="R54" i="140"/>
  <c r="P52" i="140"/>
  <c r="R52" i="140"/>
  <c r="P50" i="140"/>
  <c r="R50" i="140"/>
  <c r="R48" i="140"/>
  <c r="P48" i="140"/>
  <c r="R46" i="140"/>
  <c r="P46" i="140"/>
  <c r="R44" i="140"/>
  <c r="P44" i="140"/>
  <c r="R42" i="140"/>
  <c r="P42" i="140"/>
  <c r="P40" i="140"/>
  <c r="R40" i="140"/>
  <c r="P38" i="140"/>
  <c r="R38" i="140"/>
  <c r="R36" i="140"/>
  <c r="P36" i="140"/>
  <c r="P34" i="140"/>
  <c r="R34" i="140"/>
  <c r="R32" i="140"/>
  <c r="P32" i="140"/>
  <c r="R30" i="140"/>
  <c r="P30" i="140"/>
  <c r="R28" i="140"/>
  <c r="P28" i="140"/>
  <c r="P26" i="140"/>
  <c r="R26" i="140"/>
  <c r="R24" i="140"/>
  <c r="P24" i="140"/>
  <c r="R22" i="140"/>
  <c r="P22" i="140"/>
  <c r="R20" i="140"/>
  <c r="P20" i="140"/>
  <c r="P18" i="140"/>
  <c r="R18" i="140"/>
  <c r="P16" i="140"/>
  <c r="R16" i="140"/>
  <c r="P14" i="140"/>
  <c r="R14" i="140"/>
  <c r="R12" i="140"/>
  <c r="P12" i="140"/>
  <c r="R10" i="140"/>
  <c r="P10" i="140"/>
  <c r="R8" i="140"/>
  <c r="P8" i="140"/>
  <c r="I75" i="141"/>
  <c r="I82" i="141" s="1"/>
  <c r="K6" i="141"/>
  <c r="R73" i="141"/>
  <c r="P73" i="141"/>
  <c r="R71" i="141"/>
  <c r="P71" i="141"/>
  <c r="R69" i="141"/>
  <c r="P69" i="141"/>
  <c r="P67" i="141"/>
  <c r="R67" i="141"/>
  <c r="P65" i="141"/>
  <c r="R65" i="141"/>
  <c r="P63" i="141"/>
  <c r="R63" i="141"/>
  <c r="P61" i="141"/>
  <c r="R61" i="141"/>
  <c r="P59" i="141"/>
  <c r="R59" i="141"/>
  <c r="R57" i="141"/>
  <c r="P57" i="141"/>
  <c r="P55" i="141"/>
  <c r="R55" i="141"/>
  <c r="R53" i="141"/>
  <c r="P53" i="141"/>
  <c r="P51" i="141"/>
  <c r="R51" i="141"/>
  <c r="P49" i="141"/>
  <c r="R49" i="141"/>
  <c r="R47" i="141"/>
  <c r="P47" i="141"/>
  <c r="R45" i="141"/>
  <c r="P45" i="141"/>
  <c r="P43" i="141"/>
  <c r="R43" i="141"/>
  <c r="R41" i="141"/>
  <c r="P41" i="141"/>
  <c r="R39" i="141"/>
  <c r="P39" i="141"/>
  <c r="R37" i="141"/>
  <c r="P37" i="141"/>
  <c r="R35" i="141"/>
  <c r="P35" i="141"/>
  <c r="R33" i="141"/>
  <c r="P33" i="141"/>
  <c r="R31" i="141"/>
  <c r="P31" i="141"/>
  <c r="P29" i="141"/>
  <c r="R29" i="141"/>
  <c r="P27" i="141"/>
  <c r="R27" i="141"/>
  <c r="P25" i="141"/>
  <c r="R25" i="141"/>
  <c r="P23" i="141"/>
  <c r="R23" i="141"/>
  <c r="R21" i="141"/>
  <c r="P21" i="141"/>
  <c r="P19" i="141"/>
  <c r="R19" i="141"/>
  <c r="P17" i="141"/>
  <c r="R17" i="141"/>
  <c r="P15" i="141"/>
  <c r="R15" i="141"/>
  <c r="R13" i="141"/>
  <c r="P13" i="141"/>
  <c r="P11" i="141"/>
  <c r="R11" i="141"/>
  <c r="P9" i="141"/>
  <c r="R9" i="141"/>
  <c r="P7" i="141"/>
  <c r="R7" i="141"/>
  <c r="L6" i="141" l="1"/>
  <c r="K75" i="141"/>
  <c r="K82" i="141" s="1"/>
  <c r="K75" i="140"/>
  <c r="K82" i="140" s="1"/>
  <c r="L6" i="140"/>
  <c r="I6" i="5"/>
  <c r="K6" i="5" s="1"/>
  <c r="L6" i="5" s="1"/>
  <c r="N6" i="5" s="1"/>
  <c r="Q6" i="5" s="1"/>
  <c r="I5" i="5"/>
  <c r="S6" i="5" l="1"/>
  <c r="X6" i="5"/>
  <c r="L75" i="140"/>
  <c r="L82" i="140" s="1"/>
  <c r="N6" i="140"/>
  <c r="I7" i="5"/>
  <c r="K5" i="5"/>
  <c r="L75" i="141"/>
  <c r="L82" i="141" s="1"/>
  <c r="N6" i="141"/>
  <c r="N75" i="141" l="1"/>
  <c r="N82" i="141" s="1"/>
  <c r="P6" i="141"/>
  <c r="R6" i="141"/>
  <c r="R75" i="141" s="1"/>
  <c r="R82" i="141" s="1"/>
  <c r="K7" i="5"/>
  <c r="L5" i="5"/>
  <c r="N75" i="140"/>
  <c r="N82" i="140" s="1"/>
  <c r="R6" i="140"/>
  <c r="R75" i="140" s="1"/>
  <c r="R82" i="140" s="1"/>
  <c r="P6" i="140"/>
  <c r="P75" i="140" l="1"/>
  <c r="P82" i="140" s="1"/>
  <c r="Q75" i="140"/>
  <c r="Q82" i="140" s="1"/>
  <c r="Q75" i="141"/>
  <c r="Q82" i="141" s="1"/>
  <c r="P75" i="141"/>
  <c r="P82" i="141" s="1"/>
  <c r="L7" i="5"/>
  <c r="N5" i="5"/>
  <c r="N7" i="5" l="1"/>
  <c r="Q5" i="5"/>
  <c r="BY40" i="72" l="1"/>
  <c r="BY74" i="72" s="1"/>
  <c r="AQ74" i="72"/>
  <c r="X5" i="5"/>
  <c r="X7" i="5" s="1"/>
  <c r="Q7" i="5"/>
  <c r="S5" i="5"/>
  <c r="AM40" i="100"/>
  <c r="AM74" i="100" s="1"/>
  <c r="E74" i="100"/>
  <c r="AO74" i="72"/>
  <c r="D74" i="33" l="1"/>
  <c r="S7" i="5"/>
  <c r="T7" i="5"/>
  <c r="AM40" i="72" l="1"/>
  <c r="AM74" i="72" s="1"/>
  <c r="E74" i="72"/>
  <c r="AQ55" i="33" l="1"/>
  <c r="AQ66" i="33"/>
  <c r="AQ34" i="33"/>
  <c r="AQ42" i="33"/>
  <c r="AQ46" i="33"/>
  <c r="AQ16" i="33"/>
  <c r="AQ36" i="33"/>
  <c r="AQ57" i="33"/>
  <c r="AQ23" i="33"/>
  <c r="AQ43" i="33"/>
  <c r="AQ41" i="33"/>
  <c r="AQ50" i="33"/>
  <c r="AQ70" i="33"/>
  <c r="AQ35" i="33"/>
  <c r="AQ6" i="33"/>
  <c r="AQ63" i="33"/>
  <c r="AQ10" i="33"/>
  <c r="AQ45" i="33"/>
  <c r="AQ47" i="33"/>
  <c r="AQ24" i="33"/>
  <c r="AQ7" i="33"/>
  <c r="AQ49" i="33"/>
  <c r="AQ22" i="33"/>
  <c r="AQ32" i="33"/>
  <c r="AQ9" i="33"/>
  <c r="AQ11" i="33"/>
  <c r="AQ17" i="33"/>
  <c r="AQ26" i="33"/>
  <c r="AP58" i="33"/>
  <c r="AQ38" i="33"/>
  <c r="AQ8" i="33"/>
  <c r="AQ54" i="33"/>
  <c r="AQ68" i="33"/>
  <c r="AQ21" i="33"/>
  <c r="AQ59" i="33"/>
  <c r="AQ73" i="33"/>
  <c r="AQ14" i="33"/>
  <c r="AQ19" i="33"/>
  <c r="AQ33" i="33"/>
  <c r="AQ60" i="33"/>
  <c r="AP24" i="33"/>
  <c r="AR24" i="33" s="1"/>
  <c r="AP55" i="33"/>
  <c r="AR55" i="33" s="1"/>
  <c r="AP66" i="33"/>
  <c r="AP22" i="33"/>
  <c r="AR22" i="33" s="1"/>
  <c r="AP11" i="33"/>
  <c r="AP34" i="33"/>
  <c r="AR34" i="33" s="1"/>
  <c r="AP42" i="33"/>
  <c r="AR42" i="33" s="1"/>
  <c r="AP46" i="33"/>
  <c r="AP16" i="33"/>
  <c r="AP36" i="33"/>
  <c r="AP17" i="33"/>
  <c r="AR17" i="33" s="1"/>
  <c r="AP57" i="33"/>
  <c r="AR57" i="33" s="1"/>
  <c r="AP26" i="33"/>
  <c r="AR26" i="33" s="1"/>
  <c r="AP54" i="33"/>
  <c r="AR54" i="33" s="1"/>
  <c r="AP43" i="33"/>
  <c r="AP41" i="33"/>
  <c r="AP70" i="33"/>
  <c r="AR70" i="33" s="1"/>
  <c r="AP35" i="33"/>
  <c r="AR35" i="33" s="1"/>
  <c r="AP21" i="33"/>
  <c r="AP19" i="33"/>
  <c r="AR19" i="33" s="1"/>
  <c r="AP6" i="33"/>
  <c r="AR6" i="33" s="1"/>
  <c r="AP63" i="33"/>
  <c r="AP10" i="33"/>
  <c r="AR10" i="33" s="1"/>
  <c r="AP45" i="33"/>
  <c r="AR45" i="33" s="1"/>
  <c r="AP7" i="33"/>
  <c r="AP49" i="33"/>
  <c r="AP32" i="33"/>
  <c r="AP9" i="33"/>
  <c r="AQ58" i="33"/>
  <c r="AP38" i="33"/>
  <c r="AR38" i="33" s="1"/>
  <c r="AP8" i="33"/>
  <c r="AR8" i="33" s="1"/>
  <c r="AP23" i="33"/>
  <c r="AP50" i="33"/>
  <c r="AR50" i="33" s="1"/>
  <c r="AP68" i="33"/>
  <c r="AP59" i="33"/>
  <c r="AR59" i="33" s="1"/>
  <c r="AP73" i="33"/>
  <c r="AP14" i="33"/>
  <c r="AR14" i="33" s="1"/>
  <c r="AP33" i="33"/>
  <c r="AP60" i="33"/>
  <c r="AR9" i="33" l="1"/>
  <c r="AR33" i="33"/>
  <c r="AR68" i="33"/>
  <c r="AR43" i="33"/>
  <c r="AR21" i="33"/>
  <c r="AR73" i="33"/>
  <c r="AR23" i="33"/>
  <c r="AR32" i="33"/>
  <c r="AR7" i="33"/>
  <c r="AR41" i="33"/>
  <c r="AR36" i="33"/>
  <c r="AR11" i="33"/>
  <c r="AR66" i="33"/>
  <c r="AR60" i="33"/>
  <c r="AR49" i="33"/>
  <c r="AR63" i="33"/>
  <c r="AR16" i="33"/>
  <c r="AR46" i="33"/>
  <c r="AR40" i="33"/>
  <c r="AQ71" i="33"/>
  <c r="AP27" i="33"/>
  <c r="AQ51" i="33"/>
  <c r="AQ31" i="33"/>
  <c r="AQ25" i="33"/>
  <c r="AP39" i="33"/>
  <c r="AP67" i="33"/>
  <c r="AQ65" i="33"/>
  <c r="AQ48" i="33"/>
  <c r="AP18" i="33"/>
  <c r="AP12" i="33"/>
  <c r="AP20" i="33"/>
  <c r="AP44" i="33"/>
  <c r="AQ15" i="33"/>
  <c r="AQ56" i="33"/>
  <c r="AQ30" i="33"/>
  <c r="AQ69" i="33"/>
  <c r="AQ64" i="33"/>
  <c r="AQ27" i="33"/>
  <c r="AQ52" i="33"/>
  <c r="AQ37" i="33"/>
  <c r="AP13" i="33"/>
  <c r="AP72" i="33"/>
  <c r="AQ53" i="33"/>
  <c r="AQ62" i="33"/>
  <c r="AP62" i="33"/>
  <c r="AR62" i="33" s="1"/>
  <c r="AP30" i="33"/>
  <c r="AP61" i="33"/>
  <c r="AP47" i="33"/>
  <c r="AR47" i="33" s="1"/>
  <c r="AP71" i="33"/>
  <c r="AP52" i="33"/>
  <c r="AR52" i="33" s="1"/>
  <c r="AP51" i="33"/>
  <c r="AR51" i="33" s="1"/>
  <c r="AQ39" i="33"/>
  <c r="AQ67" i="33"/>
  <c r="AP65" i="33"/>
  <c r="AR65" i="33" s="1"/>
  <c r="AQ29" i="33"/>
  <c r="AQ18" i="33"/>
  <c r="AQ12" i="33"/>
  <c r="AQ13" i="33"/>
  <c r="AQ72" i="33"/>
  <c r="AQ20" i="33"/>
  <c r="AQ44" i="33"/>
  <c r="AP28" i="33"/>
  <c r="AP56" i="33"/>
  <c r="AR56" i="33" s="1"/>
  <c r="AP69" i="33"/>
  <c r="AP64" i="33"/>
  <c r="AP37" i="33"/>
  <c r="AP31" i="33"/>
  <c r="AR31" i="33" s="1"/>
  <c r="AP25" i="33"/>
  <c r="AR25" i="33" s="1"/>
  <c r="AP48" i="33"/>
  <c r="AR48" i="33" s="1"/>
  <c r="AP29" i="33"/>
  <c r="AQ28" i="33"/>
  <c r="AP15" i="33"/>
  <c r="AP53" i="33"/>
  <c r="AQ61" i="33"/>
  <c r="AR58" i="33"/>
  <c r="AR29" i="33" l="1"/>
  <c r="AR53" i="33"/>
  <c r="AR15" i="33"/>
  <c r="AR69" i="33"/>
  <c r="AR30" i="33"/>
  <c r="AH50" i="33"/>
  <c r="AS50" i="33" s="1"/>
  <c r="AV50" i="33" s="1"/>
  <c r="AR37" i="33"/>
  <c r="AR71" i="33"/>
  <c r="AG47" i="33"/>
  <c r="AR64" i="33"/>
  <c r="AH66" i="33"/>
  <c r="AS66" i="33" s="1"/>
  <c r="AV66" i="33" s="1"/>
  <c r="AG66" i="33"/>
  <c r="AG22" i="33"/>
  <c r="AH22" i="33"/>
  <c r="AS22" i="33" s="1"/>
  <c r="AV22" i="33" s="1"/>
  <c r="AG11" i="33"/>
  <c r="AH11" i="33"/>
  <c r="AS11" i="33" s="1"/>
  <c r="AV11" i="33" s="1"/>
  <c r="AH46" i="33"/>
  <c r="AS46" i="33" s="1"/>
  <c r="AV46" i="33" s="1"/>
  <c r="AG46" i="33"/>
  <c r="AG36" i="33"/>
  <c r="AH36" i="33"/>
  <c r="AS36" i="33" s="1"/>
  <c r="AV36" i="33" s="1"/>
  <c r="AH17" i="33"/>
  <c r="AS17" i="33" s="1"/>
  <c r="AV17" i="33" s="1"/>
  <c r="AG17" i="33"/>
  <c r="AH57" i="33"/>
  <c r="AS57" i="33" s="1"/>
  <c r="AV57" i="33" s="1"/>
  <c r="AG57" i="33"/>
  <c r="AG26" i="33"/>
  <c r="AH26" i="33"/>
  <c r="AS26" i="33" s="1"/>
  <c r="AV26" i="33" s="1"/>
  <c r="AH10" i="33"/>
  <c r="AS10" i="33" s="1"/>
  <c r="AV10" i="33" s="1"/>
  <c r="AG10" i="33"/>
  <c r="AG9" i="33"/>
  <c r="AH9" i="33"/>
  <c r="AS9" i="33" s="1"/>
  <c r="AV9" i="33" s="1"/>
  <c r="AG8" i="33"/>
  <c r="AH8" i="33"/>
  <c r="AS8" i="33" s="1"/>
  <c r="AV8" i="33" s="1"/>
  <c r="AH59" i="33"/>
  <c r="AS59" i="33" s="1"/>
  <c r="AV59" i="33" s="1"/>
  <c r="AG59" i="33"/>
  <c r="AR28" i="33"/>
  <c r="AH34" i="33"/>
  <c r="AS34" i="33" s="1"/>
  <c r="AV34" i="33" s="1"/>
  <c r="AG34" i="33"/>
  <c r="AG54" i="33"/>
  <c r="AH54" i="33"/>
  <c r="AS54" i="33" s="1"/>
  <c r="AV54" i="33" s="1"/>
  <c r="AG35" i="33"/>
  <c r="AH35" i="33"/>
  <c r="AS35" i="33" s="1"/>
  <c r="AV35" i="33" s="1"/>
  <c r="AH21" i="33"/>
  <c r="AS21" i="33" s="1"/>
  <c r="AV21" i="33" s="1"/>
  <c r="AG21" i="33"/>
  <c r="AG49" i="33"/>
  <c r="AH49" i="33"/>
  <c r="AS49" i="33" s="1"/>
  <c r="AV49" i="33" s="1"/>
  <c r="AG32" i="33"/>
  <c r="AH32" i="33"/>
  <c r="AS32" i="33" s="1"/>
  <c r="AV32" i="33" s="1"/>
  <c r="AG73" i="33"/>
  <c r="AH73" i="33"/>
  <c r="AS73" i="33" s="1"/>
  <c r="AV73" i="33" s="1"/>
  <c r="AG14" i="33"/>
  <c r="AH14" i="33"/>
  <c r="AS14" i="33" s="1"/>
  <c r="AV14" i="33" s="1"/>
  <c r="AR44" i="33"/>
  <c r="AR20" i="33"/>
  <c r="AR12" i="33"/>
  <c r="AR27" i="33"/>
  <c r="AH47" i="33"/>
  <c r="AS47" i="33" s="1"/>
  <c r="AV47" i="33" s="1"/>
  <c r="AG24" i="33"/>
  <c r="AH24" i="33"/>
  <c r="AS24" i="33" s="1"/>
  <c r="AV24" i="33" s="1"/>
  <c r="AH55" i="33"/>
  <c r="AS55" i="33" s="1"/>
  <c r="AV55" i="33" s="1"/>
  <c r="AG55" i="33"/>
  <c r="AG42" i="33"/>
  <c r="AH42" i="33"/>
  <c r="AS42" i="33" s="1"/>
  <c r="AV42" i="33" s="1"/>
  <c r="AH16" i="33"/>
  <c r="AS16" i="33" s="1"/>
  <c r="AV16" i="33" s="1"/>
  <c r="AG16" i="33"/>
  <c r="AH41" i="33"/>
  <c r="AS41" i="33" s="1"/>
  <c r="AV41" i="33" s="1"/>
  <c r="AG41" i="33"/>
  <c r="AH70" i="33"/>
  <c r="AS70" i="33" s="1"/>
  <c r="AV70" i="33" s="1"/>
  <c r="AG70" i="33"/>
  <c r="AH63" i="33"/>
  <c r="AS63" i="33" s="1"/>
  <c r="AV63" i="33" s="1"/>
  <c r="AG63" i="33"/>
  <c r="AH45" i="33"/>
  <c r="AS45" i="33" s="1"/>
  <c r="AV45" i="33" s="1"/>
  <c r="AG45" i="33"/>
  <c r="AH38" i="33"/>
  <c r="AS38" i="33" s="1"/>
  <c r="AV38" i="33" s="1"/>
  <c r="AG38" i="33"/>
  <c r="AG50" i="33"/>
  <c r="AH68" i="33"/>
  <c r="AS68" i="33" s="1"/>
  <c r="AV68" i="33" s="1"/>
  <c r="AG68" i="33"/>
  <c r="AH33" i="33"/>
  <c r="AS33" i="33" s="1"/>
  <c r="AV33" i="33" s="1"/>
  <c r="AG33" i="33"/>
  <c r="AG43" i="33"/>
  <c r="AH43" i="33"/>
  <c r="AS43" i="33" s="1"/>
  <c r="AV43" i="33" s="1"/>
  <c r="AG19" i="33"/>
  <c r="AH19" i="33"/>
  <c r="AS19" i="33" s="1"/>
  <c r="AV19" i="33" s="1"/>
  <c r="AG6" i="33"/>
  <c r="AH6" i="33"/>
  <c r="AS6" i="33" s="1"/>
  <c r="AV6" i="33" s="1"/>
  <c r="AR61" i="33"/>
  <c r="AG7" i="33"/>
  <c r="AH7" i="33"/>
  <c r="AS7" i="33" s="1"/>
  <c r="AV7" i="33" s="1"/>
  <c r="AH23" i="33"/>
  <c r="AS23" i="33" s="1"/>
  <c r="AV23" i="33" s="1"/>
  <c r="AG23" i="33"/>
  <c r="AG60" i="33"/>
  <c r="AH60" i="33"/>
  <c r="AS60" i="33" s="1"/>
  <c r="AV60" i="33" s="1"/>
  <c r="AR72" i="33"/>
  <c r="AR13" i="33"/>
  <c r="AR18" i="33"/>
  <c r="AR67" i="33"/>
  <c r="AR39" i="33"/>
  <c r="U38" i="223" l="1"/>
  <c r="AQ5" i="33"/>
  <c r="AQ74" i="33" s="1"/>
  <c r="AP5" i="33"/>
  <c r="AG58" i="33"/>
  <c r="AH58" i="33"/>
  <c r="AS58" i="33" s="1"/>
  <c r="AV58" i="33" s="1"/>
  <c r="E74" i="33"/>
  <c r="AG40" i="33"/>
  <c r="AH40" i="33"/>
  <c r="AS40" i="33" s="1"/>
  <c r="AV40" i="33" s="1"/>
  <c r="AH56" i="33"/>
  <c r="AS56" i="33" s="1"/>
  <c r="AV56" i="33" s="1"/>
  <c r="AG56" i="33"/>
  <c r="AG64" i="33"/>
  <c r="AH64" i="33"/>
  <c r="AS64" i="33" s="1"/>
  <c r="AV64" i="33" s="1"/>
  <c r="AH31" i="33"/>
  <c r="AS31" i="33" s="1"/>
  <c r="AV31" i="33" s="1"/>
  <c r="AG31" i="33"/>
  <c r="AH53" i="33"/>
  <c r="AS53" i="33" s="1"/>
  <c r="AV53" i="33" s="1"/>
  <c r="AG53" i="33"/>
  <c r="AX33" i="33"/>
  <c r="C33" i="72" s="1"/>
  <c r="AN33" i="72" s="1"/>
  <c r="BZ33" i="72" s="1"/>
  <c r="BC33" i="33"/>
  <c r="C33" i="100" s="1"/>
  <c r="AN33" i="100" s="1"/>
  <c r="AX38" i="33"/>
  <c r="C38" i="72" s="1"/>
  <c r="AN38" i="72" s="1"/>
  <c r="BZ38" i="72" s="1"/>
  <c r="BC38" i="33"/>
  <c r="C38" i="100" s="1"/>
  <c r="AN38" i="100" s="1"/>
  <c r="AH61" i="33"/>
  <c r="AS61" i="33" s="1"/>
  <c r="AV61" i="33" s="1"/>
  <c r="AG61" i="33"/>
  <c r="AX42" i="33"/>
  <c r="C42" i="72" s="1"/>
  <c r="AN42" i="72" s="1"/>
  <c r="BZ42" i="72" s="1"/>
  <c r="BC42" i="33"/>
  <c r="C42" i="100" s="1"/>
  <c r="AN42" i="100" s="1"/>
  <c r="AX55" i="33"/>
  <c r="C55" i="72" s="1"/>
  <c r="AN55" i="72" s="1"/>
  <c r="BZ55" i="72" s="1"/>
  <c r="BC55" i="33"/>
  <c r="C55" i="100" s="1"/>
  <c r="AN55" i="100" s="1"/>
  <c r="AX24" i="33"/>
  <c r="C24" i="72" s="1"/>
  <c r="AN24" i="72" s="1"/>
  <c r="BZ24" i="72" s="1"/>
  <c r="BC24" i="33"/>
  <c r="C24" i="100" s="1"/>
  <c r="AN24" i="100" s="1"/>
  <c r="BC47" i="33"/>
  <c r="C47" i="100" s="1"/>
  <c r="AN47" i="100" s="1"/>
  <c r="AX47" i="33"/>
  <c r="C47" i="72" s="1"/>
  <c r="AN47" i="72" s="1"/>
  <c r="BZ47" i="72" s="1"/>
  <c r="BC32" i="33"/>
  <c r="C32" i="100" s="1"/>
  <c r="AN32" i="100" s="1"/>
  <c r="AX32" i="33"/>
  <c r="C32" i="72" s="1"/>
  <c r="AN32" i="72" s="1"/>
  <c r="BZ32" i="72" s="1"/>
  <c r="BC49" i="33"/>
  <c r="C49" i="100" s="1"/>
  <c r="AN49" i="100" s="1"/>
  <c r="AX49" i="33"/>
  <c r="C49" i="72" s="1"/>
  <c r="AN49" i="72" s="1"/>
  <c r="BZ49" i="72" s="1"/>
  <c r="AX35" i="33"/>
  <c r="C35" i="72" s="1"/>
  <c r="AN35" i="72" s="1"/>
  <c r="BZ35" i="72" s="1"/>
  <c r="BC35" i="33"/>
  <c r="C35" i="100" s="1"/>
  <c r="AN35" i="100" s="1"/>
  <c r="BC54" i="33"/>
  <c r="C54" i="100" s="1"/>
  <c r="AN54" i="100" s="1"/>
  <c r="AX54" i="33"/>
  <c r="C54" i="72" s="1"/>
  <c r="AN54" i="72" s="1"/>
  <c r="BZ54" i="72" s="1"/>
  <c r="AH25" i="33"/>
  <c r="AS25" i="33" s="1"/>
  <c r="AV25" i="33" s="1"/>
  <c r="AG25" i="33"/>
  <c r="AX10" i="33"/>
  <c r="C10" i="72" s="1"/>
  <c r="AN10" i="72" s="1"/>
  <c r="BZ10" i="72" s="1"/>
  <c r="BC10" i="33"/>
  <c r="C10" i="100" s="1"/>
  <c r="AN10" i="100" s="1"/>
  <c r="BC26" i="33"/>
  <c r="C26" i="100" s="1"/>
  <c r="AN26" i="100" s="1"/>
  <c r="AX26" i="33"/>
  <c r="C26" i="72" s="1"/>
  <c r="AN26" i="72" s="1"/>
  <c r="BZ26" i="72" s="1"/>
  <c r="AX36" i="33"/>
  <c r="C36" i="72" s="1"/>
  <c r="AN36" i="72" s="1"/>
  <c r="BZ36" i="72" s="1"/>
  <c r="BC36" i="33"/>
  <c r="C36" i="100" s="1"/>
  <c r="AN36" i="100" s="1"/>
  <c r="BC46" i="33"/>
  <c r="C46" i="100" s="1"/>
  <c r="AN46" i="100" s="1"/>
  <c r="AX46" i="33"/>
  <c r="C46" i="72" s="1"/>
  <c r="AN46" i="72" s="1"/>
  <c r="BZ46" i="72" s="1"/>
  <c r="AX22" i="33"/>
  <c r="C22" i="72" s="1"/>
  <c r="AN22" i="72" s="1"/>
  <c r="BZ22" i="72" s="1"/>
  <c r="BC22" i="33"/>
  <c r="C22" i="100" s="1"/>
  <c r="AN22" i="100" s="1"/>
  <c r="BC66" i="33"/>
  <c r="C66" i="100" s="1"/>
  <c r="AN66" i="100" s="1"/>
  <c r="AX66" i="33"/>
  <c r="C66" i="72" s="1"/>
  <c r="AN66" i="72" s="1"/>
  <c r="BZ66" i="72" s="1"/>
  <c r="AG62" i="33"/>
  <c r="AH62" i="33"/>
  <c r="AS62" i="33" s="1"/>
  <c r="AV62" i="33" s="1"/>
  <c r="AX60" i="33"/>
  <c r="C60" i="72" s="1"/>
  <c r="AN60" i="72" s="1"/>
  <c r="BZ60" i="72" s="1"/>
  <c r="BC60" i="33"/>
  <c r="C60" i="100" s="1"/>
  <c r="AN60" i="100" s="1"/>
  <c r="AX23" i="33"/>
  <c r="C23" i="72" s="1"/>
  <c r="AN23" i="72" s="1"/>
  <c r="BZ23" i="72" s="1"/>
  <c r="BC23" i="33"/>
  <c r="C23" i="100" s="1"/>
  <c r="AN23" i="100" s="1"/>
  <c r="AX7" i="33"/>
  <c r="C7" i="72" s="1"/>
  <c r="AN7" i="72" s="1"/>
  <c r="BZ7" i="72" s="1"/>
  <c r="BC7" i="33"/>
  <c r="C7" i="100" s="1"/>
  <c r="AN7" i="100" s="1"/>
  <c r="BC6" i="33"/>
  <c r="C6" i="100" s="1"/>
  <c r="AN6" i="100" s="1"/>
  <c r="AX6" i="33"/>
  <c r="C6" i="72" s="1"/>
  <c r="AN6" i="72" s="1"/>
  <c r="BZ6" i="72" s="1"/>
  <c r="AX19" i="33"/>
  <c r="C19" i="72" s="1"/>
  <c r="AN19" i="72" s="1"/>
  <c r="BZ19" i="72" s="1"/>
  <c r="BC19" i="33"/>
  <c r="C19" i="100" s="1"/>
  <c r="AN19" i="100" s="1"/>
  <c r="AX43" i="33"/>
  <c r="C43" i="72" s="1"/>
  <c r="AN43" i="72" s="1"/>
  <c r="BZ43" i="72" s="1"/>
  <c r="BC43" i="33"/>
  <c r="C43" i="100" s="1"/>
  <c r="AN43" i="100" s="1"/>
  <c r="AG52" i="33"/>
  <c r="AH52" i="33"/>
  <c r="AS52" i="33" s="1"/>
  <c r="AV52" i="33" s="1"/>
  <c r="AH51" i="33"/>
  <c r="AS51" i="33" s="1"/>
  <c r="AV51" i="33" s="1"/>
  <c r="AG51" i="33"/>
  <c r="AX68" i="33"/>
  <c r="C68" i="72" s="1"/>
  <c r="AN68" i="72" s="1"/>
  <c r="BZ68" i="72" s="1"/>
  <c r="BC68" i="33"/>
  <c r="C68" i="100" s="1"/>
  <c r="AN68" i="100" s="1"/>
  <c r="AX50" i="33"/>
  <c r="C50" i="72" s="1"/>
  <c r="AN50" i="72" s="1"/>
  <c r="BZ50" i="72" s="1"/>
  <c r="BC50" i="33"/>
  <c r="C50" i="100" s="1"/>
  <c r="AN50" i="100" s="1"/>
  <c r="BC45" i="33"/>
  <c r="C45" i="100" s="1"/>
  <c r="AN45" i="100" s="1"/>
  <c r="AX45" i="33"/>
  <c r="C45" i="72" s="1"/>
  <c r="AN45" i="72" s="1"/>
  <c r="BZ45" i="72" s="1"/>
  <c r="AX63" i="33"/>
  <c r="C63" i="72" s="1"/>
  <c r="AN63" i="72" s="1"/>
  <c r="BZ63" i="72" s="1"/>
  <c r="BC63" i="33"/>
  <c r="C63" i="100" s="1"/>
  <c r="AN63" i="100" s="1"/>
  <c r="BC70" i="33"/>
  <c r="C70" i="100" s="1"/>
  <c r="AN70" i="100" s="1"/>
  <c r="AX70" i="33"/>
  <c r="C70" i="72" s="1"/>
  <c r="AN70" i="72" s="1"/>
  <c r="BZ70" i="72" s="1"/>
  <c r="AX41" i="33"/>
  <c r="C41" i="72" s="1"/>
  <c r="AN41" i="72" s="1"/>
  <c r="BZ41" i="72" s="1"/>
  <c r="BC41" i="33"/>
  <c r="C41" i="100" s="1"/>
  <c r="AN41" i="100" s="1"/>
  <c r="AX16" i="33"/>
  <c r="C16" i="72" s="1"/>
  <c r="AN16" i="72" s="1"/>
  <c r="BZ16" i="72" s="1"/>
  <c r="BC16" i="33"/>
  <c r="C16" i="100" s="1"/>
  <c r="AN16" i="100" s="1"/>
  <c r="AG30" i="33"/>
  <c r="AH30" i="33"/>
  <c r="AS30" i="33" s="1"/>
  <c r="AV30" i="33" s="1"/>
  <c r="BC14" i="33"/>
  <c r="C14" i="100" s="1"/>
  <c r="AN14" i="100" s="1"/>
  <c r="AX14" i="33"/>
  <c r="C14" i="72" s="1"/>
  <c r="AN14" i="72" s="1"/>
  <c r="BZ14" i="72" s="1"/>
  <c r="AX73" i="33"/>
  <c r="C73" i="72" s="1"/>
  <c r="AN73" i="72" s="1"/>
  <c r="BZ73" i="72" s="1"/>
  <c r="BC73" i="33"/>
  <c r="C73" i="100" s="1"/>
  <c r="AN73" i="100" s="1"/>
  <c r="BC21" i="33"/>
  <c r="C21" i="100" s="1"/>
  <c r="AN21" i="100" s="1"/>
  <c r="AX21" i="33"/>
  <c r="C21" i="72" s="1"/>
  <c r="AN21" i="72" s="1"/>
  <c r="BZ21" i="72" s="1"/>
  <c r="BC34" i="33"/>
  <c r="C34" i="100" s="1"/>
  <c r="AN34" i="100" s="1"/>
  <c r="AX34" i="33"/>
  <c r="C34" i="72" s="1"/>
  <c r="AN34" i="72" s="1"/>
  <c r="BZ34" i="72" s="1"/>
  <c r="AG71" i="33"/>
  <c r="AH71" i="33"/>
  <c r="AS71" i="33" s="1"/>
  <c r="AV71" i="33" s="1"/>
  <c r="AG65" i="33"/>
  <c r="AH65" i="33"/>
  <c r="AS65" i="33" s="1"/>
  <c r="AV65" i="33" s="1"/>
  <c r="AH69" i="33"/>
  <c r="AS69" i="33" s="1"/>
  <c r="AV69" i="33" s="1"/>
  <c r="AG69" i="33"/>
  <c r="AH37" i="33"/>
  <c r="AS37" i="33" s="1"/>
  <c r="AV37" i="33" s="1"/>
  <c r="AG37" i="33"/>
  <c r="AH48" i="33"/>
  <c r="AS48" i="33" s="1"/>
  <c r="AV48" i="33" s="1"/>
  <c r="AG48" i="33"/>
  <c r="AG29" i="33"/>
  <c r="AH29" i="33"/>
  <c r="AS29" i="33" s="1"/>
  <c r="AV29" i="33" s="1"/>
  <c r="AG15" i="33"/>
  <c r="AH15" i="33"/>
  <c r="AS15" i="33" s="1"/>
  <c r="AV15" i="33" s="1"/>
  <c r="AX59" i="33"/>
  <c r="C59" i="72" s="1"/>
  <c r="AN59" i="72" s="1"/>
  <c r="BZ59" i="72" s="1"/>
  <c r="BC59" i="33"/>
  <c r="C59" i="100" s="1"/>
  <c r="AN59" i="100" s="1"/>
  <c r="BC8" i="33"/>
  <c r="C8" i="100" s="1"/>
  <c r="AN8" i="100" s="1"/>
  <c r="AX8" i="33"/>
  <c r="C8" i="72" s="1"/>
  <c r="AN8" i="72" s="1"/>
  <c r="BZ8" i="72" s="1"/>
  <c r="AX9" i="33"/>
  <c r="C9" i="72" s="1"/>
  <c r="AN9" i="72" s="1"/>
  <c r="BZ9" i="72" s="1"/>
  <c r="BC9" i="33"/>
  <c r="C9" i="100" s="1"/>
  <c r="AN9" i="100" s="1"/>
  <c r="BC57" i="33"/>
  <c r="C57" i="100" s="1"/>
  <c r="AN57" i="100" s="1"/>
  <c r="AX57" i="33"/>
  <c r="C57" i="72" s="1"/>
  <c r="AN57" i="72" s="1"/>
  <c r="BZ57" i="72" s="1"/>
  <c r="BC17" i="33"/>
  <c r="C17" i="100" s="1"/>
  <c r="AN17" i="100" s="1"/>
  <c r="AX17" i="33"/>
  <c r="C17" i="72" s="1"/>
  <c r="AN17" i="72" s="1"/>
  <c r="BZ17" i="72" s="1"/>
  <c r="BC11" i="33"/>
  <c r="C11" i="100" s="1"/>
  <c r="AN11" i="100" s="1"/>
  <c r="AX11" i="33"/>
  <c r="C11" i="72" s="1"/>
  <c r="AN11" i="72" s="1"/>
  <c r="BZ11" i="72" s="1"/>
  <c r="BC15" i="33" l="1"/>
  <c r="C15" i="100" s="1"/>
  <c r="AN15" i="100" s="1"/>
  <c r="AX15" i="33"/>
  <c r="C15" i="72" s="1"/>
  <c r="AN15" i="72" s="1"/>
  <c r="BZ15" i="72" s="1"/>
  <c r="AX37" i="33"/>
  <c r="C37" i="72" s="1"/>
  <c r="AN37" i="72" s="1"/>
  <c r="BZ37" i="72" s="1"/>
  <c r="BC37" i="33"/>
  <c r="C37" i="100" s="1"/>
  <c r="AN37" i="100" s="1"/>
  <c r="AX71" i="33"/>
  <c r="C71" i="72" s="1"/>
  <c r="AN71" i="72" s="1"/>
  <c r="BZ71" i="72" s="1"/>
  <c r="BC71" i="33"/>
  <c r="C71" i="100" s="1"/>
  <c r="AN71" i="100" s="1"/>
  <c r="AX30" i="33"/>
  <c r="C30" i="72" s="1"/>
  <c r="AN30" i="72" s="1"/>
  <c r="BZ30" i="72" s="1"/>
  <c r="BC30" i="33"/>
  <c r="C30" i="100" s="1"/>
  <c r="AN30" i="100" s="1"/>
  <c r="AG67" i="33"/>
  <c r="AH67" i="33"/>
  <c r="AS67" i="33" s="1"/>
  <c r="AV67" i="33" s="1"/>
  <c r="AX52" i="33"/>
  <c r="C52" i="72" s="1"/>
  <c r="AN52" i="72" s="1"/>
  <c r="BZ52" i="72" s="1"/>
  <c r="BC52" i="33"/>
  <c r="C52" i="100" s="1"/>
  <c r="AN52" i="100" s="1"/>
  <c r="BC62" i="33"/>
  <c r="C62" i="100" s="1"/>
  <c r="AN62" i="100" s="1"/>
  <c r="AX62" i="33"/>
  <c r="C62" i="72" s="1"/>
  <c r="AN62" i="72" s="1"/>
  <c r="BZ62" i="72" s="1"/>
  <c r="BC25" i="33"/>
  <c r="C25" i="100" s="1"/>
  <c r="AN25" i="100" s="1"/>
  <c r="AX25" i="33"/>
  <c r="C25" i="72" s="1"/>
  <c r="AN25" i="72" s="1"/>
  <c r="BZ25" i="72" s="1"/>
  <c r="BC53" i="33"/>
  <c r="C53" i="100" s="1"/>
  <c r="AN53" i="100" s="1"/>
  <c r="AX53" i="33"/>
  <c r="C53" i="72" s="1"/>
  <c r="AN53" i="72" s="1"/>
  <c r="BZ53" i="72" s="1"/>
  <c r="AX31" i="33"/>
  <c r="C31" i="72" s="1"/>
  <c r="AN31" i="72" s="1"/>
  <c r="BZ31" i="72" s="1"/>
  <c r="BC31" i="33"/>
  <c r="C31" i="100" s="1"/>
  <c r="AN31" i="100" s="1"/>
  <c r="BC56" i="33"/>
  <c r="C56" i="100" s="1"/>
  <c r="AN56" i="100" s="1"/>
  <c r="AX56" i="33"/>
  <c r="C56" i="72" s="1"/>
  <c r="AN56" i="72" s="1"/>
  <c r="BZ56" i="72" s="1"/>
  <c r="BC58" i="33"/>
  <c r="C58" i="100" s="1"/>
  <c r="AN58" i="100" s="1"/>
  <c r="AX58" i="33"/>
  <c r="C58" i="72" s="1"/>
  <c r="AN58" i="72" s="1"/>
  <c r="BZ58" i="72" s="1"/>
  <c r="AG44" i="33"/>
  <c r="AH44" i="33"/>
  <c r="AS44" i="33" s="1"/>
  <c r="AV44" i="33" s="1"/>
  <c r="AR5" i="33"/>
  <c r="AR74" i="33" s="1"/>
  <c r="AP74" i="33"/>
  <c r="BC29" i="33"/>
  <c r="C29" i="100" s="1"/>
  <c r="AN29" i="100" s="1"/>
  <c r="AX29" i="33"/>
  <c r="C29" i="72" s="1"/>
  <c r="AN29" i="72" s="1"/>
  <c r="BZ29" i="72" s="1"/>
  <c r="BC48" i="33"/>
  <c r="C48" i="100" s="1"/>
  <c r="AN48" i="100" s="1"/>
  <c r="AX48" i="33"/>
  <c r="C48" i="72" s="1"/>
  <c r="AN48" i="72" s="1"/>
  <c r="BZ48" i="72" s="1"/>
  <c r="BC69" i="33"/>
  <c r="C69" i="100" s="1"/>
  <c r="AN69" i="100" s="1"/>
  <c r="AX69" i="33"/>
  <c r="C69" i="72" s="1"/>
  <c r="AN69" i="72" s="1"/>
  <c r="BZ69" i="72" s="1"/>
  <c r="AX65" i="33"/>
  <c r="C65" i="72" s="1"/>
  <c r="AN65" i="72" s="1"/>
  <c r="BZ65" i="72" s="1"/>
  <c r="BC65" i="33"/>
  <c r="C65" i="100" s="1"/>
  <c r="AN65" i="100" s="1"/>
  <c r="AH13" i="33"/>
  <c r="AS13" i="33" s="1"/>
  <c r="AV13" i="33" s="1"/>
  <c r="AG13" i="33"/>
  <c r="BC51" i="33"/>
  <c r="C51" i="100" s="1"/>
  <c r="AN51" i="100" s="1"/>
  <c r="AX51" i="33"/>
  <c r="C51" i="72" s="1"/>
  <c r="AN51" i="72" s="1"/>
  <c r="BZ51" i="72" s="1"/>
  <c r="AG20" i="33"/>
  <c r="AH20" i="33"/>
  <c r="AS20" i="33" s="1"/>
  <c r="AV20" i="33" s="1"/>
  <c r="AH27" i="33"/>
  <c r="AS27" i="33" s="1"/>
  <c r="AV27" i="33" s="1"/>
  <c r="AG27" i="33"/>
  <c r="AG72" i="33"/>
  <c r="AH72" i="33"/>
  <c r="AS72" i="33" s="1"/>
  <c r="AV72" i="33" s="1"/>
  <c r="AH18" i="33"/>
  <c r="AS18" i="33" s="1"/>
  <c r="AV18" i="33" s="1"/>
  <c r="AG18" i="33"/>
  <c r="AH39" i="33"/>
  <c r="AS39" i="33" s="1"/>
  <c r="AV39" i="33" s="1"/>
  <c r="AG39" i="33"/>
  <c r="BC61" i="33"/>
  <c r="C61" i="100" s="1"/>
  <c r="AN61" i="100" s="1"/>
  <c r="AX61" i="33"/>
  <c r="C61" i="72" s="1"/>
  <c r="AN61" i="72" s="1"/>
  <c r="BZ61" i="72" s="1"/>
  <c r="BC64" i="33"/>
  <c r="C64" i="100" s="1"/>
  <c r="AN64" i="100" s="1"/>
  <c r="AX64" i="33"/>
  <c r="C64" i="72" s="1"/>
  <c r="AN64" i="72" s="1"/>
  <c r="BZ64" i="72" s="1"/>
  <c r="AG28" i="33"/>
  <c r="AH28" i="33"/>
  <c r="AS28" i="33" s="1"/>
  <c r="AV28" i="33" s="1"/>
  <c r="BC40" i="33"/>
  <c r="AX40" i="33"/>
  <c r="AH12" i="33"/>
  <c r="AS12" i="33" s="1"/>
  <c r="AV12" i="33" s="1"/>
  <c r="AG12" i="33"/>
  <c r="T38" i="223"/>
  <c r="C40" i="100" l="1"/>
  <c r="AN40" i="100" s="1"/>
  <c r="C40" i="72"/>
  <c r="G74" i="33"/>
  <c r="Z74" i="33"/>
  <c r="T74" i="33"/>
  <c r="P74" i="33"/>
  <c r="AB74" i="33"/>
  <c r="AX39" i="33"/>
  <c r="C39" i="72" s="1"/>
  <c r="AN39" i="72" s="1"/>
  <c r="BZ39" i="72" s="1"/>
  <c r="BC39" i="33"/>
  <c r="C39" i="100" s="1"/>
  <c r="AN39" i="100" s="1"/>
  <c r="BC18" i="33"/>
  <c r="C18" i="100" s="1"/>
  <c r="AN18" i="100" s="1"/>
  <c r="AX18" i="33"/>
  <c r="C18" i="72" s="1"/>
  <c r="AN18" i="72" s="1"/>
  <c r="BZ18" i="72" s="1"/>
  <c r="AX27" i="33"/>
  <c r="C27" i="72" s="1"/>
  <c r="AN27" i="72" s="1"/>
  <c r="BZ27" i="72" s="1"/>
  <c r="BC27" i="33"/>
  <c r="C27" i="100" s="1"/>
  <c r="AN27" i="100" s="1"/>
  <c r="O74" i="33"/>
  <c r="AE74" i="33"/>
  <c r="M74" i="33"/>
  <c r="U74" i="33"/>
  <c r="AC74" i="33"/>
  <c r="R74" i="33"/>
  <c r="H74" i="33"/>
  <c r="K74" i="33"/>
  <c r="S74" i="33"/>
  <c r="AA74" i="33"/>
  <c r="W74" i="33"/>
  <c r="J74" i="33"/>
  <c r="V38" i="223"/>
  <c r="BC12" i="33"/>
  <c r="C12" i="100" s="1"/>
  <c r="AN12" i="100" s="1"/>
  <c r="AX12" i="33"/>
  <c r="C12" i="72" s="1"/>
  <c r="AN12" i="72" s="1"/>
  <c r="BZ12" i="72" s="1"/>
  <c r="AX28" i="33"/>
  <c r="C28" i="72" s="1"/>
  <c r="AN28" i="72" s="1"/>
  <c r="BZ28" i="72" s="1"/>
  <c r="BC28" i="33"/>
  <c r="C28" i="100" s="1"/>
  <c r="AN28" i="100" s="1"/>
  <c r="BC72" i="33"/>
  <c r="C72" i="100" s="1"/>
  <c r="AN72" i="100" s="1"/>
  <c r="AX72" i="33"/>
  <c r="C72" i="72" s="1"/>
  <c r="AN72" i="72" s="1"/>
  <c r="BZ72" i="72" s="1"/>
  <c r="AX20" i="33"/>
  <c r="C20" i="72" s="1"/>
  <c r="AN20" i="72" s="1"/>
  <c r="BZ20" i="72" s="1"/>
  <c r="BC20" i="33"/>
  <c r="C20" i="100" s="1"/>
  <c r="AN20" i="100" s="1"/>
  <c r="AX13" i="33"/>
  <c r="C13" i="72" s="1"/>
  <c r="AN13" i="72" s="1"/>
  <c r="BZ13" i="72" s="1"/>
  <c r="BC13" i="33"/>
  <c r="C13" i="100" s="1"/>
  <c r="AN13" i="100" s="1"/>
  <c r="AF74" i="33"/>
  <c r="L74" i="33"/>
  <c r="V74" i="33"/>
  <c r="N74" i="33"/>
  <c r="X74" i="33"/>
  <c r="I74" i="33"/>
  <c r="Q74" i="33"/>
  <c r="Y74" i="33"/>
  <c r="AD74" i="33"/>
  <c r="AX44" i="33"/>
  <c r="C44" i="72" s="1"/>
  <c r="AN44" i="72" s="1"/>
  <c r="BZ44" i="72" s="1"/>
  <c r="BC44" i="33"/>
  <c r="C44" i="100" s="1"/>
  <c r="AN44" i="100" s="1"/>
  <c r="BC67" i="33"/>
  <c r="C67" i="100" s="1"/>
  <c r="AN67" i="100" s="1"/>
  <c r="AX67" i="33"/>
  <c r="C67" i="72" s="1"/>
  <c r="AN67" i="72" s="1"/>
  <c r="BZ67" i="72" s="1"/>
  <c r="AN40" i="72" l="1"/>
  <c r="BZ40" i="72" s="1"/>
  <c r="W38" i="223"/>
  <c r="V14" i="221" l="1"/>
  <c r="AH5" i="33"/>
  <c r="F74" i="33"/>
  <c r="AG5" i="33"/>
  <c r="AG74" i="33" s="1"/>
  <c r="Y38" i="223" l="1"/>
  <c r="X38" i="223"/>
  <c r="U14" i="221"/>
  <c r="AS5" i="33"/>
  <c r="AH74" i="33"/>
  <c r="W14" i="221" l="1"/>
  <c r="AG38" i="223"/>
  <c r="AB38" i="223"/>
  <c r="E55" i="166"/>
  <c r="AS74" i="33"/>
  <c r="AV5" i="33"/>
  <c r="AD38" i="223" l="1"/>
  <c r="BC5" i="33"/>
  <c r="AX5" i="33"/>
  <c r="AV74" i="33"/>
  <c r="X14" i="221"/>
  <c r="Y14" i="221" l="1"/>
  <c r="AX74" i="33"/>
  <c r="Z14" i="221"/>
  <c r="AE38" i="223"/>
  <c r="C5" i="100"/>
  <c r="BC74" i="33"/>
  <c r="AC14" i="221" l="1"/>
  <c r="AH14" i="221"/>
  <c r="AY74" i="33"/>
  <c r="C5" i="72"/>
  <c r="C74" i="100"/>
  <c r="AN5" i="100"/>
  <c r="AN74" i="100" s="1"/>
  <c r="C74" i="72" l="1"/>
  <c r="AN5" i="72"/>
  <c r="AF14" i="221"/>
  <c r="AE14" i="221"/>
  <c r="BZ5" i="72" l="1"/>
  <c r="BZ74" i="72" s="1"/>
  <c r="AN74" i="72"/>
</calcChain>
</file>

<file path=xl/sharedStrings.xml><?xml version="1.0" encoding="utf-8"?>
<sst xmlns="http://schemas.openxmlformats.org/spreadsheetml/2006/main" count="2783" uniqueCount="1237">
  <si>
    <t>FY2006/07
Hold 
Harmless 
Amount</t>
  </si>
  <si>
    <t>School 
System</t>
  </si>
  <si>
    <t>col. 34+col.30+col. 26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</si>
  <si>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</si>
  <si>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</si>
  <si>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</si>
  <si>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</si>
  <si>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</si>
  <si>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</si>
  <si>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</si>
  <si>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</si>
  <si>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Zachary Community</t>
  </si>
  <si>
    <t>col. 4 + col. 6 + col 13</t>
  </si>
  <si>
    <t>col. 5 + col. 7 + col 14</t>
  </si>
  <si>
    <t>col. 11 + col. 18</t>
  </si>
  <si>
    <t>(col. 19/ col. 3)*1000</t>
  </si>
  <si>
    <t>(col. 12/ col. 3)*1000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</si>
  <si>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</si>
  <si>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</si>
  <si>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</si>
  <si>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</si>
  <si>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</si>
  <si>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</si>
  <si>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</si>
  <si>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</si>
  <si>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</si>
  <si>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</si>
  <si>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</si>
  <si>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</si>
  <si>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</si>
  <si>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</si>
  <si>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col.13 x Tbl 3, col.1 (Oct 1 membership)</t>
  </si>
  <si>
    <t>If col 14 &gt;col. 15 then col. 15, otherwise col. 14</t>
  </si>
  <si>
    <t>AFR-kpc 63320 col.3</t>
  </si>
  <si>
    <t>AFR kpc 63320 col.4</t>
  </si>
  <si>
    <t>Per HCR 235</t>
  </si>
  <si>
    <t>Col.35 / Tab.3 col.1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</si>
  <si>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</si>
  <si>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</si>
  <si>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</si>
  <si>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</si>
  <si>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</si>
  <si>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</si>
  <si>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</si>
  <si>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</si>
  <si>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</si>
  <si>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</si>
  <si>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</si>
  <si>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</si>
  <si>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</si>
  <si>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</si>
  <si>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</si>
  <si>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</si>
  <si>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</si>
  <si>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</si>
  <si>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</si>
  <si>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</si>
  <si>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</si>
  <si>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</si>
  <si>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</si>
  <si>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</si>
  <si>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</si>
  <si>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</si>
  <si>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</si>
  <si>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</si>
  <si>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</si>
  <si>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</si>
  <si>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</si>
  <si>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</si>
  <si>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</si>
  <si>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</si>
  <si>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</si>
  <si>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</si>
  <si>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</si>
  <si>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</si>
  <si>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</si>
  <si>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</si>
  <si>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</si>
  <si>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</si>
  <si>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</si>
  <si>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</si>
  <si>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</si>
  <si>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</si>
  <si>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</si>
  <si>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</si>
  <si>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</si>
  <si>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</si>
  <si>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</si>
  <si>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</si>
  <si>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</si>
  <si>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</si>
  <si>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</si>
  <si>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</si>
  <si>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</si>
  <si>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</si>
  <si>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</si>
  <si>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</si>
  <si>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</si>
  <si>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</si>
  <si>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</si>
  <si>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</si>
  <si>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</si>
  <si>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</si>
  <si>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</si>
  <si>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</si>
  <si>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</si>
  <si>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</si>
  <si>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</si>
  <si>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</si>
  <si>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</si>
  <si>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</si>
  <si>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</si>
  <si>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</si>
  <si>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</si>
  <si>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</si>
  <si>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</si>
  <si>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</si>
  <si>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</si>
  <si>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</si>
  <si>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</si>
  <si>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</si>
  <si>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</si>
  <si>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AFR kpc 63320 col. 5</t>
  </si>
  <si>
    <t>Rank</t>
  </si>
  <si>
    <t>St. John the Baptist</t>
  </si>
  <si>
    <t>MFP Simulation Summary (6-11-07)</t>
  </si>
  <si>
    <t>F.</t>
  </si>
  <si>
    <t>Central Community</t>
  </si>
  <si>
    <t>% Change</t>
  </si>
  <si>
    <t>3a</t>
  </si>
  <si>
    <t>3b</t>
  </si>
  <si>
    <t>3c</t>
  </si>
  <si>
    <t xml:space="preserve">Rank
</t>
  </si>
  <si>
    <t>Remaining
Hold 
Harmless
(FY2007/08)</t>
  </si>
  <si>
    <t>Total Revenue 
(for Use in MFP Level 1 and 2)</t>
  </si>
  <si>
    <t>(actual revenues using rates)</t>
  </si>
  <si>
    <t>local deduct percentage calculation</t>
  </si>
  <si>
    <t>School
System</t>
  </si>
  <si>
    <t>Per Pupil 
Amount</t>
  </si>
  <si>
    <t>Per Pupil
Amount</t>
  </si>
  <si>
    <t>Total Type 5 Charters 
East Baton Rouge Parish</t>
  </si>
  <si>
    <t>Total Type 5 Charters 
Caddo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</si>
  <si>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</si>
  <si>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</si>
  <si>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</si>
  <si>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</si>
  <si>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</si>
  <si>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</si>
  <si>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</si>
  <si>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</si>
  <si>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</si>
  <si>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</si>
  <si>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</si>
  <si>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</si>
  <si>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</si>
  <si>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</si>
  <si>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</si>
  <si>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</si>
  <si>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</si>
  <si>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</si>
  <si>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</si>
  <si>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</si>
  <si>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</si>
  <si>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</si>
  <si>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</si>
  <si>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</si>
  <si>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</si>
  <si>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</si>
  <si>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</si>
  <si>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</si>
  <si>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</si>
  <si>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</si>
  <si>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</si>
  <si>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</si>
  <si>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</si>
  <si>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</si>
  <si>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</si>
  <si>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</si>
  <si>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</si>
  <si>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</si>
  <si>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</si>
  <si>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</si>
  <si>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</si>
  <si>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</si>
  <si>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</si>
  <si>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</si>
  <si>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</si>
  <si>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</si>
  <si>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</si>
  <si>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</si>
  <si>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</si>
  <si>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</si>
  <si>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>MFP 
Budget Ltr</t>
  </si>
  <si>
    <t>MFP
Budget Ltr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</si>
  <si>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</si>
  <si>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</si>
  <si>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</si>
  <si>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</si>
  <si>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</si>
  <si>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</si>
  <si>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Difference</t>
  </si>
  <si>
    <t>Per SIS</t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</si>
  <si>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</si>
  <si>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</si>
  <si>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</si>
  <si>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</si>
  <si>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</si>
  <si>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</si>
  <si>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</si>
  <si>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</si>
  <si>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</si>
  <si>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</si>
  <si>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</si>
  <si>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</si>
  <si>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</si>
  <si>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</si>
  <si>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</si>
  <si>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</si>
  <si>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</si>
  <si>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</si>
  <si>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</si>
  <si>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</si>
  <si>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</si>
  <si>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</si>
  <si>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</si>
  <si>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</si>
  <si>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</si>
  <si>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</si>
  <si>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</si>
  <si>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</si>
  <si>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</si>
  <si>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</si>
  <si>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</si>
  <si>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</si>
  <si>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</si>
  <si>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</si>
  <si>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</si>
  <si>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</si>
  <si>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</si>
  <si>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</si>
  <si>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</si>
  <si>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</si>
  <si>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</si>
  <si>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</si>
  <si>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</si>
  <si>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</si>
  <si>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</si>
  <si>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</si>
  <si>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</si>
  <si>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</si>
  <si>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</si>
  <si>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</si>
  <si>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</si>
  <si>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</si>
  <si>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</si>
  <si>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</si>
  <si>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</si>
  <si>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</si>
  <si>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</si>
  <si>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</si>
  <si>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</si>
  <si>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</si>
  <si>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</si>
  <si>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</si>
  <si>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</si>
  <si>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</si>
  <si>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</si>
  <si>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</si>
  <si>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</si>
  <si>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</si>
  <si>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</si>
  <si>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</si>
  <si>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</si>
  <si>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</si>
  <si>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</si>
  <si>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</si>
  <si>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</si>
  <si>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</si>
  <si>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</si>
  <si>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</si>
  <si>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</si>
  <si>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</si>
  <si>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</si>
  <si>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</si>
  <si>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</si>
  <si>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</si>
  <si>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</si>
  <si>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</si>
  <si>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</si>
  <si>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</si>
  <si>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</si>
  <si>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</si>
  <si>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</si>
  <si>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</si>
  <si>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</si>
  <si>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Orleans has a different formula</t>
  </si>
  <si>
    <t>Does not include Labs, Legacy Type 2's, NOCCA, LSMSA and 1st year Type 2's</t>
  </si>
  <si>
    <t>3A5001</t>
  </si>
  <si>
    <r>
      <t xml:space="preserve">LEA +
RSD Opr +
Type 5 Charters
+Type 2 in Table 3
</t>
    </r>
    <r>
      <rPr>
        <sz val="10"/>
        <color rgb="FFFF0000"/>
        <rFont val="Arial"/>
        <family val="2"/>
      </rPr>
      <t>(except for Orleans)</t>
    </r>
    <r>
      <rPr>
        <sz val="10"/>
        <rFont val="Arial"/>
        <family val="2"/>
      </rPr>
      <t xml:space="preserve">
</t>
    </r>
  </si>
  <si>
    <t>Calculate Orleans differently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</si>
  <si>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</si>
  <si>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</si>
  <si>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</si>
  <si>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</si>
  <si>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col 16 ÷
col 18</t>
  </si>
  <si>
    <t>col 9 + 
col 14</t>
  </si>
  <si>
    <t>col 32</t>
  </si>
  <si>
    <t>col 34</t>
  </si>
  <si>
    <t>col 36</t>
  </si>
  <si>
    <t>col 21 + 
col 32</t>
  </si>
  <si>
    <t>col 10</t>
  </si>
  <si>
    <t>col 25 + 
col 28</t>
  </si>
  <si>
    <t>col 27 + 
col 30</t>
  </si>
  <si>
    <t>col 26 + 
col 29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</si>
  <si>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</si>
  <si>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</si>
  <si>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</si>
  <si>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</si>
  <si>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</si>
  <si>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</si>
  <si>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</si>
  <si>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</si>
  <si>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</si>
  <si>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</si>
  <si>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C38</t>
  </si>
  <si>
    <t>T7, C3c</t>
  </si>
  <si>
    <t>T7, C34</t>
  </si>
  <si>
    <t>T7, C26</t>
  </si>
  <si>
    <t>T7, C30</t>
  </si>
  <si>
    <t>T7, C37</t>
  </si>
  <si>
    <t>T4, C2</t>
  </si>
  <si>
    <t>T5A1, C6</t>
  </si>
  <si>
    <t>LSU Lab School</t>
  </si>
  <si>
    <t>Southern Lab School</t>
  </si>
  <si>
    <t>Total Legacy Type 2 Charter Schools</t>
  </si>
  <si>
    <t xml:space="preserve">Tallulah Charter School </t>
  </si>
  <si>
    <t>Total Statewide</t>
  </si>
  <si>
    <t>Total City/Parish</t>
  </si>
  <si>
    <t xml:space="preserve">Louisiana Key Academy </t>
  </si>
  <si>
    <t xml:space="preserve">Jefferson Chamber Foundation </t>
  </si>
  <si>
    <t xml:space="preserve">Northshore Charter School </t>
  </si>
  <si>
    <t xml:space="preserve">Baton Rouge Charter Academy at Mid-City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</si>
  <si>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</si>
  <si>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</si>
  <si>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</si>
  <si>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</si>
  <si>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</si>
  <si>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</si>
  <si>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</si>
  <si>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</si>
  <si>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</si>
  <si>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</si>
  <si>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</si>
  <si>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</si>
  <si>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</si>
  <si>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</si>
  <si>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</si>
  <si>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</si>
  <si>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</si>
  <si>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</si>
  <si>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</si>
  <si>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</si>
  <si>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</si>
  <si>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</si>
  <si>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</si>
  <si>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>Gifted and Talented Weight (60%)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</si>
  <si>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</si>
  <si>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</si>
  <si>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</si>
  <si>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</si>
  <si>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</si>
  <si>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</si>
  <si>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</si>
  <si>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</si>
  <si>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</si>
  <si>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Continuation Pay Raises</t>
  </si>
  <si>
    <t>Hold Harmless Enhancement</t>
  </si>
  <si>
    <t>Mandated Costs in Health Insurance, Retirement and Fuel</t>
  </si>
  <si>
    <t>Mid-Year Student Allocations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</si>
  <si>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</si>
  <si>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</si>
  <si>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</si>
  <si>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</si>
  <si>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</si>
  <si>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</si>
  <si>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</si>
  <si>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</si>
  <si>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</si>
  <si>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</si>
  <si>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Virtual Type 2 Charter School Adjustment (10% Return to State)</t>
  </si>
  <si>
    <t>T3, C10</t>
  </si>
  <si>
    <t>T3, C33</t>
  </si>
  <si>
    <t>T4, C7</t>
  </si>
  <si>
    <t>T5C2,T5C3</t>
  </si>
  <si>
    <r>
      <t xml:space="preserve">Career &amp; Technical Weight </t>
    </r>
    <r>
      <rPr>
        <b/>
        <sz val="11"/>
        <rFont val="Arial Narrow"/>
        <family val="2"/>
      </rPr>
      <t>(6%)</t>
    </r>
  </si>
  <si>
    <t>col. 35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</si>
  <si>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</si>
  <si>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</si>
  <si>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</si>
  <si>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</si>
  <si>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</si>
  <si>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</si>
  <si>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</si>
  <si>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</si>
  <si>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</si>
  <si>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Column10 should equal column 6 + column 8</t>
  </si>
  <si>
    <t>Continuation of Prior
Year Pay Raises</t>
  </si>
  <si>
    <t>A02</t>
  </si>
  <si>
    <t>3A1001</t>
  </si>
  <si>
    <t>3A2001</t>
  </si>
  <si>
    <t>3A3001</t>
  </si>
  <si>
    <t>3A4001</t>
  </si>
  <si>
    <t>3A6001</t>
  </si>
  <si>
    <t>3A7001</t>
  </si>
  <si>
    <t>col 7 + col 11</t>
  </si>
  <si>
    <t>col 38</t>
  </si>
  <si>
    <t>col 21</t>
  </si>
  <si>
    <t>col 18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</si>
  <si>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</si>
  <si>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</si>
  <si>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</si>
  <si>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</si>
  <si>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</si>
  <si>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</si>
  <si>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</si>
  <si>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</si>
  <si>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</si>
  <si>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</si>
  <si>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</si>
  <si>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</si>
  <si>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</si>
  <si>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</si>
  <si>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</si>
  <si>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</si>
  <si>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</si>
  <si>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</si>
  <si>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</si>
  <si>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</si>
  <si>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</si>
  <si>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</si>
  <si>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</si>
  <si>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Total
Level
4</t>
  </si>
  <si>
    <t>Salaries for
Foreign
Associate/
Escadrille
Teachers</t>
  </si>
  <si>
    <t>Add-On 
Student
Units</t>
  </si>
  <si>
    <t>Add-On
Student
Units</t>
  </si>
  <si>
    <t>Economy-
of-Scale 
Percent 
Support</t>
  </si>
  <si>
    <t>Economy-
of-Scale:
If &lt; 7500,
then
7500 less
February
Membership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</si>
  <si>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</si>
  <si>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</si>
  <si>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</si>
  <si>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</si>
  <si>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</si>
  <si>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</si>
  <si>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</si>
  <si>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</si>
  <si>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</si>
  <si>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</si>
  <si>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</si>
  <si>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r>
      <t xml:space="preserve">Total Local
Deduction
</t>
    </r>
    <r>
      <rPr>
        <sz val="10"/>
        <color indexed="18"/>
        <rFont val="Arial"/>
        <family val="2"/>
      </rPr>
      <t>(Property,
Sales &amp;
Other
Revenue)</t>
    </r>
  </si>
  <si>
    <t xml:space="preserve">
Table (T),
Column (C)</t>
  </si>
  <si>
    <t>TABLE 1: STATE LEVEL SUMMARY</t>
  </si>
  <si>
    <t>T5A5, C6</t>
  </si>
  <si>
    <t>T5A4, C6</t>
  </si>
  <si>
    <t xml:space="preserve">K.
</t>
  </si>
  <si>
    <t xml:space="preserve">J.
</t>
  </si>
  <si>
    <t xml:space="preserve">N.
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</si>
  <si>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(J.1a+J.1b+J.2+J.3+J.4+J.5+J.6+J.7)</t>
    </r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</si>
  <si>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</si>
  <si>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</si>
  <si>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</si>
  <si>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</si>
  <si>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</si>
  <si>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>Total
Local
Revenue
Representation</t>
  </si>
  <si>
    <t>Local
Revenue
Representation</t>
  </si>
  <si>
    <t>Baton Rouge University Prep
(Baton Rouge University Prep)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</si>
  <si>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</si>
  <si>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</si>
  <si>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</si>
  <si>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</si>
  <si>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 xml:space="preserve">City/Parish
Pay Raise
Continuation
Per Pupil 
Amount
</t>
  </si>
  <si>
    <t>Total Type 5 Charters - Orleans</t>
  </si>
  <si>
    <t xml:space="preserve">Total
Level 1
Costs </t>
  </si>
  <si>
    <t>Avoyelles Public Charter School</t>
  </si>
  <si>
    <t>New Orleans Center for Creative Arts</t>
  </si>
  <si>
    <t>Delhi Charter School</t>
  </si>
  <si>
    <t>Milestone Academy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</si>
  <si>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</si>
  <si>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</si>
  <si>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</si>
  <si>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</si>
  <si>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</si>
  <si>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</si>
  <si>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</si>
  <si>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</si>
  <si>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Special Education Weight (150%)</t>
  </si>
  <si>
    <t>(5a)</t>
  </si>
  <si>
    <t>(6b)</t>
  </si>
  <si>
    <t>11a</t>
  </si>
  <si>
    <t>Career Development Fund (CDF)</t>
  </si>
  <si>
    <t>Democracy Prep
(Democracy Prep Louisiana Charter)</t>
  </si>
  <si>
    <t>Baton Rouge Bridge Academy
(Baton Rouge Bridge Academy, Inc.)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</si>
  <si>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</si>
  <si>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</si>
  <si>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</si>
  <si>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</si>
  <si>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Orleans
Parish</t>
  </si>
  <si>
    <t>Pierre A_ Capdau Learning Academy</t>
  </si>
  <si>
    <t>Nelson Elementary School</t>
  </si>
  <si>
    <t>Lake Area New Tech Early College High School</t>
  </si>
  <si>
    <t>Gentilly Terrace Elementary School</t>
  </si>
  <si>
    <t>The NET Charter High School</t>
  </si>
  <si>
    <t>Crescent Leadership Academy</t>
  </si>
  <si>
    <t>Harriet Tubman Charter School</t>
  </si>
  <si>
    <t>Paul Habans Charter School</t>
  </si>
  <si>
    <t>Fannie C_ Williams Charter School</t>
  </si>
  <si>
    <t>Edgar P_ Harney Spirit of Excellence Academy</t>
  </si>
  <si>
    <t>Morris Jeff Community School</t>
  </si>
  <si>
    <t>ReNEW Cultural Arts Academy at Live Oak Elementary</t>
  </si>
  <si>
    <t>ReNEW SciTech Academy at Laurel</t>
  </si>
  <si>
    <t>ReNEW Dolores T_ Aaron Elementary</t>
  </si>
  <si>
    <t>ReNEW Accelerated High School</t>
  </si>
  <si>
    <t>Arise Academy</t>
  </si>
  <si>
    <t>Mildred Osborne Charter School</t>
  </si>
  <si>
    <t>Success Preparatory Academy</t>
  </si>
  <si>
    <t>Akili Academy of New Orleans</t>
  </si>
  <si>
    <t>Sci Academy</t>
  </si>
  <si>
    <t>G_ W_ Carver Collegiate Academy</t>
  </si>
  <si>
    <t>Sylvanie Williams College Prep</t>
  </si>
  <si>
    <t>Cohen College Prep</t>
  </si>
  <si>
    <t>Lawrence D_ Crocker College Prep</t>
  </si>
  <si>
    <t>James M_ Singleton Charter School</t>
  </si>
  <si>
    <t>Joseph A_ Craig Charter School</t>
  </si>
  <si>
    <t>Lafayette Academy</t>
  </si>
  <si>
    <t>Esperanza Charter School</t>
  </si>
  <si>
    <t>McDonogh 42 Charter School</t>
  </si>
  <si>
    <t>Martin Behrman Elementary School</t>
  </si>
  <si>
    <t>Dwight D_ Eisenhower Elementary School</t>
  </si>
  <si>
    <t>William J_ Fischer Elementary School</t>
  </si>
  <si>
    <t>McDonogh #32 Elementary School</t>
  </si>
  <si>
    <t>Lord Beaconsfield Landry</t>
  </si>
  <si>
    <t>Algiers Technology Academy</t>
  </si>
  <si>
    <t>Sophie B_ Wright Institute of Academic Excellence</t>
  </si>
  <si>
    <t>KIPP Believe College Prep (Phillips)</t>
  </si>
  <si>
    <t>KIPP McDonogh 15 School for the Creative Arts</t>
  </si>
  <si>
    <t>KIPP Central City Academy</t>
  </si>
  <si>
    <t>KIPP Central City Primary</t>
  </si>
  <si>
    <t>KIPP Renaissance High School</t>
  </si>
  <si>
    <t>KIPP New Orleans Leadership Academy</t>
  </si>
  <si>
    <t>KIPP East Community Primary</t>
  </si>
  <si>
    <t>Samuel J_ Green Charter School</t>
  </si>
  <si>
    <t>Arthur Ashe Charter School</t>
  </si>
  <si>
    <t>Joseph S_ Clark Preparatory High School</t>
  </si>
  <si>
    <t>Langston Hughes Charter Academy</t>
  </si>
  <si>
    <t>Mary D_ Coghill Charter School</t>
  </si>
  <si>
    <t>Linwood Public Charter School</t>
  </si>
  <si>
    <t>Kenilworth Science and Technology Charter School</t>
  </si>
  <si>
    <t>Celerity Lanier Charter School</t>
  </si>
  <si>
    <t>Celerity Crestworth Charter School</t>
  </si>
  <si>
    <t>Celerity Dalton Charter School</t>
  </si>
  <si>
    <t>Baton Rouge University Preparatory Elementary</t>
  </si>
  <si>
    <t>Capitol High School</t>
  </si>
  <si>
    <t xml:space="preserve">Pierre A. Capdau Learning Acdmy </t>
  </si>
  <si>
    <t xml:space="preserve">Medard H. Nelson Elem </t>
  </si>
  <si>
    <t xml:space="preserve">Lake Area New Tech Early College </t>
  </si>
  <si>
    <t xml:space="preserve">Gentilly Terrace Elem </t>
  </si>
  <si>
    <t xml:space="preserve">The NET Charter School </t>
  </si>
  <si>
    <t xml:space="preserve">Crescent Leadership Acdmy </t>
  </si>
  <si>
    <t xml:space="preserve">Harriet Tubman Charter School </t>
  </si>
  <si>
    <t xml:space="preserve">Paul Habans Elem </t>
  </si>
  <si>
    <t xml:space="preserve">Fannie C. Williams Charter School </t>
  </si>
  <si>
    <t xml:space="preserve">Edgar P. Harney Spirit of Excellence Acdmy </t>
  </si>
  <si>
    <t xml:space="preserve">Morris Jeff Community School </t>
  </si>
  <si>
    <t xml:space="preserve">ReNEW Cultural Arts Acdmy. </t>
  </si>
  <si>
    <t xml:space="preserve">ReNEW SciTech Acdmy. </t>
  </si>
  <si>
    <t xml:space="preserve">ReNEW Delores T. Aaron Elem </t>
  </si>
  <si>
    <t xml:space="preserve">ReNEW Accelerated High, City Park </t>
  </si>
  <si>
    <t xml:space="preserve">ReNEW Schaumburg Elem </t>
  </si>
  <si>
    <t xml:space="preserve">Arise Academy </t>
  </si>
  <si>
    <t xml:space="preserve">Mildred Osborne Elem </t>
  </si>
  <si>
    <t xml:space="preserve">Success Preparatory Academy </t>
  </si>
  <si>
    <t xml:space="preserve">Akili Academy of N.O. </t>
  </si>
  <si>
    <t xml:space="preserve">Sci Academy </t>
  </si>
  <si>
    <t xml:space="preserve">G.W. Carver Collegiate Acdmy </t>
  </si>
  <si>
    <t xml:space="preserve">Sylvanie Williams College Prep </t>
  </si>
  <si>
    <t xml:space="preserve">Cohen College Prep </t>
  </si>
  <si>
    <t xml:space="preserve">Crocker College Prep </t>
  </si>
  <si>
    <t xml:space="preserve">James M. Singleton Charter </t>
  </si>
  <si>
    <t xml:space="preserve">Joseph A. Craig </t>
  </si>
  <si>
    <t xml:space="preserve">Lafayette Academy </t>
  </si>
  <si>
    <t xml:space="preserve">Esperanza Charter </t>
  </si>
  <si>
    <t xml:space="preserve">McDonogh #42 Elem Charter </t>
  </si>
  <si>
    <t xml:space="preserve">Martin Behrman </t>
  </si>
  <si>
    <t xml:space="preserve">Dwight D. Eisenhower </t>
  </si>
  <si>
    <t xml:space="preserve">William J. Fischer </t>
  </si>
  <si>
    <t xml:space="preserve">McDonogh #32 Elem </t>
  </si>
  <si>
    <t xml:space="preserve">LB Landry-OP Walker College &amp; Career Prep </t>
  </si>
  <si>
    <t xml:space="preserve">Algiers Technology Acdmy </t>
  </si>
  <si>
    <t xml:space="preserve">Sophie B. Wright Learning Acdmy </t>
  </si>
  <si>
    <t xml:space="preserve">KIPP Believe College Prep </t>
  </si>
  <si>
    <t xml:space="preserve">KIPP McDonogh 15 Sch. for the Creative Arts </t>
  </si>
  <si>
    <t xml:space="preserve">KIPP Central City Acdmy </t>
  </si>
  <si>
    <t xml:space="preserve">KIPP Central City Primary </t>
  </si>
  <si>
    <t xml:space="preserve">KIPP Renaissance High </t>
  </si>
  <si>
    <t xml:space="preserve">KIPP N.O. Leadership Acdmy </t>
  </si>
  <si>
    <t xml:space="preserve">KIPP East </t>
  </si>
  <si>
    <t xml:space="preserve">S.J. Green Charter </t>
  </si>
  <si>
    <t xml:space="preserve">Arthur Ashe Charter </t>
  </si>
  <si>
    <t xml:space="preserve">Joseph Clark High </t>
  </si>
  <si>
    <t xml:space="preserve">Langston Hughes Acdmy </t>
  </si>
  <si>
    <t xml:space="preserve">Mary D. Coghill Accelerated 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</si>
  <si>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</si>
  <si>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</si>
  <si>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</si>
  <si>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</si>
  <si>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</si>
  <si>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</si>
  <si>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Linwood Public Charter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</si>
  <si>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</si>
  <si>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</si>
  <si>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</si>
  <si>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</si>
  <si>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</si>
  <si>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</si>
  <si>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t>Linwood Middle
(Shreveport Charter, Inc.)</t>
  </si>
  <si>
    <r>
      <t>New Type 2 Charters (First Year)</t>
    </r>
    <r>
      <rPr>
        <sz val="12"/>
        <rFont val="Arial Narrow"/>
        <family val="2"/>
      </rPr>
      <t xml:space="preserve"> - PLACEHOLDER</t>
    </r>
  </si>
  <si>
    <t>GEO</t>
  </si>
  <si>
    <t>Baton Rouge Charter Academy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</si>
  <si>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</si>
  <si>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</si>
  <si>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</si>
  <si>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</si>
  <si>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</si>
  <si>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</si>
  <si>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</si>
  <si>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</si>
  <si>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 xml:space="preserve">Total MFP
Distribution 
Amount 
+/-Audit Adjs.
- State Cost
Allocations to
Other Public
Schools
Table 2 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</si>
  <si>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</si>
  <si>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</si>
  <si>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</si>
  <si>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</si>
  <si>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</si>
  <si>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</si>
  <si>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RSD
(Type 5
Charters)</t>
  </si>
  <si>
    <t>deduct TIF in Livingston</t>
  </si>
  <si>
    <t>WAV001</t>
  </si>
  <si>
    <t>WAW001</t>
  </si>
  <si>
    <t>WAX001</t>
  </si>
  <si>
    <t>WAU001</t>
  </si>
  <si>
    <t>319001
Southern
University
Lab
School</t>
  </si>
  <si>
    <t>318001
LSU 
Lab
School</t>
  </si>
  <si>
    <t>302006
Louisiana
School
for Math
Science
&amp; the Arts</t>
  </si>
  <si>
    <t>Legacy
340001
The MAX
Charter
School</t>
  </si>
  <si>
    <t>Legacy
339001
Milestone
Academy
of New
Orleans</t>
  </si>
  <si>
    <t>Legacy
337001
Belle
Chasse
Academy</t>
  </si>
  <si>
    <t>Legacy
336001
Delhi
Charter
School</t>
  </si>
  <si>
    <t>Legacy
333001
Avoyelles
Public
Charter
School</t>
  </si>
  <si>
    <t>Legacy
331001
Int'l
School of
Louisiana</t>
  </si>
  <si>
    <t>Legacy
329001
VB 
Glencoe
Charter
School</t>
  </si>
  <si>
    <t>Legacy
321001
New
Vision
Learning
Academy</t>
  </si>
  <si>
    <t>347001
Lycee
Francais
de la
Nouvelle-
Orleans</t>
  </si>
  <si>
    <t>346001
Lake
Charles
Charter
Academy</t>
  </si>
  <si>
    <t>344001
Int'l
High
School
of New
Orleans</t>
  </si>
  <si>
    <t>343001
Madison
Preparatory
Academy</t>
  </si>
  <si>
    <t>341001
D'Arbonne
Woods
Charter
School</t>
  </si>
  <si>
    <t>334001
New
Orleans
Center for
Creative
Arts</t>
  </si>
  <si>
    <t xml:space="preserve">ReNEW McDonogh City Park Acdmy </t>
  </si>
  <si>
    <t>WZ7001</t>
  </si>
  <si>
    <t>W31001</t>
  </si>
  <si>
    <t>348001
New
Orleans
Military/
Maritime
Academy</t>
  </si>
  <si>
    <t>Reallocation
of unused
SCA Funds</t>
  </si>
  <si>
    <t>High Cost Services Allocation</t>
  </si>
  <si>
    <t>Foreign Assoc/Escadrille Stipends</t>
  </si>
  <si>
    <t>State Total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</si>
  <si>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</si>
  <si>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</si>
  <si>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</si>
  <si>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</si>
  <si>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</si>
  <si>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</si>
  <si>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r>
      <t xml:space="preserve">Continuation
of Prior Year
Pay Raises
</t>
    </r>
    <r>
      <rPr>
        <sz val="10"/>
        <color indexed="18"/>
        <rFont val="Arial"/>
        <family val="2"/>
      </rPr>
      <t>(Includes
Type 5 &amp;
New Type 2
Charters
(Not 1st Year))</t>
    </r>
  </si>
  <si>
    <t>Stipends
 for Foreign
Associate/
Escadrille
Teachers</t>
  </si>
  <si>
    <t>Actual Sales
and Property
Tax Revenues
(Including Debt)
Plus Other
Revenue</t>
  </si>
  <si>
    <t>Total MFP
State Cost  
Allocation 
+ Prior Year 
Pay Raises 
+/- Mid-Year
Adjustments
+/- Audit
Adjustments
+ Level 4
Funds Paid
Monthly</t>
  </si>
  <si>
    <t>Total MFP
State Cost  
Allocation 
+ Prior Year 
Pay Raises 
+/- Mid-Year
Adjustments
+/- Audit
Adjustments
+ Total
Level 4 Funds</t>
  </si>
  <si>
    <t>Parish 
Mill 
Rate</t>
  </si>
  <si>
    <t>Parish Revenue Amount</t>
  </si>
  <si>
    <t>Dist. Mill Low</t>
  </si>
  <si>
    <t>Dist. Mill High</t>
  </si>
  <si>
    <t># Of Dists.</t>
  </si>
  <si>
    <t>Dist. 
Revenue 
Amount</t>
  </si>
  <si>
    <t>Ad Valorem 
Constitutional Tax</t>
  </si>
  <si>
    <t>Ad Valorem Renewable Taxes</t>
  </si>
  <si>
    <t>Total Ad Valorem Taxes
(Non Debt)</t>
  </si>
  <si>
    <t/>
  </si>
  <si>
    <t>Parish 
Revenue 
Amount</t>
  </si>
  <si>
    <t>Dist 
Mill 
Low</t>
  </si>
  <si>
    <t>Dist 
Mill 
High</t>
  </si>
  <si>
    <t># 
Of 
Dists.</t>
  </si>
  <si>
    <t>Dist 
Revenue 
Amount</t>
  </si>
  <si>
    <t>Total Ad Valorem Taxes         (Debt)</t>
  </si>
  <si>
    <t>Debt Service Taxes</t>
  </si>
  <si>
    <t xml:space="preserve">
Computed Sales 
Tax Base
 Percent Change</t>
  </si>
  <si>
    <t xml:space="preserve">Computed Sales
Tax Base With Growth Cap Of </t>
  </si>
  <si>
    <t>Non-Debt Rate</t>
  </si>
  <si>
    <t>Debt 
Rate</t>
  </si>
  <si>
    <t>Computed Sales Tax Base</t>
  </si>
  <si>
    <t>Summary Of Ad Valorem Taxes</t>
  </si>
  <si>
    <t>Parishwide  
Millage 
Incl. Debt</t>
  </si>
  <si>
    <t>Revenue
Parishwide
Incl. Debt</t>
  </si>
  <si>
    <t>Revenue
District 
Incl. Debt</t>
  </si>
  <si>
    <t>Total Avg.
Mill Rate 
(Debt)</t>
  </si>
  <si>
    <t>Total Avg. 
Mill Rate 
(Non Debt)</t>
  </si>
  <si>
    <t>Total Avg.
Mill Rate 
Including
Debt</t>
  </si>
  <si>
    <t>Combined 
Sales 
Percent</t>
  </si>
  <si>
    <t>Sales
Revenue 
(Non-Debt)</t>
  </si>
  <si>
    <t>Sales 
Revenue 
(Debt)</t>
  </si>
  <si>
    <t>Summary Of Sales Taxes</t>
  </si>
  <si>
    <t>Local Revenue Representation</t>
  </si>
  <si>
    <t>Level 2</t>
  </si>
  <si>
    <t>State
Admin Fee
to the 
Dept. of
Education
0.25%</t>
  </si>
  <si>
    <t>Per Pupil</t>
  </si>
  <si>
    <t>Per
Pupil
Amount</t>
  </si>
  <si>
    <t>State Subtotal</t>
  </si>
  <si>
    <t>State Grand Total With Level 4</t>
  </si>
  <si>
    <t>Level 4
Monthly
Funds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</si>
  <si>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</si>
  <si>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</si>
  <si>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</si>
  <si>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</si>
  <si>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</si>
  <si>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</si>
  <si>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</si>
  <si>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</si>
  <si>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C3</t>
  </si>
  <si>
    <t>T3A, C12</t>
  </si>
  <si>
    <t>T5A2, C22</t>
  </si>
  <si>
    <t>Per
Pupil</t>
  </si>
  <si>
    <t>State
Admin
Fee
to the 
Dept. of
Education
0.25%</t>
  </si>
  <si>
    <t>Admin
Fee
to the 
Dept. of
Education
0.25%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</si>
  <si>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</si>
  <si>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</si>
  <si>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</si>
  <si>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</si>
  <si>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</si>
  <si>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</si>
  <si>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</si>
  <si>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</si>
  <si>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</si>
  <si>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</si>
  <si>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Level 4 Funds
Paid Monthly</t>
  </si>
  <si>
    <r>
      <t xml:space="preserve">MFP State
Average
 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</si>
  <si>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</si>
  <si>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</si>
  <si>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</si>
  <si>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</si>
  <si>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</si>
  <si>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</si>
  <si>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</si>
  <si>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 Local
Revenue
Representation
+/- Mid-Year Adjustments</t>
  </si>
  <si>
    <t>Total
Admin
Fee</t>
  </si>
  <si>
    <t>Total Local
Revenue
Representation
+/- Mid-Year Adjustments
- Admin Fee</t>
  </si>
  <si>
    <t>Local Revenue
Representation
Monthly
Payment</t>
  </si>
  <si>
    <t>Total Local
Revenue
Representation
+/- Mid-Year
Adjustments
- Admin Fee
 +/- Audit
Adjustments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</si>
  <si>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</si>
  <si>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</si>
  <si>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</si>
  <si>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</si>
  <si>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</si>
  <si>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</si>
  <si>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Level 4
Monthly
Funds</t>
  </si>
  <si>
    <t>Total MFP
State Cost
Allocation
+/- Mid-Year
Adjustments
- Admin Fee
+/- Audit Adj.
+ Total Level 4</t>
  </si>
  <si>
    <t>Total MFP
State Cost
Allocation
+/- Mid-Year
Adjustments
- Admin Fee
+/- Audit
Adjustments</t>
  </si>
  <si>
    <t>Total MFP
State Cost
Allocation 
+/- Mid-Year
Adjustments
- Admin Fee
+/- Audit Adj.
+ Level 4 Funds
Paid Monthly</t>
  </si>
  <si>
    <t>Total MFP
State Cost
Allocation 
+/- Mid-Year
Adjustments
- Admin Fee
+/- Audit Adj.
+Total Level 4
Funds</t>
  </si>
  <si>
    <t>Total MFP
State Cost
Allocation
+/- Mid-Year
Adjustments
- Admin Fee
+/- Audit Adj.
+ Total
Level 4</t>
  </si>
  <si>
    <t>ReNEW Schaumburg Elementary</t>
  </si>
  <si>
    <t xml:space="preserve">New Orleans Military/Maritime Acdmy </t>
  </si>
  <si>
    <t>State Admin
Fee to the 
Dept. of
Education
.25%</t>
  </si>
  <si>
    <t>Career Development Fund</t>
  </si>
  <si>
    <t>Career
Development
Fund
Allocation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</si>
  <si>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</si>
  <si>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</si>
  <si>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</si>
  <si>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</si>
  <si>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Total
Mid-Year
Adjustment
City/Parish
Only</t>
  </si>
  <si>
    <t>Recovery 
School 
District
Table 5B</t>
  </si>
  <si>
    <t>Madison
Prep
Table 5C1A</t>
  </si>
  <si>
    <t>D'Arbonne
Woods
Table 5C1B</t>
  </si>
  <si>
    <t>International
High School
(VIBE)
Table 5C1C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</si>
  <si>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</si>
  <si>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</si>
  <si>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</si>
  <si>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</si>
  <si>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</si>
  <si>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</si>
  <si>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Jefferson
Chamber
Foundation
Table 5C1J</t>
  </si>
  <si>
    <t>Tallulah
Charter
School
Table 5C1K</t>
  </si>
  <si>
    <t>Northshore
Charter
School
Table 5C1L</t>
  </si>
  <si>
    <t>Baton
Rouge
Charter
Academy
Table 5C1M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</si>
  <si>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</si>
  <si>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</si>
  <si>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</si>
  <si>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</si>
  <si>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</si>
  <si>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</si>
  <si>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</si>
  <si>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</si>
  <si>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</si>
  <si>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</si>
  <si>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</si>
  <si>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</si>
  <si>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~'Table 8 2.1.15'!C37*C41 : Orleans Parish School Board
~'Table 5B1A_MLK'!U6 : Type 3B in Orleans Parish School Board
~'Table 5B1_RSD_Orleans'!G62 : Type 5s
~(('Table 8 2.1.15'!AD37-'Table 8 2.1.15'!C37-'Table 8 2.1.15'!D37)*'Table 5C1A-Madison'!T41) : Type 2s</t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</si>
  <si>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</si>
  <si>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</si>
  <si>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</si>
  <si>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</si>
  <si>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</si>
  <si>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</si>
  <si>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</si>
  <si>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</si>
  <si>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t>GEO
Prep
Academy
Table 5C1Y</t>
  </si>
  <si>
    <t>Total Local Revenues in MFP (FY2014-15)</t>
  </si>
  <si>
    <t>October
2016
Mid-Year
Adjustment
City/Parish
Only</t>
  </si>
  <si>
    <t>February
2017
Mid-Year
Adjustment
City/Parish
Only</t>
  </si>
  <si>
    <r>
      <t xml:space="preserve">Career &amp;
Technical
Units
(CTE)
</t>
    </r>
    <r>
      <rPr>
        <sz val="10"/>
        <color indexed="18"/>
        <rFont val="Arial"/>
        <family val="2"/>
      </rPr>
      <t>(Per LEADS
10-1-15)</t>
    </r>
  </si>
  <si>
    <r>
      <t xml:space="preserve">Students
with
Disabilities
</t>
    </r>
    <r>
      <rPr>
        <sz val="10"/>
        <color indexed="18"/>
        <rFont val="Arial"/>
        <family val="2"/>
      </rPr>
      <t>(Per SER
2-1-16)</t>
    </r>
  </si>
  <si>
    <r>
      <t xml:space="preserve">Gifted and 
Talented 
Students
</t>
    </r>
    <r>
      <rPr>
        <sz val="10"/>
        <color indexed="18"/>
        <rFont val="Arial"/>
        <family val="2"/>
      </rPr>
      <t>(Per SER
2-1-16)</t>
    </r>
  </si>
  <si>
    <t>Prior Year
Reduction of
Remaining
Hold Harmless
(FY07/08 thru 
FY15/16)</t>
  </si>
  <si>
    <t>Remaining
Hold 
Harmless
(FY2016/17)</t>
  </si>
  <si>
    <t>One-Tenth
(FY16/17)
Reduction of 
Remaining
 Hold Harmless</t>
  </si>
  <si>
    <t>Feb. 1, 2016
MFP Funded
Membership</t>
  </si>
  <si>
    <t>Redistribution
of Hold
Harmless 
Phase-out
(FY2007/08 - FY2016/17)</t>
  </si>
  <si>
    <t>Grades
7 - 12
2.1.16 SIS</t>
  </si>
  <si>
    <r>
      <t xml:space="preserve">Feb. 1, 2016
MFP Funded
Membership
</t>
    </r>
    <r>
      <rPr>
        <sz val="10"/>
        <color indexed="18"/>
        <rFont val="Arial"/>
        <family val="2"/>
      </rPr>
      <t>(Per SIS)</t>
    </r>
  </si>
  <si>
    <t>October
2016
Mid-Year
Adjustment
for Students</t>
  </si>
  <si>
    <t>February
2017
Mid-Year
Adjustment
for Students</t>
  </si>
  <si>
    <r>
      <t xml:space="preserve">FY2015-16
MFP Audit
Adjustments
</t>
    </r>
    <r>
      <rPr>
        <sz val="10"/>
        <color indexed="18"/>
        <rFont val="Arial"/>
        <family val="2"/>
      </rPr>
      <t xml:space="preserve">
(Includes
FY13-14
End of Year
&amp; 2/1/15
Mid-Year)</t>
    </r>
  </si>
  <si>
    <r>
      <t xml:space="preserve">Student Count
</t>
    </r>
    <r>
      <rPr>
        <sz val="10"/>
        <color indexed="18"/>
        <rFont val="Arial"/>
        <family val="2"/>
      </rPr>
      <t>(Per SIS
2-1-16)</t>
    </r>
  </si>
  <si>
    <r>
      <t xml:space="preserve">Student Count
</t>
    </r>
    <r>
      <rPr>
        <sz val="10"/>
        <color indexed="18"/>
        <rFont val="Arial"/>
        <family val="2"/>
      </rPr>
      <t>(Per SER
2-1-16)</t>
    </r>
  </si>
  <si>
    <r>
      <t xml:space="preserve">Student Count
</t>
    </r>
    <r>
      <rPr>
        <sz val="10"/>
        <color indexed="18"/>
        <rFont val="Arial"/>
        <family val="2"/>
      </rPr>
      <t>(Per LEADS
10-1-15)</t>
    </r>
  </si>
  <si>
    <t>Change in
Funded
Student
Count Per
Oct. 2016
Mid-Year
Adjustment</t>
  </si>
  <si>
    <t>October
2016
Mid-Year
Adjustment</t>
  </si>
  <si>
    <t>Change in
Funded
Student
Count Per
Feb. 2017
Mid-Year
Adjustment</t>
  </si>
  <si>
    <r>
      <t xml:space="preserve">February
2017
Mid-Year
Adjustment
</t>
    </r>
    <r>
      <rPr>
        <sz val="10"/>
        <color indexed="18"/>
        <rFont val="Arial"/>
        <family val="2"/>
      </rPr>
      <t>(Half the
Per Pupil)</t>
    </r>
  </si>
  <si>
    <r>
      <t xml:space="preserve">Feb. 1, 2016
MFP Funded
Membership
</t>
    </r>
    <r>
      <rPr>
        <sz val="10"/>
        <color indexed="18"/>
        <rFont val="Arial"/>
        <family val="2"/>
      </rPr>
      <t>(Per SIS)</t>
    </r>
  </si>
  <si>
    <t>W31001
Dr. Martin
Luther
King Jr
Charter
School</t>
  </si>
  <si>
    <t>WAR001
Tangi
Academy</t>
  </si>
  <si>
    <t>WAU001
GEO Prep
Academy</t>
  </si>
  <si>
    <t>Total</t>
  </si>
  <si>
    <t>W32001</t>
  </si>
  <si>
    <t>City/Parish</t>
  </si>
  <si>
    <t>Type 5</t>
  </si>
  <si>
    <t>Type 3B</t>
  </si>
  <si>
    <t>Type 2 (New)</t>
  </si>
  <si>
    <t>Total In Table 3</t>
  </si>
  <si>
    <t>Type 2 (Legacy)</t>
  </si>
  <si>
    <t>LSU Lab</t>
  </si>
  <si>
    <t>Southern Lab</t>
  </si>
  <si>
    <t>Total Not In Table 3</t>
  </si>
  <si>
    <t>TOTAL MFP FUNDED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</si>
  <si>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</si>
  <si>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</si>
  <si>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</si>
  <si>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</si>
  <si>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</si>
  <si>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</si>
  <si>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</si>
  <si>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</si>
  <si>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</si>
  <si>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W6A001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</si>
  <si>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</si>
  <si>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</si>
  <si>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</si>
  <si>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</si>
  <si>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</si>
  <si>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</si>
  <si>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</si>
  <si>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</si>
  <si>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</si>
  <si>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</si>
  <si>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W12001</t>
  </si>
  <si>
    <t>W11001</t>
  </si>
  <si>
    <t>W13001</t>
  </si>
  <si>
    <t>W14001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</si>
  <si>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</si>
  <si>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</si>
  <si>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</si>
  <si>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</si>
  <si>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</si>
  <si>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</si>
  <si>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</si>
  <si>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</si>
  <si>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</si>
  <si>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</si>
  <si>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</si>
  <si>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</si>
  <si>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WV1001</t>
  </si>
  <si>
    <t>WV2001</t>
  </si>
  <si>
    <t>WU1001</t>
  </si>
  <si>
    <t>WI1001</t>
  </si>
  <si>
    <t>WJ1001</t>
  </si>
  <si>
    <t>WJ2001</t>
  </si>
  <si>
    <t>WE1001</t>
  </si>
  <si>
    <t>WE2001</t>
  </si>
  <si>
    <t>WE3001</t>
  </si>
  <si>
    <t>W21001</t>
  </si>
  <si>
    <t>W51001</t>
  </si>
  <si>
    <t>W52001</t>
  </si>
  <si>
    <t>W53001</t>
  </si>
  <si>
    <t>W66001</t>
  </si>
  <si>
    <t>W65001</t>
  </si>
  <si>
    <t>W64001</t>
  </si>
  <si>
    <t>W63001</t>
  </si>
  <si>
    <t>W62001</t>
  </si>
  <si>
    <t>W67001</t>
  </si>
  <si>
    <t>W71001</t>
  </si>
  <si>
    <t>W82001</t>
  </si>
  <si>
    <t>W81001</t>
  </si>
  <si>
    <t>W83001</t>
  </si>
  <si>
    <t>WL1001</t>
  </si>
  <si>
    <t>W84001</t>
  </si>
  <si>
    <t>W85001</t>
  </si>
  <si>
    <t>W86001</t>
  </si>
  <si>
    <t>W91001</t>
  </si>
  <si>
    <t>W92001</t>
  </si>
  <si>
    <t>W93001</t>
  </si>
  <si>
    <t>W94001</t>
  </si>
  <si>
    <t>W95001</t>
  </si>
  <si>
    <t>W5A001</t>
  </si>
  <si>
    <t>WX1001</t>
  </si>
  <si>
    <t>WB2001</t>
  </si>
  <si>
    <t>WAP001</t>
  </si>
  <si>
    <t>W8B001</t>
  </si>
  <si>
    <t>WAO001</t>
  </si>
  <si>
    <t>WAQ001</t>
  </si>
  <si>
    <t>W9B001</t>
  </si>
  <si>
    <t>EBR
Parish</t>
  </si>
  <si>
    <t>Phillis Wheatley Community School</t>
  </si>
  <si>
    <t>2016-2017
Computed
 Sales Tax 
Base</t>
  </si>
  <si>
    <t>(Prior Year)
2015-2016
 Computed Sales Tax Base
(Without Cap)</t>
  </si>
  <si>
    <t xml:space="preserve">  2014 Assessed Property Value</t>
  </si>
  <si>
    <t>Total 
Ad Valorem 
Revenue 
Including Debt
(2014-2015)</t>
  </si>
  <si>
    <t>Total 
Sales Tax Revenue
(2014-2015)</t>
  </si>
  <si>
    <t>OTHER REVENUES:  
Includes State and Federal taxes in lieu of &amp; 50% of earnings from 16th section and from other real estate
2014-2015 AFR</t>
  </si>
  <si>
    <t>2014
Total Assessed Property Value</t>
  </si>
  <si>
    <t>2014
Assessed Homestead Exemption</t>
  </si>
  <si>
    <t>2014
Net Assessed Taxable Property</t>
  </si>
  <si>
    <t>2014
Net Assessed Taxable Property
With Cap Of</t>
  </si>
  <si>
    <t>(Prior Year)
 2013
Net Assessed Taxable Property (Without cap)</t>
  </si>
  <si>
    <t>No change to Table 7 because of TIF.  
Back TIF out of Table 3, Level 2</t>
  </si>
  <si>
    <t xml:space="preserve">Includes TIF of </t>
  </si>
  <si>
    <t>2014
Ad Valorem 
Tax Revenues
(per 14-15 AFR)</t>
  </si>
  <si>
    <t>2014
Net Assessed 
Property
(with 10% Cap)</t>
  </si>
  <si>
    <t>FY2014-15
Sales Tax Revenue
(per 14-15 AFR)</t>
  </si>
  <si>
    <t>FY2014-15
Computed Sales
Tax Base with
15% Cap
on Growth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</si>
  <si>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</si>
  <si>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Feb. 1, 2016
MFP 
Funded
Membership</t>
  </si>
  <si>
    <t>Feb. 1, 2016
MFP
Funded
Membership 
+ 
OJJ ADM</t>
  </si>
  <si>
    <t>GEO Prep Academy</t>
  </si>
  <si>
    <t>T5C1Z-T5C1AD</t>
  </si>
  <si>
    <t>Smothers
Academy
Table 5C1AC</t>
  </si>
  <si>
    <t>Apex
Collegiate
Academy
Table 5C1AB</t>
  </si>
  <si>
    <t>Laurel
Oaks
Table 5C1AA</t>
  </si>
  <si>
    <r>
      <t xml:space="preserve">City/Parish
MFP
Membership 
</t>
    </r>
    <r>
      <rPr>
        <b/>
        <sz val="10"/>
        <color rgb="FFFF0000"/>
        <rFont val="Arial"/>
        <family val="2"/>
      </rPr>
      <t>2.1.16</t>
    </r>
  </si>
  <si>
    <t>Level 1
Prior Year</t>
  </si>
  <si>
    <t>Level 1
Simulation</t>
  </si>
  <si>
    <t>Level 2
Prior Year</t>
  </si>
  <si>
    <t>Level 2
Simulation</t>
  </si>
  <si>
    <t>Total Base Count
Prior Year</t>
  </si>
  <si>
    <t>Total Base Count
Simulation</t>
  </si>
  <si>
    <t>Total Weighted Count
Prior Year</t>
  </si>
  <si>
    <t>Total Weighted Count
Simulation</t>
  </si>
  <si>
    <t>Level 3
with Pay Raise
Prior Year</t>
  </si>
  <si>
    <t>Level 3 
with Pay Raise
Simulation</t>
  </si>
  <si>
    <t>Level 1,2,3 Total
Simulation</t>
  </si>
  <si>
    <t>Diff</t>
  </si>
  <si>
    <t>Level 1,2 3
Total
Prior Year</t>
  </si>
  <si>
    <t>Level 1,2 3
Per Pupil
Prior Year</t>
  </si>
  <si>
    <t>Level 1,2,3 Per Pupil
Simulation</t>
  </si>
  <si>
    <t>February 1 Student Membership Count</t>
  </si>
  <si>
    <t>Foreign Language/Escadrille Associate Salary</t>
  </si>
  <si>
    <t>October 1 Mid-year Adj. for Student Growth</t>
  </si>
  <si>
    <t>February 1 Mid-year Adj. for Student Growth</t>
  </si>
  <si>
    <t>Projected FY2016-2017 MFP Budget Letter</t>
  </si>
  <si>
    <t>Audit Adjustments
City/Parish Only</t>
  </si>
  <si>
    <r>
      <t xml:space="preserve">Total
Prior Year
Adjustments
</t>
    </r>
    <r>
      <rPr>
        <sz val="10"/>
        <color rgb="FF000080"/>
        <rFont val="Arial"/>
        <family val="2"/>
      </rPr>
      <t>(Includes
FY13-14
End of Year
&amp; Feb. 2015
Mid-Year)</t>
    </r>
  </si>
  <si>
    <t>Type 3B
Charter
Schools
Table 5B1A</t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</si>
  <si>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</si>
  <si>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</si>
  <si>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</si>
  <si>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</si>
  <si>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WAL001
JS Clark
Leadership
Academy</t>
  </si>
  <si>
    <t>WAK001
Southwest
Louisiana
Charter
School</t>
  </si>
  <si>
    <t>W1A001
Jefferson
Chamber
Foundation</t>
  </si>
  <si>
    <t>W1B001
Advantage
Charter
Academy</t>
  </si>
  <si>
    <t>W2A001
Tallulah
Charter
School</t>
  </si>
  <si>
    <t>W2B001
Willow
Charter
Academy</t>
  </si>
  <si>
    <t>W3A001
East
Baton
Rouge
Charter
Academy</t>
  </si>
  <si>
    <t>W3B001
Iberville
Charter
Academy</t>
  </si>
  <si>
    <t>W4A001
Delta
Charter
School</t>
  </si>
  <si>
    <t>W4B001
Lake
Charles
College
Prep</t>
  </si>
  <si>
    <t>W5B001
Northeast
Claiborne
Charter</t>
  </si>
  <si>
    <t>W6A001
Northshore
Charter
School</t>
  </si>
  <si>
    <t>W6B001
Acadiana
Renaissance
Charter
Academy</t>
  </si>
  <si>
    <t>W7A001
Louisiana
Key
Academy</t>
  </si>
  <si>
    <t>W7B001
Lafayette
Renaissance
Charter
Academy</t>
  </si>
  <si>
    <t>W8A001
Impact
Charter</t>
  </si>
  <si>
    <t>W9A001
Vision
Academy</t>
  </si>
  <si>
    <t>WAG001
Louisiana
Virtual
Charter
Academy</t>
  </si>
  <si>
    <t>Dr. Martin Luther King Jr Charter for Sci &amp; Tech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</si>
  <si>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</si>
  <si>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</si>
  <si>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</si>
  <si>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</si>
  <si>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</si>
  <si>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</si>
  <si>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</si>
  <si>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</si>
  <si>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Levels 1
and 2
Local Cost
Allocation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</si>
  <si>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
and Local</t>
    </r>
  </si>
  <si>
    <t>Total
Due to
District
(+)</t>
  </si>
  <si>
    <t>Total
Due to
State
(-)</t>
  </si>
  <si>
    <t>Total Type 3B Charters - Orleans</t>
  </si>
  <si>
    <t>ReNEW McDonogh City Park Academy</t>
  </si>
  <si>
    <t xml:space="preserve">New Orleans Military/Maritime Academy </t>
  </si>
  <si>
    <t>Livingston Collegiate Academy</t>
  </si>
  <si>
    <t>KIPP Booker T. Washington High School</t>
  </si>
  <si>
    <t>W33001</t>
  </si>
  <si>
    <t>W34001</t>
  </si>
  <si>
    <t>W35001</t>
  </si>
  <si>
    <t>W36001</t>
  </si>
  <si>
    <t>Lincoln
Prep
School
Table 5C1Z</t>
  </si>
  <si>
    <t>Dr. Martin Luther King Jr Charter School</t>
  </si>
  <si>
    <t>Lincoln Prep School</t>
  </si>
  <si>
    <t>Apex Collegiate Academy</t>
  </si>
  <si>
    <t>Smothers Academy</t>
  </si>
  <si>
    <t>Laurel Oaks Charter School</t>
  </si>
  <si>
    <t>W33001
Lincoln
Prep
School</t>
  </si>
  <si>
    <t>W34001
Laurel
Oaks
Charter</t>
  </si>
  <si>
    <t>W35001
Apex
Collegiate
Academy</t>
  </si>
  <si>
    <t>W36001
Smothers
Academy</t>
  </si>
  <si>
    <r>
      <t xml:space="preserve">ADM for
Youth in
Secure
Care 
</t>
    </r>
    <r>
      <rPr>
        <sz val="10"/>
        <color indexed="18"/>
        <rFont val="Arial"/>
        <family val="2"/>
      </rPr>
      <t>(FY 15/16
ADM Data)</t>
    </r>
    <r>
      <rPr>
        <b/>
        <sz val="10"/>
        <color indexed="56"/>
        <rFont val="Arial"/>
        <family val="2"/>
      </rPr>
      <t/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</si>
  <si>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>Based on FY2015-16 Average Daily Membership (ADM)</t>
    </r>
  </si>
  <si>
    <r>
      <t xml:space="preserve">City/Parish
Per Pupil
</t>
    </r>
    <r>
      <rPr>
        <sz val="10"/>
        <color rgb="FF000080"/>
        <rFont val="Arial"/>
        <family val="2"/>
      </rPr>
      <t>(After
State Cost
Allocations
to Other
Public
Schools)</t>
    </r>
  </si>
  <si>
    <t>FY2016-17
Total MFP
Allocation
- State Cost
Allocations
to Other
Public
Schools</t>
  </si>
  <si>
    <t>FY2016-17
Total MFP
Allocation
- State Cost
Allocations
to Other
Public Schools
+/- Adjustments</t>
  </si>
  <si>
    <t>FY2016-17
Total MFP
Allocation
- State Cost
Allocations
to Other
Public Schools
+/- Adjustments
+ Level 4 Funds
Paid Monthly</t>
  </si>
  <si>
    <t>FY2016-17
Total MFP
Allocation
- State Cost
Allocations
to Other
Public Schools
+/- Adjustments
+ Total Level 4
Funds</t>
  </si>
  <si>
    <t>Minus State Cost Allocations
to Other Public Schools</t>
  </si>
  <si>
    <t>Local Revenue Representation Due
Monthly to Other Public Schools</t>
  </si>
  <si>
    <t>Prior Year Audit Adjustments</t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</si>
  <si>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</si>
  <si>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</si>
  <si>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</si>
  <si>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</si>
  <si>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</si>
  <si>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</si>
  <si>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MFP
State Cost &amp;
Local Cost
Allocation
+/- Mid-Year
Adjustments
+/- Audit
Adjustments
+ Level 4
Funds Paid
Monthly</t>
  </si>
  <si>
    <t>Total MFP
State Cost &amp;
Local Cost
Allocation
+/- Mid-Year
Adjustments
+/- Audit
Adjustments
+ Total
Level 4 Funds</t>
  </si>
  <si>
    <r>
      <t xml:space="preserve">Table 5B2
Type 5
Charter Schools
</t>
    </r>
    <r>
      <rPr>
        <sz val="12"/>
        <color indexed="18"/>
        <rFont val="Arial"/>
        <family val="2"/>
      </rPr>
      <t>(In Caddo Parish &amp;
East Baton Rouge Parish)</t>
    </r>
  </si>
  <si>
    <t>Total 
State Cost
Allocation 
+ Total
Level 4
Funds</t>
  </si>
  <si>
    <t>Total
State Cost
Allocation
for OJJ
Secure Care
Students
+ Level 4
Funds Paid
Monthly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</si>
  <si>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</si>
  <si>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</si>
  <si>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</si>
  <si>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r>
      <t>Foreign Language/Escadrille Associate Stipends</t>
    </r>
    <r>
      <rPr>
        <sz val="12"/>
        <rFont val="Arial Narrow"/>
        <family val="2"/>
      </rPr>
      <t xml:space="preserve"> - PLACEHOLDER</t>
    </r>
  </si>
  <si>
    <t>Orleans*</t>
  </si>
  <si>
    <t>W87001</t>
  </si>
  <si>
    <t>WJ4001</t>
  </si>
  <si>
    <t>Career &amp; Technical Units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</si>
  <si>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</si>
  <si>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</si>
  <si>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</si>
  <si>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</si>
  <si>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</si>
  <si>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</si>
  <si>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</si>
  <si>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</si>
  <si>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</si>
  <si>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</si>
  <si>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Low Income and/or English Language Learner Weight (22%)</t>
  </si>
  <si>
    <r>
      <t xml:space="preserve">Low Income
and/or
English
Language
Learner
</t>
    </r>
    <r>
      <rPr>
        <sz val="10"/>
        <color indexed="18"/>
        <rFont val="Arial"/>
        <family val="2"/>
      </rPr>
      <t>(Per SIS
2-1-16)</t>
    </r>
  </si>
  <si>
    <t>School System</t>
  </si>
  <si>
    <t>FY2016-17 Unweighted State Cost Allocation Per Pupils
Types 1, 2, 3, 3B, and 4 Charter Schools</t>
  </si>
  <si>
    <t>FY2016-17 Weighted State Cost Allocation Per Pupils
Types 1, 2, 3, 3B, and 4 Charter Schools</t>
  </si>
  <si>
    <t>Legacy Type 2
Charter Schools</t>
  </si>
  <si>
    <t>Level 3
Hold
Harmless &amp;
Mandated
Cost Adjs.</t>
  </si>
  <si>
    <t>Low Income
and/or
English
Language
Learner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</si>
  <si>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</si>
  <si>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</si>
  <si>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</si>
  <si>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</si>
  <si>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</si>
  <si>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</si>
  <si>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</si>
  <si>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</si>
  <si>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</si>
  <si>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t>W37001</t>
  </si>
  <si>
    <t>Greater Grace Charter Academy</t>
  </si>
  <si>
    <t>Greater
Grace
Charter
Academy
Table 5C1AD</t>
  </si>
  <si>
    <t>Continuation
of Prior Year
Pay Raises
State Cost
Allocation</t>
  </si>
  <si>
    <t>Unweighted
State Cost
Allocation
Without
Continuation
of Prior Year
Pay Raises</t>
  </si>
  <si>
    <t>Low Income and/or
English Language Learner</t>
  </si>
  <si>
    <t>Students with Disabilities</t>
  </si>
  <si>
    <t>Gifted &amp; Talented</t>
  </si>
  <si>
    <t>Unweighted</t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</si>
  <si>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</si>
  <si>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</si>
  <si>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</si>
  <si>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</si>
  <si>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col 2 X
1.3164</t>
  </si>
  <si>
    <t>col 3 +
$1,470</t>
  </si>
  <si>
    <t>col 10 +
col 11</t>
  </si>
  <si>
    <t>col 12 -
col 13</t>
  </si>
  <si>
    <t>col 14
÷ 4</t>
  </si>
  <si>
    <t>col 1 +
col 17</t>
  </si>
  <si>
    <t>col 1 *
col 19</t>
  </si>
  <si>
    <t>col 28 -
col 29</t>
  </si>
  <si>
    <t>col 30
÷ 4</t>
  </si>
  <si>
    <t>AFR KPC (50% of 1210, 1220) 8231, 8232, 8233, 8234, 8240, 14200, 14300, 14400</t>
  </si>
  <si>
    <t>2.1.16 Student Count - Type 5 Charter Schools</t>
  </si>
  <si>
    <t>2.1.16 Student Count - Type 3B Charter Schools</t>
  </si>
  <si>
    <t>First Year
Teacher
Stipends</t>
  </si>
  <si>
    <t>Second and
Third Year
Teacher
Stipends</t>
  </si>
  <si>
    <t>Total Salary
Allocation</t>
  </si>
  <si>
    <t>Qualifying
First Year
Teachers</t>
  </si>
  <si>
    <t>Qualifying
Second and 
Third Year
Teachers</t>
  </si>
  <si>
    <r>
      <t xml:space="preserve">Qualifying
Teachers
As of 2.1.16
</t>
    </r>
    <r>
      <rPr>
        <sz val="10"/>
        <color indexed="18"/>
        <rFont val="Arial"/>
        <family val="2"/>
      </rPr>
      <t>(Includes
Escadrille)</t>
    </r>
  </si>
  <si>
    <t>Foreign Language Associate
Salary Allocation</t>
  </si>
  <si>
    <r>
      <t xml:space="preserve">FY2016-17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</si>
  <si>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Number of
Qualifying
Courses</t>
  </si>
  <si>
    <t>Greater Grace</t>
  </si>
  <si>
    <t>Laurel Oaks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</si>
  <si>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</si>
  <si>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</si>
  <si>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</si>
  <si>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345001
University
View
Academy</t>
  </si>
  <si>
    <r>
      <t xml:space="preserve">Levels 1 and 2
Local Revenue
Representation
</t>
    </r>
    <r>
      <rPr>
        <sz val="10"/>
        <color indexed="18"/>
        <rFont val="Arial"/>
        <family val="2"/>
      </rPr>
      <t>(Table 3, Col 37)</t>
    </r>
  </si>
  <si>
    <r>
      <t xml:space="preserve">October
2016
Mid-Year
Adjustment
New Type 2,
Type 3B, and
Type 5 Charter
Schools
</t>
    </r>
    <r>
      <rPr>
        <sz val="10"/>
        <color rgb="FF000080"/>
        <rFont val="Arial"/>
        <family val="2"/>
      </rPr>
      <t>(Not 1st Year)</t>
    </r>
  </si>
  <si>
    <r>
      <t xml:space="preserve">February
2017
Mid-Year
Adjustment
New Type 2,
Type 3B, and
Type 5 Charter
Schools
</t>
    </r>
    <r>
      <rPr>
        <sz val="10"/>
        <color rgb="FF000080"/>
        <rFont val="Arial"/>
        <family val="2"/>
      </rPr>
      <t>(Not 1st Year)</t>
    </r>
  </si>
  <si>
    <r>
      <t xml:space="preserve">Total
Mid-Year
Adjustment
New Type 2,
Type 3B, and
Type 5 Charter
Schools
</t>
    </r>
    <r>
      <rPr>
        <sz val="10"/>
        <color rgb="FF000080"/>
        <rFont val="Arial"/>
        <family val="2"/>
      </rPr>
      <t>(Not 1st Year)</t>
    </r>
  </si>
  <si>
    <r>
      <t xml:space="preserve">Feb. 1, 2016
MFP Funded
Membership
</t>
    </r>
    <r>
      <rPr>
        <sz val="10"/>
        <color indexed="18"/>
        <rFont val="Arial"/>
        <family val="2"/>
      </rPr>
      <t>Includes
New Type 2,
Type 3B, and
Type 5 Charter
Schools
(Not 1st Year)</t>
    </r>
  </si>
  <si>
    <t>March ONLY:
Local
Revenue
Representation
Admin. Fee
Payable to
Recovery
School District
(1.75%)</t>
  </si>
  <si>
    <t>March ONLY:
Local
Revenue
Representation
Admin. Fee
Payable to OPSB
for Type 3B
Charter Schools
(1.75%)</t>
  </si>
  <si>
    <t>March ONLY: Local Revenue Representation Admin. Fee Payable to DOE (.25%)</t>
  </si>
  <si>
    <t>March ONLY:
Local
Revenue
Representation
Admin. Fee
Payable
to DOE
(.25%)</t>
  </si>
  <si>
    <t>March  
2017
Payment
Amount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</si>
  <si>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</si>
  <si>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Final
FY16-17
Local
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</si>
  <si>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FY16-17
Local
Revenue
Repres-
entation
Per Pupil
</t>
    </r>
    <r>
      <rPr>
        <sz val="10"/>
        <color indexed="18"/>
        <rFont val="Arial"/>
        <family val="2"/>
      </rPr>
      <t>(per
charter
law)</t>
    </r>
  </si>
  <si>
    <t>FY2016-17 Final Local Revenue Representation Per Pupils</t>
  </si>
  <si>
    <r>
      <t xml:space="preserve">Unweighted
Per Pupil
Without
Continuation
of Prior Year
Pay Raise
</t>
    </r>
    <r>
      <rPr>
        <sz val="10"/>
        <rFont val="Arial"/>
        <family val="2"/>
      </rPr>
      <t>(Includes Final
FY2016-17
Local Revenue
Representation)</t>
    </r>
  </si>
  <si>
    <t>Career Development Allocation</t>
  </si>
  <si>
    <t>High Cost Services Assistance Allocation</t>
  </si>
  <si>
    <r>
      <t xml:space="preserve">FY2016-17
Budget Letter
March 2017
</t>
    </r>
    <r>
      <rPr>
        <sz val="12"/>
        <color indexed="18"/>
        <rFont val="Arial Narrow"/>
        <family val="2"/>
      </rPr>
      <t>(Circular 1160)</t>
    </r>
  </si>
  <si>
    <t>March ONLY: Local Revenue Representation Admin.
Fee Payable to DOE (.25%)</t>
  </si>
  <si>
    <r>
      <t xml:space="preserve">Total
Stipend
Allocation
</t>
    </r>
    <r>
      <rPr>
        <sz val="10"/>
        <color indexed="18"/>
        <rFont val="Arial"/>
        <family val="2"/>
      </rPr>
      <t>(Pending
Final Data)</t>
    </r>
  </si>
  <si>
    <r>
      <t xml:space="preserve">Initial
Funding
for SCA
</t>
    </r>
    <r>
      <rPr>
        <sz val="10"/>
        <color indexed="18"/>
        <rFont val="Arial"/>
        <family val="2"/>
      </rPr>
      <t>(Pending
Reallocation)</t>
    </r>
  </si>
  <si>
    <r>
      <t xml:space="preserve">ReNEW McDonogh City Park Acdmy (ReNEW)
</t>
    </r>
    <r>
      <rPr>
        <sz val="10"/>
        <color rgb="FFFF0000"/>
        <rFont val="Arial"/>
        <family val="2"/>
      </rPr>
      <t>In a District Building</t>
    </r>
  </si>
  <si>
    <r>
      <t xml:space="preserve">ReNEW McDonogh City Park Acdmy (ReNEW)
</t>
    </r>
    <r>
      <rPr>
        <sz val="10"/>
        <color rgb="FFFF0000"/>
        <rFont val="Arial"/>
        <family val="2"/>
      </rPr>
      <t>Not in a District Building</t>
    </r>
  </si>
  <si>
    <t>Total Type 5 Charter Schools with First Years</t>
  </si>
  <si>
    <t>Total First Year Type 5 Charter Schools</t>
  </si>
  <si>
    <t>Total Type 5 Charter Schools</t>
  </si>
  <si>
    <r>
      <t xml:space="preserve">ReNEW McDonogh City Park Acdmy
</t>
    </r>
    <r>
      <rPr>
        <sz val="10"/>
        <color rgb="FFFF0000"/>
        <rFont val="Arial"/>
        <family val="2"/>
      </rPr>
      <t>Total (See below for breakdown)</t>
    </r>
  </si>
  <si>
    <t>ReNEW Schaumburg Elem</t>
  </si>
  <si>
    <t>ReNEW Accelerated High</t>
  </si>
  <si>
    <t>ReNEW Delores T. Aaron Elem</t>
  </si>
  <si>
    <t>ReNEW SciTech Acdmy.</t>
  </si>
  <si>
    <t>ReNEW Cultural Arts Acdmy.</t>
  </si>
  <si>
    <t>Mildred Osborne Elem (Arise Academy)</t>
  </si>
  <si>
    <r>
      <t xml:space="preserve">Arise Academy (Arise Academy)
</t>
    </r>
    <r>
      <rPr>
        <sz val="10"/>
        <color rgb="FFFF0000"/>
        <rFont val="Arial"/>
        <family val="2"/>
      </rPr>
      <t>Not in a District Building</t>
    </r>
  </si>
  <si>
    <t>G.W. Carver Collegiate Acdmy (Collegiate Acdmy)</t>
  </si>
  <si>
    <t>Sci Academy (Collegiate Academies)</t>
  </si>
  <si>
    <t>Akili Academy of N.O. (Crescent City Schools)</t>
  </si>
  <si>
    <t>Crocker College Prep (NO College Prep)</t>
  </si>
  <si>
    <t>Cohen College Prep (NO College Prep)</t>
  </si>
  <si>
    <t>Sylvanie Williams College Prep (NO College Prep)</t>
  </si>
  <si>
    <t>Paul Habans Elem (Crescent City Schools)</t>
  </si>
  <si>
    <r>
      <t xml:space="preserve">Crescent Leadership Acdmy
</t>
    </r>
    <r>
      <rPr>
        <sz val="10"/>
        <color rgb="FFFF0000"/>
        <rFont val="Arial"/>
        <family val="2"/>
      </rPr>
      <t>Not in a District Building</t>
    </r>
  </si>
  <si>
    <r>
      <t xml:space="preserve">The NET Charter School (Educators for Qual Alt)
</t>
    </r>
    <r>
      <rPr>
        <sz val="10"/>
        <color rgb="FFFF0000"/>
        <rFont val="Arial"/>
        <family val="2"/>
      </rPr>
      <t>Not in a District Building</t>
    </r>
  </si>
  <si>
    <t>Harriet Tubman Charter School (Crescent City Schls)</t>
  </si>
  <si>
    <t>Fannie C. Williams Charter School (CLASS)</t>
  </si>
  <si>
    <t>Edgar P. Harney Acdmy (Spirit of Excellence)</t>
  </si>
  <si>
    <t>Langston Hughes Acdmy (FirstLine)</t>
  </si>
  <si>
    <r>
      <t xml:space="preserve">Phillis Wheatley Community  School (FirstLine)
</t>
    </r>
    <r>
      <rPr>
        <sz val="10"/>
        <color rgb="FFFF0000"/>
        <rFont val="Arial"/>
        <family val="2"/>
      </rPr>
      <t>Not in a District Building</t>
    </r>
  </si>
  <si>
    <t>Joseph Clark High (FirstLine)</t>
  </si>
  <si>
    <t>Arthur Ashe Charter (FirstLine)</t>
  </si>
  <si>
    <t>S.J. Green Charter (FirstLine)</t>
  </si>
  <si>
    <t>KIPP East</t>
  </si>
  <si>
    <t>KIPP N.O. Leadership Acdmy</t>
  </si>
  <si>
    <t>KIPP Central City Acdmy</t>
  </si>
  <si>
    <t>KIPP Believe College Prep</t>
  </si>
  <si>
    <t>KIPP McDonogh 15 Sch. For the Creative Arts</t>
  </si>
  <si>
    <r>
      <t xml:space="preserve">Sophie B. Wright Learning Acdmy
</t>
    </r>
    <r>
      <rPr>
        <sz val="10"/>
        <color rgb="FFFF0000"/>
        <rFont val="Arial"/>
        <family val="2"/>
      </rPr>
      <t>Not in a District Building</t>
    </r>
  </si>
  <si>
    <t>Algiers Technology Acdmy (ACSA)</t>
  </si>
  <si>
    <t>Martin Behrman (ACSA)</t>
  </si>
  <si>
    <t>Dwight D. Eisenhower (ACSA )</t>
  </si>
  <si>
    <t>William J. Fischer (ACSA )</t>
  </si>
  <si>
    <t>McDonogh #32 Elem (ACSA)</t>
  </si>
  <si>
    <t>LB Landry-OP Walker College &amp; Career Prep (ACSA)</t>
  </si>
  <si>
    <r>
      <t xml:space="preserve">McDonogh #42 Elem Charter (Choice Foundation)
</t>
    </r>
    <r>
      <rPr>
        <sz val="10"/>
        <color rgb="FFFF0000"/>
        <rFont val="Arial"/>
        <family val="2"/>
      </rPr>
      <t>Not in a District Building</t>
    </r>
  </si>
  <si>
    <t>Esperanza Charter (Choice Foundation)</t>
  </si>
  <si>
    <t>Lafayette Academy (Choice Foundation)</t>
  </si>
  <si>
    <t>Joseph A. Craig (Friends of King)</t>
  </si>
  <si>
    <r>
      <t xml:space="preserve">James M. Singleton Charter (Dryades YMCA)
</t>
    </r>
    <r>
      <rPr>
        <sz val="10"/>
        <color rgb="FFFF0000"/>
        <rFont val="Arial"/>
        <family val="2"/>
      </rPr>
      <t>Not in a District Building</t>
    </r>
  </si>
  <si>
    <t>Gentilly Terrace Elem (New Beg.)</t>
  </si>
  <si>
    <t>Medard H. Nelson Elem (New Beg.)</t>
  </si>
  <si>
    <t>Total Local
Revenue
Representation
+/- Mid-Year
Adjustments
+/- Audit
Adjustments</t>
  </si>
  <si>
    <t>Admin
Fee to the 
Dept. of
Education</t>
  </si>
  <si>
    <t>Admin
Fee to
RSD</t>
  </si>
  <si>
    <t>Total
Additional
Local
Revenue
Representation</t>
  </si>
  <si>
    <t>Additional
Local
Revenue
Representation</t>
  </si>
  <si>
    <t>Number of
Additional
Students</t>
  </si>
  <si>
    <r>
      <t xml:space="preserve">Initial
FY16-17
Local Revenue
Representation
Per Pupil
</t>
    </r>
    <r>
      <rPr>
        <sz val="10"/>
        <color indexed="18"/>
        <rFont val="Arial"/>
        <family val="2"/>
      </rPr>
      <t>(Not In a District
Building)</t>
    </r>
  </si>
  <si>
    <r>
      <t xml:space="preserve">Initial
FY16-17
Local Revenue
Representation
Per Pupil
</t>
    </r>
    <r>
      <rPr>
        <sz val="10"/>
        <color indexed="18"/>
        <rFont val="Arial"/>
        <family val="2"/>
      </rPr>
      <t>(In a District
Building)</t>
    </r>
  </si>
  <si>
    <t>Total MFP
State Cost
Allocation 
+/- Mid-Year
Adjustments
+/- Audit Adj.
+Total Level 4
Funds</t>
  </si>
  <si>
    <t>Total MFP
State Cost
Allocation
+/- Mid-Year
Adjustments
+/- Audit
Adjustments</t>
  </si>
  <si>
    <t>Total
Additional
State
Funding</t>
  </si>
  <si>
    <t>Additional
State
Funding</t>
  </si>
  <si>
    <t xml:space="preserve">Continuation
of Prior Year 
Pay Raises
Per Pupil
</t>
  </si>
  <si>
    <r>
      <t>State Cost
Allocation
Per Pupil</t>
    </r>
    <r>
      <rPr>
        <sz val="8"/>
        <color indexed="18"/>
        <rFont val="Arial"/>
        <family val="2"/>
      </rPr>
      <t xml:space="preserve">
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(Levels 1, 2,
&amp; 3 without
Continuation
of Prior Year</t>
    </r>
    <r>
      <rPr>
        <sz val="9.5"/>
        <color indexed="18"/>
        <rFont val="Arial"/>
        <family val="2"/>
      </rPr>
      <t xml:space="preserve">
Pay Raises)</t>
    </r>
  </si>
  <si>
    <t>Mid-Year Adjustment
for Students</t>
  </si>
  <si>
    <t>Forward Funding for Students</t>
  </si>
  <si>
    <t>This Table provides the State's funding to the RSD.  The RSD
distributes funds to the Type 5 Charter Schools in Orleans Parish using
the RSD's Differentiated Funding Formula.</t>
  </si>
  <si>
    <r>
      <t xml:space="preserve">Table 5B1
Type 5
Charter Schools
</t>
    </r>
    <r>
      <rPr>
        <sz val="12"/>
        <color indexed="18"/>
        <rFont val="Arial"/>
        <family val="2"/>
      </rPr>
      <t>(In Orleans Parish)</t>
    </r>
  </si>
  <si>
    <t>Total Type 3B Charter Schools</t>
  </si>
  <si>
    <t>KIPP Renaissance High</t>
  </si>
  <si>
    <t>Mary D. Coghill Accelerated</t>
  </si>
  <si>
    <t>Lake Area New Tech Early College</t>
  </si>
  <si>
    <t>Pierre A. Capdau Learning Academy</t>
  </si>
  <si>
    <t>Total Local
Revenue
Representation
+/- Mid-Year
Adjustments
+/- Audit Adj.</t>
  </si>
  <si>
    <t>Admin
Fee to
OPSB
1.75%</t>
  </si>
  <si>
    <r>
      <t xml:space="preserve">Initial
FY16-17
Local
Revenue
Representation
Per Pupil
</t>
    </r>
    <r>
      <rPr>
        <sz val="10"/>
        <color indexed="18"/>
        <rFont val="Arial"/>
        <family val="2"/>
      </rPr>
      <t>(per charter law)</t>
    </r>
  </si>
  <si>
    <t>Total MFP
State Cost
Allocation
+/- Mid-Year
Adjustments
+/- Audit Adj.
+ Total Level 4</t>
  </si>
  <si>
    <t>Total MFP
State Cost
Allocation
+/- Mid-Year Adj.
+/- Audit Adj.
+ Level 4
Monthly Funds</t>
  </si>
  <si>
    <t>This Table provides the State's funding to the Type 3B Charter School in Orleans Parish.
The RSD distributes funds to the Type 3B &amp; Type 5 Charter Schools in Orleans Parish using the RSD's Differentiated Funding Formula.</t>
  </si>
  <si>
    <r>
      <rPr>
        <b/>
        <sz val="18"/>
        <color indexed="18"/>
        <rFont val="Arial"/>
        <family val="2"/>
      </rPr>
      <t>Table 5B1-A
Type 3B
Charter Schools</t>
    </r>
    <r>
      <rPr>
        <b/>
        <sz val="12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Orleans Parish)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</si>
</sst>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</numFmts>
  <fonts count="1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4"/>
      <color indexed="10"/>
      <name val="Arial Narrow"/>
      <family val="2"/>
    </font>
    <font>
      <sz val="16"/>
      <color indexed="10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sz val="8"/>
      <color indexed="18"/>
      <name val="Arial"/>
      <family val="2"/>
    </font>
    <font>
      <sz val="9.5"/>
      <color indexed="18"/>
      <name val="Arial"/>
      <family val="2"/>
    </font>
    <font>
      <b/>
      <sz val="12"/>
      <color rgb="FFC0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6"/>
        <bgColor indexed="64"/>
      </patternFill>
    </fill>
  </fills>
  <borders count="3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</borders>
  <cellStyleXfs count="47844">
    <xf numFmtId="0" fontId="0" fillId="0" borderId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5" fillId="3" borderId="0" applyNumberFormat="0" applyBorder="0" applyAlignment="0" applyProtection="0"/>
    <xf numFmtId="0" fontId="56" fillId="20" borderId="1" applyNumberFormat="0" applyAlignment="0" applyProtection="0"/>
    <xf numFmtId="0" fontId="57" fillId="21" borderId="2" applyNumberFormat="0" applyAlignment="0" applyProtection="0"/>
    <xf numFmtId="43" fontId="1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4" borderId="0" applyNumberFormat="0" applyBorder="0" applyAlignment="0" applyProtection="0"/>
    <xf numFmtId="0" fontId="60" fillId="0" borderId="3" applyNumberFormat="0" applyFill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0" fontId="63" fillId="7" borderId="1" applyNumberFormat="0" applyAlignment="0" applyProtection="0"/>
    <xf numFmtId="0" fontId="64" fillId="0" borderId="6" applyNumberFormat="0" applyFill="0" applyAlignment="0" applyProtection="0"/>
    <xf numFmtId="0" fontId="65" fillId="22" borderId="0" applyNumberFormat="0" applyBorder="0" applyAlignment="0" applyProtection="0"/>
    <xf numFmtId="0" fontId="20" fillId="0" borderId="0"/>
    <xf numFmtId="0" fontId="40" fillId="0" borderId="0"/>
    <xf numFmtId="0" fontId="20" fillId="23" borderId="7" applyNumberFormat="0" applyFont="0" applyAlignment="0" applyProtection="0"/>
    <xf numFmtId="0" fontId="66" fillId="20" borderId="8" applyNumberFormat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80" fillId="0" borderId="0"/>
    <xf numFmtId="0" fontId="19" fillId="0" borderId="0"/>
    <xf numFmtId="43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4" fillId="0" borderId="0"/>
    <xf numFmtId="0" fontId="40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9" fillId="0" borderId="0"/>
    <xf numFmtId="0" fontId="84" fillId="0" borderId="0"/>
    <xf numFmtId="43" fontId="12" fillId="0" borderId="0" applyFont="0" applyFill="0" applyBorder="0" applyAlignment="0" applyProtection="0"/>
    <xf numFmtId="0" fontId="63" fillId="7" borderId="86" applyNumberFormat="0" applyAlignment="0" applyProtection="0"/>
    <xf numFmtId="0" fontId="19" fillId="23" borderId="99" applyNumberFormat="0" applyFont="0" applyAlignment="0" applyProtection="0"/>
    <xf numFmtId="0" fontId="19" fillId="23" borderId="80" applyNumberFormat="0" applyFont="0" applyAlignment="0" applyProtection="0"/>
    <xf numFmtId="0" fontId="56" fillId="20" borderId="70" applyNumberFormat="0" applyAlignment="0" applyProtection="0"/>
    <xf numFmtId="0" fontId="68" fillId="0" borderId="82" applyNumberFormat="0" applyFill="0" applyAlignment="0" applyProtection="0"/>
    <xf numFmtId="0" fontId="56" fillId="20" borderId="86" applyNumberFormat="0" applyAlignment="0" applyProtection="0"/>
    <xf numFmtId="0" fontId="66" fillId="20" borderId="112" applyNumberFormat="0" applyAlignment="0" applyProtection="0"/>
    <xf numFmtId="0" fontId="66" fillId="20" borderId="108" applyNumberFormat="0" applyAlignment="0" applyProtection="0"/>
    <xf numFmtId="0" fontId="56" fillId="20" borderId="94" applyNumberFormat="0" applyAlignment="0" applyProtection="0"/>
    <xf numFmtId="0" fontId="63" fillId="7" borderId="74" applyNumberFormat="0" applyAlignment="0" applyProtection="0"/>
    <xf numFmtId="0" fontId="19" fillId="23" borderId="87" applyNumberFormat="0" applyFont="0" applyAlignment="0" applyProtection="0"/>
    <xf numFmtId="0" fontId="66" fillId="20" borderId="96" applyNumberFormat="0" applyAlignment="0" applyProtection="0"/>
    <xf numFmtId="0" fontId="19" fillId="23" borderId="75" applyNumberFormat="0" applyFont="0" applyAlignment="0" applyProtection="0"/>
    <xf numFmtId="0" fontId="66" fillId="20" borderId="76" applyNumberFormat="0" applyAlignment="0" applyProtection="0"/>
    <xf numFmtId="0" fontId="56" fillId="20" borderId="62" applyNumberFormat="0" applyAlignment="0" applyProtection="0"/>
    <xf numFmtId="0" fontId="68" fillId="0" borderId="77" applyNumberFormat="0" applyFill="0" applyAlignment="0" applyProtection="0"/>
    <xf numFmtId="0" fontId="56" fillId="20" borderId="98" applyNumberFormat="0" applyAlignment="0" applyProtection="0"/>
    <xf numFmtId="0" fontId="68" fillId="0" borderId="89" applyNumberFormat="0" applyFill="0" applyAlignment="0" applyProtection="0"/>
    <xf numFmtId="43" fontId="19" fillId="0" borderId="0" applyFont="0" applyFill="0" applyBorder="0" applyAlignment="0" applyProtection="0"/>
    <xf numFmtId="0" fontId="66" fillId="20" borderId="81" applyNumberFormat="0" applyAlignment="0" applyProtection="0"/>
    <xf numFmtId="0" fontId="63" fillId="7" borderId="62" applyNumberFormat="0" applyAlignment="0" applyProtection="0"/>
    <xf numFmtId="0" fontId="19" fillId="23" borderId="63" applyNumberFormat="0" applyFont="0" applyAlignment="0" applyProtection="0"/>
    <xf numFmtId="0" fontId="66" fillId="20" borderId="64" applyNumberFormat="0" applyAlignment="0" applyProtection="0"/>
    <xf numFmtId="0" fontId="68" fillId="0" borderId="6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9" fillId="23" borderId="91" applyNumberFormat="0" applyFont="0" applyAlignment="0" applyProtection="0"/>
    <xf numFmtId="0" fontId="63" fillId="7" borderId="70" applyNumberFormat="0" applyAlignment="0" applyProtection="0"/>
    <xf numFmtId="0" fontId="56" fillId="20" borderId="79" applyNumberFormat="0" applyAlignment="0" applyProtection="0"/>
    <xf numFmtId="0" fontId="66" fillId="20" borderId="92" applyNumberFormat="0" applyAlignment="0" applyProtection="0"/>
    <xf numFmtId="0" fontId="63" fillId="7" borderId="98" applyNumberFormat="0" applyAlignment="0" applyProtection="0"/>
    <xf numFmtId="0" fontId="19" fillId="23" borderId="71" applyNumberFormat="0" applyFont="0" applyAlignment="0" applyProtection="0"/>
    <xf numFmtId="0" fontId="66" fillId="20" borderId="72" applyNumberFormat="0" applyAlignment="0" applyProtection="0"/>
    <xf numFmtId="0" fontId="68" fillId="0" borderId="73" applyNumberFormat="0" applyFill="0" applyAlignment="0" applyProtection="0"/>
    <xf numFmtId="0" fontId="68" fillId="0" borderId="93" applyNumberFormat="0" applyFill="0" applyAlignment="0" applyProtection="0"/>
    <xf numFmtId="0" fontId="66" fillId="20" borderId="88" applyNumberFormat="0" applyAlignment="0" applyProtection="0"/>
    <xf numFmtId="0" fontId="56" fillId="20" borderId="110" applyNumberFormat="0" applyAlignment="0" applyProtection="0"/>
    <xf numFmtId="0" fontId="63" fillId="7" borderId="79" applyNumberFormat="0" applyAlignment="0" applyProtection="0"/>
    <xf numFmtId="0" fontId="68" fillId="0" borderId="101" applyNumberFormat="0" applyFill="0" applyAlignment="0" applyProtection="0"/>
    <xf numFmtId="0" fontId="56" fillId="20" borderId="74" applyNumberFormat="0" applyAlignment="0" applyProtection="0"/>
    <xf numFmtId="0" fontId="63" fillId="7" borderId="94" applyNumberFormat="0" applyAlignment="0" applyProtection="0"/>
    <xf numFmtId="0" fontId="66" fillId="20" borderId="100" applyNumberFormat="0" applyAlignment="0" applyProtection="0"/>
    <xf numFmtId="0" fontId="56" fillId="20" borderId="102" applyNumberFormat="0" applyAlignment="0" applyProtection="0"/>
    <xf numFmtId="0" fontId="56" fillId="20" borderId="90" applyNumberFormat="0" applyAlignment="0" applyProtection="0"/>
    <xf numFmtId="0" fontId="63" fillId="7" borderId="106" applyNumberFormat="0" applyAlignment="0" applyProtection="0"/>
    <xf numFmtId="0" fontId="63" fillId="7" borderId="90" applyNumberFormat="0" applyAlignment="0" applyProtection="0"/>
    <xf numFmtId="0" fontId="68" fillId="0" borderId="121" applyNumberFormat="0" applyFill="0" applyAlignment="0" applyProtection="0"/>
    <xf numFmtId="0" fontId="68" fillId="0" borderId="109" applyNumberFormat="0" applyFill="0" applyAlignment="0" applyProtection="0"/>
    <xf numFmtId="0" fontId="19" fillId="23" borderId="95" applyNumberFormat="0" applyFont="0" applyAlignment="0" applyProtection="0"/>
    <xf numFmtId="0" fontId="68" fillId="0" borderId="97" applyNumberFormat="0" applyFill="0" applyAlignment="0" applyProtection="0"/>
    <xf numFmtId="0" fontId="56" fillId="20" borderId="114" applyNumberFormat="0" applyAlignment="0" applyProtection="0"/>
    <xf numFmtId="0" fontId="19" fillId="23" borderId="119" applyNumberFormat="0" applyFont="0" applyAlignment="0" applyProtection="0"/>
    <xf numFmtId="0" fontId="63" fillId="7" borderId="102" applyNumberFormat="0" applyAlignment="0" applyProtection="0"/>
    <xf numFmtId="0" fontId="19" fillId="23" borderId="107" applyNumberFormat="0" applyFont="0" applyAlignment="0" applyProtection="0"/>
    <xf numFmtId="0" fontId="19" fillId="23" borderId="103" applyNumberFormat="0" applyFont="0" applyAlignment="0" applyProtection="0"/>
    <xf numFmtId="0" fontId="66" fillId="20" borderId="104" applyNumberFormat="0" applyAlignment="0" applyProtection="0"/>
    <xf numFmtId="0" fontId="68" fillId="0" borderId="105" applyNumberFormat="0" applyFill="0" applyAlignment="0" applyProtection="0"/>
    <xf numFmtId="0" fontId="63" fillId="7" borderId="130" applyNumberFormat="0" applyAlignment="0" applyProtection="0"/>
    <xf numFmtId="0" fontId="63" fillId="7" borderId="110" applyNumberFormat="0" applyAlignment="0" applyProtection="0"/>
    <xf numFmtId="0" fontId="68" fillId="0" borderId="125" applyNumberFormat="0" applyFill="0" applyAlignment="0" applyProtection="0"/>
    <xf numFmtId="0" fontId="56" fillId="20" borderId="106" applyNumberFormat="0" applyAlignment="0" applyProtection="0"/>
    <xf numFmtId="0" fontId="19" fillId="23" borderId="111" applyNumberFormat="0" applyFont="0" applyAlignment="0" applyProtection="0"/>
    <xf numFmtId="0" fontId="68" fillId="0" borderId="113" applyNumberFormat="0" applyFill="0" applyAlignment="0" applyProtection="0"/>
    <xf numFmtId="0" fontId="66" fillId="20" borderId="120" applyNumberFormat="0" applyAlignment="0" applyProtection="0"/>
    <xf numFmtId="0" fontId="19" fillId="23" borderId="123" applyNumberFormat="0" applyFont="0" applyAlignment="0" applyProtection="0"/>
    <xf numFmtId="0" fontId="56" fillId="20" borderId="122" applyNumberFormat="0" applyAlignment="0" applyProtection="0"/>
    <xf numFmtId="0" fontId="63" fillId="7" borderId="114" applyNumberFormat="0" applyAlignment="0" applyProtection="0"/>
    <xf numFmtId="0" fontId="63" fillId="7" borderId="126" applyNumberFormat="0" applyAlignment="0" applyProtection="0"/>
    <xf numFmtId="0" fontId="19" fillId="23" borderId="115" applyNumberFormat="0" applyFont="0" applyAlignment="0" applyProtection="0"/>
    <xf numFmtId="0" fontId="66" fillId="20" borderId="116" applyNumberFormat="0" applyAlignment="0" applyProtection="0"/>
    <xf numFmtId="0" fontId="68" fillId="0" borderId="117" applyNumberFormat="0" applyFill="0" applyAlignment="0" applyProtection="0"/>
    <xf numFmtId="0" fontId="66" fillId="20" borderId="124" applyNumberFormat="0" applyAlignment="0" applyProtection="0"/>
    <xf numFmtId="0" fontId="56" fillId="20" borderId="118" applyNumberFormat="0" applyAlignment="0" applyProtection="0"/>
    <xf numFmtId="0" fontId="19" fillId="23" borderId="131" applyNumberFormat="0" applyFont="0" applyAlignment="0" applyProtection="0"/>
    <xf numFmtId="0" fontId="56" fillId="20" borderId="126" applyNumberFormat="0" applyAlignment="0" applyProtection="0"/>
    <xf numFmtId="0" fontId="68" fillId="0" borderId="133" applyNumberFormat="0" applyFill="0" applyAlignment="0" applyProtection="0"/>
    <xf numFmtId="0" fontId="66" fillId="20" borderId="132" applyNumberFormat="0" applyAlignment="0" applyProtection="0"/>
    <xf numFmtId="0" fontId="63" fillId="7" borderId="118" applyNumberFormat="0" applyAlignment="0" applyProtection="0"/>
    <xf numFmtId="0" fontId="68" fillId="0" borderId="129" applyNumberFormat="0" applyFill="0" applyAlignment="0" applyProtection="0"/>
    <xf numFmtId="0" fontId="63" fillId="7" borderId="122" applyNumberFormat="0" applyAlignment="0" applyProtection="0"/>
    <xf numFmtId="0" fontId="19" fillId="23" borderId="127" applyNumberFormat="0" applyFont="0" applyAlignment="0" applyProtection="0"/>
    <xf numFmtId="0" fontId="66" fillId="20" borderId="128" applyNumberFormat="0" applyAlignment="0" applyProtection="0"/>
    <xf numFmtId="0" fontId="56" fillId="20" borderId="130" applyNumberFormat="0" applyAlignment="0" applyProtection="0"/>
    <xf numFmtId="0" fontId="63" fillId="7" borderId="146" applyNumberFormat="0" applyAlignment="0" applyProtection="0"/>
    <xf numFmtId="0" fontId="66" fillId="20" borderId="144" applyNumberFormat="0" applyAlignment="0" applyProtection="0"/>
    <xf numFmtId="0" fontId="63" fillId="7" borderId="141" applyNumberFormat="0" applyAlignment="0" applyProtection="0"/>
    <xf numFmtId="0" fontId="56" fillId="20" borderId="137" applyNumberFormat="0" applyAlignment="0" applyProtection="0"/>
    <xf numFmtId="0" fontId="63" fillId="7" borderId="142" applyNumberFormat="0" applyAlignment="0" applyProtection="0"/>
    <xf numFmtId="0" fontId="63" fillId="7" borderId="137" applyNumberFormat="0" applyAlignment="0" applyProtection="0"/>
    <xf numFmtId="0" fontId="19" fillId="23" borderId="143" applyNumberFormat="0" applyFont="0" applyAlignment="0" applyProtection="0"/>
    <xf numFmtId="0" fontId="19" fillId="23" borderId="138" applyNumberFormat="0" applyFont="0" applyAlignment="0" applyProtection="0"/>
    <xf numFmtId="0" fontId="66" fillId="20" borderId="139" applyNumberFormat="0" applyAlignment="0" applyProtection="0"/>
    <xf numFmtId="0" fontId="68" fillId="0" borderId="140" applyNumberFormat="0" applyFill="0" applyAlignment="0" applyProtection="0"/>
    <xf numFmtId="0" fontId="68" fillId="0" borderId="145" applyNumberFormat="0" applyFill="0" applyAlignment="0" applyProtection="0"/>
    <xf numFmtId="0" fontId="56" fillId="20" borderId="146" applyNumberFormat="0" applyAlignment="0" applyProtection="0"/>
    <xf numFmtId="0" fontId="56" fillId="20" borderId="141" applyNumberFormat="0" applyAlignment="0" applyProtection="0"/>
    <xf numFmtId="0" fontId="56" fillId="20" borderId="142" applyNumberFormat="0" applyAlignment="0" applyProtection="0"/>
    <xf numFmtId="0" fontId="19" fillId="23" borderId="147" applyNumberFormat="0" applyFont="0" applyAlignment="0" applyProtection="0"/>
    <xf numFmtId="0" fontId="66" fillId="20" borderId="148" applyNumberFormat="0" applyAlignment="0" applyProtection="0"/>
    <xf numFmtId="0" fontId="68" fillId="0" borderId="149" applyNumberFormat="0" applyFill="0" applyAlignment="0" applyProtection="0"/>
    <xf numFmtId="0" fontId="63" fillId="7" borderId="190" applyNumberFormat="0" applyAlignment="0" applyProtection="0"/>
    <xf numFmtId="0" fontId="66" fillId="20" borderId="164" applyNumberFormat="0" applyAlignment="0" applyProtection="0"/>
    <xf numFmtId="0" fontId="63" fillId="7" borderId="186" applyNumberFormat="0" applyAlignment="0" applyProtection="0"/>
    <xf numFmtId="0" fontId="19" fillId="23" borderId="163" applyNumberFormat="0" applyFont="0" applyAlignment="0" applyProtection="0"/>
    <xf numFmtId="0" fontId="68" fillId="0" borderId="200" applyNumberFormat="0" applyFill="0" applyAlignment="0" applyProtection="0"/>
    <xf numFmtId="0" fontId="19" fillId="23" borderId="155" applyNumberFormat="0" applyFont="0" applyAlignment="0" applyProtection="0"/>
    <xf numFmtId="0" fontId="68" fillId="0" borderId="181" applyNumberFormat="0" applyFill="0" applyAlignment="0" applyProtection="0"/>
    <xf numFmtId="0" fontId="63" fillId="7" borderId="154" applyNumberFormat="0" applyAlignment="0" applyProtection="0"/>
    <xf numFmtId="0" fontId="66" fillId="20" borderId="188" applyNumberFormat="0" applyAlignment="0" applyProtection="0"/>
    <xf numFmtId="0" fontId="56" fillId="20" borderId="186" applyNumberFormat="0" applyAlignment="0" applyProtection="0"/>
    <xf numFmtId="0" fontId="68" fillId="0" borderId="189" applyNumberFormat="0" applyFill="0" applyAlignment="0" applyProtection="0"/>
    <xf numFmtId="0" fontId="63" fillId="7" borderId="197" applyNumberFormat="0" applyAlignment="0" applyProtection="0"/>
    <xf numFmtId="0" fontId="63" fillId="7" borderId="174" applyNumberFormat="0" applyAlignment="0" applyProtection="0"/>
    <xf numFmtId="0" fontId="56" fillId="20" borderId="158" applyNumberFormat="0" applyAlignment="0" applyProtection="0"/>
    <xf numFmtId="0" fontId="66" fillId="20" borderId="172" applyNumberFormat="0" applyAlignment="0" applyProtection="0"/>
    <xf numFmtId="0" fontId="19" fillId="23" borderId="175" applyNumberFormat="0" applyFont="0" applyAlignment="0" applyProtection="0"/>
    <xf numFmtId="0" fontId="68" fillId="0" borderId="165" applyNumberFormat="0" applyFill="0" applyAlignment="0" applyProtection="0"/>
    <xf numFmtId="0" fontId="68" fillId="0" borderId="153" applyNumberFormat="0" applyFill="0" applyAlignment="0" applyProtection="0"/>
    <xf numFmtId="0" fontId="19" fillId="23" borderId="183" applyNumberFormat="0" applyFont="0" applyAlignment="0" applyProtection="0"/>
    <xf numFmtId="0" fontId="66" fillId="20" borderId="152" applyNumberFormat="0" applyAlignment="0" applyProtection="0"/>
    <xf numFmtId="0" fontId="19" fillId="23" borderId="151" applyNumberFormat="0" applyFont="0" applyAlignment="0" applyProtection="0"/>
    <xf numFmtId="0" fontId="63" fillId="7" borderId="162" applyNumberFormat="0" applyAlignment="0" applyProtection="0"/>
    <xf numFmtId="0" fontId="63" fillId="7" borderId="150" applyNumberFormat="0" applyAlignment="0" applyProtection="0"/>
    <xf numFmtId="0" fontId="19" fillId="23" borderId="198" applyNumberFormat="0" applyFont="0" applyAlignment="0" applyProtection="0"/>
    <xf numFmtId="0" fontId="68" fillId="0" borderId="173" applyNumberFormat="0" applyFill="0" applyAlignment="0" applyProtection="0"/>
    <xf numFmtId="0" fontId="19" fillId="23" borderId="171" applyNumberFormat="0" applyFont="0" applyAlignment="0" applyProtection="0"/>
    <xf numFmtId="0" fontId="66" fillId="20" borderId="180" applyNumberFormat="0" applyAlignment="0" applyProtection="0"/>
    <xf numFmtId="0" fontId="66" fillId="20" borderId="156" applyNumberFormat="0" applyAlignment="0" applyProtection="0"/>
    <xf numFmtId="0" fontId="56" fillId="20" borderId="150" applyNumberFormat="0" applyAlignment="0" applyProtection="0"/>
    <xf numFmtId="0" fontId="68" fillId="0" borderId="157" applyNumberFormat="0" applyFill="0" applyAlignment="0" applyProtection="0"/>
    <xf numFmtId="0" fontId="19" fillId="23" borderId="179" applyNumberFormat="0" applyFont="0" applyAlignment="0" applyProtection="0"/>
    <xf numFmtId="0" fontId="19" fillId="23" borderId="159" applyNumberFormat="0" applyFont="0" applyAlignment="0" applyProtection="0"/>
    <xf numFmtId="0" fontId="68" fillId="0" borderId="185" applyNumberFormat="0" applyFill="0" applyAlignment="0" applyProtection="0"/>
    <xf numFmtId="0" fontId="68" fillId="0" borderId="161" applyNumberFormat="0" applyFill="0" applyAlignment="0" applyProtection="0"/>
    <xf numFmtId="0" fontId="56" fillId="20" borderId="154" applyNumberFormat="0" applyAlignment="0" applyProtection="0"/>
    <xf numFmtId="0" fontId="56" fillId="20" borderId="174" applyNumberFormat="0" applyAlignment="0" applyProtection="0"/>
    <xf numFmtId="0" fontId="66" fillId="20" borderId="184" applyNumberFormat="0" applyAlignment="0" applyProtection="0"/>
    <xf numFmtId="0" fontId="63" fillId="7" borderId="166" applyNumberFormat="0" applyAlignment="0" applyProtection="0"/>
    <xf numFmtId="0" fontId="66" fillId="20" borderId="199" applyNumberFormat="0" applyAlignment="0" applyProtection="0"/>
    <xf numFmtId="0" fontId="63" fillId="7" borderId="158" applyNumberFormat="0" applyAlignment="0" applyProtection="0"/>
    <xf numFmtId="0" fontId="56" fillId="20" borderId="170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6" fillId="20" borderId="193" applyNumberFormat="0" applyAlignment="0" applyProtection="0"/>
    <xf numFmtId="0" fontId="56" fillId="20" borderId="166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6" fillId="20" borderId="162" applyNumberFormat="0" applyAlignment="0" applyProtection="0"/>
    <xf numFmtId="0" fontId="66" fillId="20" borderId="160" applyNumberFormat="0" applyAlignment="0" applyProtection="0"/>
    <xf numFmtId="0" fontId="56" fillId="20" borderId="197" applyNumberFormat="0" applyAlignment="0" applyProtection="0"/>
    <xf numFmtId="0" fontId="19" fillId="23" borderId="194" applyNumberFormat="0" applyFont="0" applyAlignment="0" applyProtection="0"/>
    <xf numFmtId="0" fontId="66" fillId="20" borderId="176" applyNumberFormat="0" applyAlignment="0" applyProtection="0"/>
    <xf numFmtId="0" fontId="63" fillId="7" borderId="182" applyNumberFormat="0" applyAlignment="0" applyProtection="0"/>
    <xf numFmtId="0" fontId="63" fillId="7" borderId="170" applyNumberFormat="0" applyAlignment="0" applyProtection="0"/>
    <xf numFmtId="0" fontId="63" fillId="7" borderId="178" applyNumberFormat="0" applyAlignment="0" applyProtection="0"/>
    <xf numFmtId="0" fontId="19" fillId="23" borderId="167" applyNumberFormat="0" applyFont="0" applyAlignment="0" applyProtection="0"/>
    <xf numFmtId="0" fontId="66" fillId="20" borderId="168" applyNumberFormat="0" applyAlignment="0" applyProtection="0"/>
    <xf numFmtId="0" fontId="68" fillId="0" borderId="169" applyNumberFormat="0" applyFill="0" applyAlignment="0" applyProtection="0"/>
    <xf numFmtId="0" fontId="19" fillId="23" borderId="187" applyNumberFormat="0" applyFont="0" applyAlignment="0" applyProtection="0"/>
    <xf numFmtId="0" fontId="56" fillId="20" borderId="182" applyNumberFormat="0" applyAlignment="0" applyProtection="0"/>
    <xf numFmtId="0" fontId="63" fillId="7" borderId="193" applyNumberFormat="0" applyAlignment="0" applyProtection="0"/>
    <xf numFmtId="0" fontId="68" fillId="0" borderId="192" applyNumberFormat="0" applyFill="0" applyAlignment="0" applyProtection="0"/>
    <xf numFmtId="0" fontId="56" fillId="20" borderId="178" applyNumberFormat="0" applyAlignment="0" applyProtection="0"/>
    <xf numFmtId="0" fontId="56" fillId="20" borderId="190" applyNumberFormat="0" applyAlignment="0" applyProtection="0"/>
    <xf numFmtId="0" fontId="68" fillId="0" borderId="177" applyNumberFormat="0" applyFill="0" applyAlignment="0" applyProtection="0"/>
    <xf numFmtId="0" fontId="66" fillId="20" borderId="195" applyNumberFormat="0" applyAlignment="0" applyProtection="0"/>
    <xf numFmtId="0" fontId="19" fillId="23" borderId="191" applyNumberFormat="0" applyFont="0" applyAlignment="0" applyProtection="0"/>
    <xf numFmtId="0" fontId="68" fillId="0" borderId="196" applyNumberFormat="0" applyFill="0" applyAlignment="0" applyProtection="0"/>
    <xf numFmtId="0" fontId="11" fillId="0" borderId="0"/>
    <xf numFmtId="0" fontId="19" fillId="0" borderId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5" fillId="3" borderId="0" applyNumberFormat="0" applyBorder="0" applyAlignment="0" applyProtection="0"/>
    <xf numFmtId="0" fontId="56" fillId="20" borderId="197" applyNumberFormat="0" applyAlignment="0" applyProtection="0"/>
    <xf numFmtId="0" fontId="57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4" borderId="0" applyNumberFormat="0" applyBorder="0" applyAlignment="0" applyProtection="0"/>
    <xf numFmtId="0" fontId="60" fillId="0" borderId="3" applyNumberFormat="0" applyFill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0" fontId="63" fillId="7" borderId="197" applyNumberFormat="0" applyAlignment="0" applyProtection="0"/>
    <xf numFmtId="0" fontId="64" fillId="0" borderId="6" applyNumberFormat="0" applyFill="0" applyAlignment="0" applyProtection="0"/>
    <xf numFmtId="0" fontId="65" fillId="22" borderId="0" applyNumberFormat="0" applyBorder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9" fontId="19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0" applyNumberFormat="0" applyFill="0" applyAlignment="0" applyProtection="0"/>
    <xf numFmtId="0" fontId="6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6" fillId="20" borderId="197" applyNumberFormat="0" applyAlignment="0" applyProtection="0"/>
    <xf numFmtId="0" fontId="56" fillId="20" borderId="197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6" fillId="20" borderId="199" applyNumberFormat="0" applyAlignment="0" applyProtection="0"/>
    <xf numFmtId="0" fontId="56" fillId="20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63" fillId="7" borderId="197" applyNumberFormat="0" applyAlignment="0" applyProtection="0"/>
    <xf numFmtId="0" fontId="19" fillId="23" borderId="198" applyNumberFormat="0" applyFont="0" applyAlignment="0" applyProtection="0"/>
    <xf numFmtId="0" fontId="66" fillId="20" borderId="199" applyNumberFormat="0" applyAlignment="0" applyProtection="0"/>
    <xf numFmtId="0" fontId="68" fillId="0" borderId="200" applyNumberFormat="0" applyFill="0" applyAlignment="0" applyProtection="0"/>
    <xf numFmtId="0" fontId="19" fillId="23" borderId="198" applyNumberFormat="0" applyFont="0" applyAlignment="0" applyProtection="0"/>
    <xf numFmtId="0" fontId="56" fillId="20" borderId="197" applyNumberFormat="0" applyAlignment="0" applyProtection="0"/>
    <xf numFmtId="0" fontId="63" fillId="7" borderId="197" applyNumberFormat="0" applyAlignment="0" applyProtection="0"/>
    <xf numFmtId="0" fontId="68" fillId="0" borderId="200" applyNumberFormat="0" applyFill="0" applyAlignment="0" applyProtection="0"/>
    <xf numFmtId="0" fontId="56" fillId="20" borderId="197" applyNumberFormat="0" applyAlignment="0" applyProtection="0"/>
    <xf numFmtId="0" fontId="56" fillId="20" borderId="197" applyNumberFormat="0" applyAlignment="0" applyProtection="0"/>
    <xf numFmtId="0" fontId="68" fillId="0" borderId="200" applyNumberFormat="0" applyFill="0" applyAlignment="0" applyProtection="0"/>
    <xf numFmtId="0" fontId="66" fillId="20" borderId="199" applyNumberFormat="0" applyAlignment="0" applyProtection="0"/>
    <xf numFmtId="0" fontId="19" fillId="23" borderId="198" applyNumberFormat="0" applyFont="0" applyAlignment="0" applyProtection="0"/>
    <xf numFmtId="0" fontId="68" fillId="0" borderId="200" applyNumberFormat="0" applyFill="0" applyAlignment="0" applyProtection="0"/>
    <xf numFmtId="0" fontId="68" fillId="0" borderId="205" applyNumberFormat="0" applyFill="0" applyAlignment="0" applyProtection="0"/>
    <xf numFmtId="0" fontId="66" fillId="20" borderId="204" applyNumberFormat="0" applyAlignment="0" applyProtection="0"/>
    <xf numFmtId="0" fontId="19" fillId="23" borderId="203" applyNumberFormat="0" applyFont="0" applyAlignment="0" applyProtection="0"/>
    <xf numFmtId="0" fontId="63" fillId="7" borderId="202" applyNumberFormat="0" applyAlignment="0" applyProtection="0"/>
    <xf numFmtId="0" fontId="56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0" borderId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5" fillId="3" borderId="0" applyNumberFormat="0" applyBorder="0" applyAlignment="0" applyProtection="0"/>
    <xf numFmtId="0" fontId="56" fillId="20" borderId="206" applyNumberFormat="0" applyAlignment="0" applyProtection="0"/>
    <xf numFmtId="0" fontId="57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4" borderId="0" applyNumberFormat="0" applyBorder="0" applyAlignment="0" applyProtection="0"/>
    <xf numFmtId="0" fontId="60" fillId="0" borderId="3" applyNumberFormat="0" applyFill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0" fontId="63" fillId="7" borderId="206" applyNumberFormat="0" applyAlignment="0" applyProtection="0"/>
    <xf numFmtId="0" fontId="64" fillId="0" borderId="6" applyNumberFormat="0" applyFill="0" applyAlignment="0" applyProtection="0"/>
    <xf numFmtId="0" fontId="65" fillId="22" borderId="0" applyNumberFormat="0" applyBorder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9" fontId="19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8" applyNumberFormat="0" applyFill="0" applyAlignment="0" applyProtection="0"/>
    <xf numFmtId="0" fontId="69" fillId="0" borderId="0" applyNumberFormat="0" applyFill="0" applyBorder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6" fillId="20" borderId="206" applyNumberFormat="0" applyAlignment="0" applyProtection="0"/>
    <xf numFmtId="0" fontId="56" fillId="20" borderId="206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0" fillId="0" borderId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6" fillId="20" borderId="206" applyNumberFormat="0" applyAlignment="0" applyProtection="0"/>
    <xf numFmtId="0" fontId="56" fillId="20" borderId="206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199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199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199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9" fillId="0" borderId="0"/>
    <xf numFmtId="0" fontId="66" fillId="20" borderId="204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9" fillId="0" borderId="0"/>
    <xf numFmtId="0" fontId="66" fillId="20" borderId="204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19" fillId="0" borderId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6" fillId="20" borderId="204" applyNumberFormat="0" applyAlignment="0" applyProtection="0"/>
    <xf numFmtId="0" fontId="56" fillId="20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19" fillId="23" borderId="207" applyNumberFormat="0" applyFon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8" fillId="0" borderId="208" applyNumberFormat="0" applyFill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6" fillId="20" borderId="204" applyNumberFormat="0" applyAlignment="0" applyProtection="0"/>
    <xf numFmtId="0" fontId="19" fillId="23" borderId="207" applyNumberFormat="0" applyFont="0" applyAlignment="0" applyProtection="0"/>
    <xf numFmtId="0" fontId="63" fillId="7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56" fillId="20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63" fillId="7" borderId="206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19" fillId="23" borderId="207" applyNumberFormat="0" applyFon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6" fillId="20" borderId="204" applyNumberFormat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68" fillId="0" borderId="208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9" fontId="8" fillId="0" borderId="0" applyFont="0" applyFill="0" applyBorder="0" applyAlignment="0" applyProtection="0"/>
    <xf numFmtId="0" fontId="56" fillId="20" borderId="211" applyNumberFormat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8" fillId="0" borderId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6" fillId="20" borderId="211" applyNumberFormat="0" applyAlignment="0" applyProtection="0"/>
    <xf numFmtId="0" fontId="56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8" fillId="0" borderId="0"/>
    <xf numFmtId="0" fontId="66" fillId="20" borderId="21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8" fillId="0" borderId="0"/>
    <xf numFmtId="0" fontId="66" fillId="20" borderId="21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6" fillId="20" borderId="213" applyNumberFormat="0" applyAlignment="0" applyProtection="0"/>
    <xf numFmtId="0" fontId="56" fillId="20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8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8" fillId="0" borderId="214" applyNumberFormat="0" applyFill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8" fillId="0" borderId="214" applyNumberFormat="0" applyFill="0" applyAlignment="0" applyProtection="0"/>
    <xf numFmtId="0" fontId="68" fillId="0" borderId="214" applyNumberFormat="0" applyFill="0" applyAlignment="0" applyProtection="0"/>
    <xf numFmtId="0" fontId="66" fillId="20" borderId="213" applyNumberFormat="0" applyAlignment="0" applyProtection="0"/>
    <xf numFmtId="0" fontId="19" fillId="23" borderId="212" applyNumberFormat="0" applyFont="0" applyAlignment="0" applyProtection="0"/>
    <xf numFmtId="0" fontId="63" fillId="7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56" fillId="20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63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66" fillId="20" borderId="213" applyNumberFormat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5" fillId="3" borderId="0" applyNumberFormat="0" applyBorder="0" applyAlignment="0" applyProtection="0"/>
    <xf numFmtId="0" fontId="56" fillId="20" borderId="215" applyNumberFormat="0" applyAlignment="0" applyProtection="0"/>
    <xf numFmtId="0" fontId="57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4" borderId="0" applyNumberFormat="0" applyBorder="0" applyAlignment="0" applyProtection="0"/>
    <xf numFmtId="0" fontId="60" fillId="0" borderId="3" applyNumberFormat="0" applyFill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0" fontId="63" fillId="7" borderId="215" applyNumberFormat="0" applyAlignment="0" applyProtection="0"/>
    <xf numFmtId="0" fontId="64" fillId="0" borderId="6" applyNumberFormat="0" applyFill="0" applyAlignment="0" applyProtection="0"/>
    <xf numFmtId="0" fontId="65" fillId="22" borderId="0" applyNumberFormat="0" applyBorder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9" fontId="19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8" applyNumberFormat="0" applyFill="0" applyAlignment="0" applyProtection="0"/>
    <xf numFmtId="0" fontId="6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9" fillId="0" borderId="0"/>
    <xf numFmtId="0" fontId="85" fillId="0" borderId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85" fillId="0" borderId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6" fillId="20" borderId="217" applyNumberFormat="0" applyAlignment="0" applyProtection="0"/>
    <xf numFmtId="0" fontId="56" fillId="20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63" fillId="7" borderId="215" applyNumberFormat="0" applyAlignment="0" applyProtection="0"/>
    <xf numFmtId="0" fontId="19" fillId="23" borderId="216" applyNumberFormat="0" applyFont="0" applyAlignment="0" applyProtection="0"/>
    <xf numFmtId="0" fontId="66" fillId="20" borderId="217" applyNumberFormat="0" applyAlignment="0" applyProtection="0"/>
    <xf numFmtId="0" fontId="68" fillId="0" borderId="218" applyNumberFormat="0" applyFill="0" applyAlignment="0" applyProtection="0"/>
    <xf numFmtId="0" fontId="19" fillId="23" borderId="216" applyNumberFormat="0" applyFont="0" applyAlignment="0" applyProtection="0"/>
    <xf numFmtId="0" fontId="56" fillId="20" borderId="215" applyNumberFormat="0" applyAlignment="0" applyProtection="0"/>
    <xf numFmtId="0" fontId="63" fillId="7" borderId="215" applyNumberFormat="0" applyAlignment="0" applyProtection="0"/>
    <xf numFmtId="0" fontId="68" fillId="0" borderId="218" applyNumberFormat="0" applyFill="0" applyAlignment="0" applyProtection="0"/>
    <xf numFmtId="0" fontId="56" fillId="20" borderId="215" applyNumberFormat="0" applyAlignment="0" applyProtection="0"/>
    <xf numFmtId="0" fontId="56" fillId="20" borderId="215" applyNumberFormat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8" fillId="0" borderId="218" applyNumberFormat="0" applyFill="0" applyAlignment="0" applyProtection="0"/>
    <xf numFmtId="0" fontId="68" fillId="0" borderId="218" applyNumberFormat="0" applyFill="0" applyAlignment="0" applyProtection="0"/>
    <xf numFmtId="0" fontId="66" fillId="20" borderId="217" applyNumberFormat="0" applyAlignment="0" applyProtection="0"/>
    <xf numFmtId="0" fontId="19" fillId="23" borderId="216" applyNumberFormat="0" applyFont="0" applyAlignment="0" applyProtection="0"/>
    <xf numFmtId="0" fontId="63" fillId="7" borderId="215" applyNumberFormat="0" applyAlignment="0" applyProtection="0"/>
    <xf numFmtId="0" fontId="56" fillId="20" borderId="215" applyNumberFormat="0" applyAlignment="0" applyProtection="0"/>
    <xf numFmtId="0" fontId="85" fillId="0" borderId="0"/>
    <xf numFmtId="0" fontId="19" fillId="0" borderId="0"/>
    <xf numFmtId="0" fontId="19" fillId="0" borderId="0"/>
    <xf numFmtId="0" fontId="1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" fillId="0" borderId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56" fillId="20" borderId="219" applyNumberFormat="0" applyAlignment="0" applyProtection="0"/>
    <xf numFmtId="0" fontId="56" fillId="20" borderId="219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" fillId="0" borderId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" fillId="0" borderId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6" fillId="20" borderId="221" applyNumberFormat="0" applyAlignment="0" applyProtection="0"/>
    <xf numFmtId="0" fontId="56" fillId="20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63" fillId="7" borderId="219" applyNumberFormat="0" applyAlignment="0" applyProtection="0"/>
    <xf numFmtId="0" fontId="19" fillId="23" borderId="220" applyNumberFormat="0" applyFont="0" applyAlignment="0" applyProtection="0"/>
    <xf numFmtId="0" fontId="66" fillId="20" borderId="221" applyNumberFormat="0" applyAlignment="0" applyProtection="0"/>
    <xf numFmtId="0" fontId="68" fillId="0" borderId="222" applyNumberFormat="0" applyFill="0" applyAlignment="0" applyProtection="0"/>
    <xf numFmtId="0" fontId="19" fillId="23" borderId="220" applyNumberFormat="0" applyFont="0" applyAlignment="0" applyProtection="0"/>
    <xf numFmtId="0" fontId="56" fillId="20" borderId="219" applyNumberFormat="0" applyAlignment="0" applyProtection="0"/>
    <xf numFmtId="0" fontId="63" fillId="7" borderId="219" applyNumberFormat="0" applyAlignment="0" applyProtection="0"/>
    <xf numFmtId="0" fontId="68" fillId="0" borderId="222" applyNumberFormat="0" applyFill="0" applyAlignment="0" applyProtection="0"/>
    <xf numFmtId="0" fontId="56" fillId="20" borderId="219" applyNumberFormat="0" applyAlignment="0" applyProtection="0"/>
    <xf numFmtId="0" fontId="56" fillId="20" borderId="219" applyNumberFormat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8" fillId="0" borderId="222" applyNumberFormat="0" applyFill="0" applyAlignment="0" applyProtection="0"/>
    <xf numFmtId="0" fontId="68" fillId="0" borderId="222" applyNumberFormat="0" applyFill="0" applyAlignment="0" applyProtection="0"/>
    <xf numFmtId="0" fontId="66" fillId="20" borderId="221" applyNumberFormat="0" applyAlignment="0" applyProtection="0"/>
    <xf numFmtId="0" fontId="19" fillId="23" borderId="220" applyNumberFormat="0" applyFont="0" applyAlignment="0" applyProtection="0"/>
    <xf numFmtId="0" fontId="63" fillId="7" borderId="219" applyNumberFormat="0" applyAlignment="0" applyProtection="0"/>
    <xf numFmtId="0" fontId="56" fillId="20" borderId="219" applyNumberFormat="0" applyAlignment="0" applyProtection="0"/>
    <xf numFmtId="0" fontId="19" fillId="0" borderId="0"/>
    <xf numFmtId="0" fontId="56" fillId="20" borderId="237" applyNumberFormat="0" applyAlignment="0" applyProtection="0"/>
    <xf numFmtId="0" fontId="63" fillId="7" borderId="237" applyNumberFormat="0" applyAlignment="0" applyProtection="0"/>
    <xf numFmtId="0" fontId="19" fillId="23" borderId="238" applyNumberFormat="0" applyFont="0" applyAlignment="0" applyProtection="0"/>
    <xf numFmtId="0" fontId="66" fillId="20" borderId="239" applyNumberFormat="0" applyAlignment="0" applyProtection="0"/>
    <xf numFmtId="0" fontId="68" fillId="0" borderId="240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94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" fillId="0" borderId="0"/>
    <xf numFmtId="43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4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</cellStyleXfs>
  <cellXfs count="1609">
    <xf numFmtId="0" fontId="0" fillId="0" borderId="0" xfId="0"/>
    <xf numFmtId="0" fontId="22" fillId="24" borderId="0" xfId="0" applyFont="1" applyFill="1" applyBorder="1" applyProtection="1"/>
    <xf numFmtId="0" fontId="22" fillId="24" borderId="0" xfId="0" applyFont="1" applyFill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20" fillId="0" borderId="23" xfId="0" applyFont="1" applyFill="1" applyBorder="1" applyProtection="1"/>
    <xf numFmtId="0" fontId="20" fillId="0" borderId="24" xfId="0" applyFont="1" applyFill="1" applyBorder="1" applyProtection="1"/>
    <xf numFmtId="0" fontId="22" fillId="0" borderId="28" xfId="0" applyFont="1" applyBorder="1" applyAlignment="1" applyProtection="1">
      <alignment horizontal="center"/>
    </xf>
    <xf numFmtId="0" fontId="20" fillId="0" borderId="39" xfId="0" applyFont="1" applyFill="1" applyBorder="1" applyProtection="1"/>
    <xf numFmtId="0" fontId="20" fillId="0" borderId="40" xfId="0" applyFont="1" applyFill="1" applyBorder="1" applyProtection="1"/>
    <xf numFmtId="1" fontId="27" fillId="26" borderId="42" xfId="0" quotePrefix="1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32" fillId="0" borderId="0" xfId="0" applyFont="1" applyFill="1" applyBorder="1" applyAlignment="1" applyProtection="1">
      <alignment horizontal="center"/>
    </xf>
    <xf numFmtId="166" fontId="19" fillId="0" borderId="52" xfId="53" applyNumberFormat="1" applyFont="1" applyFill="1" applyBorder="1" applyAlignment="1" applyProtection="1">
      <alignment horizontal="right"/>
    </xf>
    <xf numFmtId="166" fontId="19" fillId="0" borderId="54" xfId="53" applyNumberFormat="1" applyFont="1" applyFill="1" applyBorder="1" applyAlignment="1" applyProtection="1">
      <alignment horizontal="right"/>
    </xf>
    <xf numFmtId="166" fontId="19" fillId="0" borderId="50" xfId="53" applyNumberFormat="1" applyFont="1" applyFill="1" applyBorder="1" applyAlignment="1" applyProtection="1">
      <alignment horizontal="right"/>
    </xf>
    <xf numFmtId="166" fontId="19" fillId="32" borderId="52" xfId="53" applyNumberFormat="1" applyFont="1" applyFill="1" applyBorder="1" applyAlignment="1" applyProtection="1">
      <alignment horizontal="right"/>
    </xf>
    <xf numFmtId="166" fontId="19" fillId="32" borderId="54" xfId="53" applyNumberFormat="1" applyFont="1" applyFill="1" applyBorder="1" applyAlignment="1" applyProtection="1">
      <alignment horizontal="right"/>
    </xf>
    <xf numFmtId="3" fontId="19" fillId="32" borderId="51" xfId="53" applyNumberFormat="1" applyFont="1" applyFill="1" applyBorder="1" applyAlignment="1" applyProtection="1">
      <alignment horizontal="right"/>
    </xf>
    <xf numFmtId="3" fontId="19" fillId="32" borderId="53" xfId="53" applyNumberFormat="1" applyFont="1" applyFill="1" applyBorder="1" applyAlignment="1" applyProtection="1">
      <alignment horizontal="right"/>
    </xf>
    <xf numFmtId="1" fontId="20" fillId="26" borderId="209" xfId="0" applyNumberFormat="1" applyFont="1" applyFill="1" applyBorder="1" applyAlignment="1" applyProtection="1">
      <alignment horizontal="center" vertical="center"/>
    </xf>
    <xf numFmtId="1" fontId="22" fillId="26" borderId="39" xfId="0" applyNumberFormat="1" applyFont="1" applyFill="1" applyBorder="1" applyAlignment="1" applyProtection="1">
      <alignment horizontal="center" vertical="center"/>
    </xf>
    <xf numFmtId="1" fontId="27" fillId="26" borderId="60" xfId="0" applyNumberFormat="1" applyFont="1" applyFill="1" applyBorder="1" applyAlignment="1" applyProtection="1">
      <alignment horizontal="center" vertical="center"/>
    </xf>
    <xf numFmtId="6" fontId="19" fillId="0" borderId="50" xfId="54" applyNumberFormat="1" applyFont="1" applyFill="1" applyBorder="1" applyAlignment="1" applyProtection="1">
      <alignment horizontal="right"/>
    </xf>
    <xf numFmtId="6" fontId="19" fillId="0" borderId="50" xfId="53" applyNumberFormat="1" applyFont="1" applyFill="1" applyBorder="1" applyAlignment="1" applyProtection="1">
      <alignment horizontal="right"/>
    </xf>
    <xf numFmtId="6" fontId="19" fillId="0" borderId="67" xfId="53" applyNumberFormat="1" applyFont="1" applyFill="1" applyBorder="1" applyAlignment="1" applyProtection="1">
      <alignment horizontal="right"/>
    </xf>
    <xf numFmtId="6" fontId="19" fillId="0" borderId="68" xfId="53" applyNumberFormat="1" applyFont="1" applyFill="1" applyBorder="1" applyAlignment="1" applyProtection="1">
      <alignment horizontal="right"/>
    </xf>
    <xf numFmtId="6" fontId="19" fillId="0" borderId="201" xfId="54" applyNumberFormat="1" applyFont="1" applyFill="1" applyBorder="1" applyAlignment="1" applyProtection="1">
      <alignment horizontal="right"/>
    </xf>
    <xf numFmtId="6" fontId="19" fillId="0" borderId="84" xfId="53" applyNumberFormat="1" applyFont="1" applyFill="1" applyBorder="1" applyAlignment="1" applyProtection="1">
      <alignment horizontal="right"/>
    </xf>
    <xf numFmtId="6" fontId="19" fillId="0" borderId="85" xfId="53" applyNumberFormat="1" applyFont="1" applyFill="1" applyBorder="1" applyAlignment="1" applyProtection="1">
      <alignment horizontal="right"/>
    </xf>
    <xf numFmtId="5" fontId="29" fillId="32" borderId="0" xfId="0" applyNumberFormat="1" applyFont="1" applyFill="1" applyBorder="1" applyAlignment="1" applyProtection="1">
      <alignment vertical="center"/>
    </xf>
    <xf numFmtId="6" fontId="70" fillId="0" borderId="0" xfId="0" applyNumberFormat="1" applyFont="1" applyFill="1" applyBorder="1" applyAlignment="1" applyProtection="1">
      <alignment vertical="top" wrapText="1"/>
    </xf>
    <xf numFmtId="1" fontId="22" fillId="26" borderId="229" xfId="0" applyNumberFormat="1" applyFont="1" applyFill="1" applyBorder="1" applyAlignment="1" applyProtection="1">
      <alignment horizontal="center" vertical="center"/>
    </xf>
    <xf numFmtId="1" fontId="20" fillId="26" borderId="229" xfId="0" applyNumberFormat="1" applyFont="1" applyFill="1" applyBorder="1" applyAlignment="1" applyProtection="1">
      <alignment horizontal="center" vertical="center"/>
    </xf>
    <xf numFmtId="1" fontId="27" fillId="26" borderId="229" xfId="0" applyNumberFormat="1" applyFont="1" applyFill="1" applyBorder="1" applyAlignment="1" applyProtection="1">
      <alignment horizontal="center" vertical="center"/>
    </xf>
    <xf numFmtId="1" fontId="27" fillId="26" borderId="229" xfId="0" applyNumberFormat="1" applyFont="1" applyFill="1" applyBorder="1" applyAlignment="1" applyProtection="1">
      <alignment horizontal="center" vertical="center" wrapText="1"/>
    </xf>
    <xf numFmtId="6" fontId="19" fillId="0" borderId="41" xfId="0" applyNumberFormat="1" applyFont="1" applyFill="1" applyBorder="1" applyProtection="1"/>
    <xf numFmtId="165" fontId="19" fillId="0" borderId="41" xfId="28" applyNumberFormat="1" applyFont="1" applyFill="1" applyBorder="1" applyProtection="1"/>
    <xf numFmtId="166" fontId="19" fillId="0" borderId="41" xfId="28" applyNumberFormat="1" applyFont="1" applyFill="1" applyBorder="1" applyProtection="1"/>
    <xf numFmtId="5" fontId="19" fillId="0" borderId="41" xfId="0" applyNumberFormat="1" applyFont="1" applyFill="1" applyBorder="1" applyProtection="1"/>
    <xf numFmtId="1" fontId="20" fillId="26" borderId="229" xfId="0" applyNumberFormat="1" applyFont="1" applyFill="1" applyBorder="1" applyProtection="1"/>
    <xf numFmtId="1" fontId="22" fillId="26" borderId="229" xfId="0" applyNumberFormat="1" applyFont="1" applyFill="1" applyBorder="1" applyProtection="1"/>
    <xf numFmtId="5" fontId="19" fillId="0" borderId="60" xfId="0" applyNumberFormat="1" applyFont="1" applyFill="1" applyBorder="1" applyProtection="1"/>
    <xf numFmtId="6" fontId="22" fillId="0" borderId="55" xfId="53" applyNumberFormat="1" applyFont="1" applyFill="1" applyBorder="1" applyAlignment="1" applyProtection="1">
      <alignment horizontal="right"/>
    </xf>
    <xf numFmtId="6" fontId="19" fillId="0" borderId="56" xfId="53" applyNumberFormat="1" applyFont="1" applyFill="1" applyBorder="1" applyAlignment="1" applyProtection="1">
      <alignment horizontal="right"/>
    </xf>
    <xf numFmtId="6" fontId="19" fillId="0" borderId="57" xfId="53" applyNumberFormat="1" applyFont="1" applyFill="1" applyBorder="1" applyAlignment="1" applyProtection="1">
      <alignment horizontal="right"/>
    </xf>
    <xf numFmtId="6" fontId="19" fillId="0" borderId="244" xfId="53" applyNumberFormat="1" applyFont="1" applyFill="1" applyBorder="1" applyAlignment="1" applyProtection="1">
      <alignment horizontal="right"/>
    </xf>
    <xf numFmtId="6" fontId="19" fillId="35" borderId="50" xfId="53" applyNumberFormat="1" applyFont="1" applyFill="1" applyBorder="1" applyAlignment="1" applyProtection="1">
      <alignment horizontal="right"/>
    </xf>
    <xf numFmtId="6" fontId="19" fillId="35" borderId="68" xfId="53" applyNumberFormat="1" applyFont="1" applyFill="1" applyBorder="1" applyAlignment="1" applyProtection="1">
      <alignment horizontal="right"/>
    </xf>
    <xf numFmtId="1" fontId="20" fillId="26" borderId="249" xfId="0" applyNumberFormat="1" applyFont="1" applyFill="1" applyBorder="1" applyAlignment="1" applyProtection="1">
      <alignment horizontal="center"/>
    </xf>
    <xf numFmtId="1" fontId="22" fillId="26" borderId="249" xfId="0" applyNumberFormat="1" applyFont="1" applyFill="1" applyBorder="1" applyAlignment="1" applyProtection="1">
      <alignment horizontal="center"/>
    </xf>
    <xf numFmtId="1" fontId="27" fillId="26" borderId="249" xfId="0" quotePrefix="1" applyNumberFormat="1" applyFont="1" applyFill="1" applyBorder="1" applyAlignment="1" applyProtection="1">
      <alignment horizontal="center"/>
    </xf>
    <xf numFmtId="1" fontId="20" fillId="26" borderId="60" xfId="0" applyNumberFormat="1" applyFont="1" applyFill="1" applyBorder="1" applyAlignment="1" applyProtection="1">
      <alignment horizontal="center"/>
    </xf>
    <xf numFmtId="1" fontId="22" fillId="26" borderId="60" xfId="0" applyNumberFormat="1" applyFont="1" applyFill="1" applyBorder="1" applyAlignment="1" applyProtection="1">
      <alignment horizontal="center"/>
    </xf>
    <xf numFmtId="1" fontId="27" fillId="26" borderId="60" xfId="0" applyNumberFormat="1" applyFont="1" applyFill="1" applyBorder="1" applyAlignment="1" applyProtection="1">
      <alignment horizontal="center"/>
    </xf>
    <xf numFmtId="1" fontId="27" fillId="26" borderId="60" xfId="0" applyNumberFormat="1" applyFont="1" applyFill="1" applyBorder="1" applyAlignment="1" applyProtection="1">
      <alignment horizontal="center" wrapText="1"/>
    </xf>
    <xf numFmtId="1" fontId="27" fillId="26" borderId="28" xfId="0" applyNumberFormat="1" applyFont="1" applyFill="1" applyBorder="1" applyAlignment="1" applyProtection="1">
      <alignment horizontal="center"/>
    </xf>
    <xf numFmtId="1" fontId="27" fillId="26" borderId="28" xfId="0" applyNumberFormat="1" applyFont="1" applyFill="1" applyBorder="1" applyAlignment="1" applyProtection="1">
      <alignment horizontal="center" wrapText="1"/>
    </xf>
    <xf numFmtId="0" fontId="20" fillId="0" borderId="31" xfId="0" applyFont="1" applyFill="1" applyBorder="1" applyProtection="1"/>
    <xf numFmtId="0" fontId="20" fillId="0" borderId="257" xfId="0" applyFont="1" applyFill="1" applyBorder="1" applyProtection="1"/>
    <xf numFmtId="171" fontId="20" fillId="32" borderId="257" xfId="30" applyNumberFormat="1" applyFont="1" applyFill="1" applyBorder="1" applyAlignment="1" applyProtection="1">
      <alignment horizontal="right"/>
    </xf>
    <xf numFmtId="166" fontId="20" fillId="0" borderId="225" xfId="30" applyNumberFormat="1" applyFont="1" applyFill="1" applyBorder="1" applyAlignment="1" applyProtection="1">
      <alignment horizontal="right"/>
    </xf>
    <xf numFmtId="166" fontId="20" fillId="0" borderId="243" xfId="0" applyNumberFormat="1" applyFont="1" applyFill="1" applyBorder="1" applyAlignment="1" applyProtection="1">
      <alignment horizontal="right"/>
    </xf>
    <xf numFmtId="3" fontId="20" fillId="32" borderId="257" xfId="30" applyNumberFormat="1" applyFont="1" applyFill="1" applyBorder="1" applyAlignment="1" applyProtection="1">
      <alignment horizontal="right"/>
    </xf>
    <xf numFmtId="166" fontId="20" fillId="0" borderId="257" xfId="0" applyNumberFormat="1" applyFont="1" applyFill="1" applyBorder="1" applyAlignment="1" applyProtection="1">
      <alignment horizontal="right"/>
    </xf>
    <xf numFmtId="0" fontId="20" fillId="0" borderId="259" xfId="0" applyFont="1" applyFill="1" applyBorder="1" applyProtection="1"/>
    <xf numFmtId="171" fontId="20" fillId="32" borderId="259" xfId="30" applyNumberFormat="1" applyFont="1" applyFill="1" applyBorder="1" applyAlignment="1" applyProtection="1">
      <alignment horizontal="right"/>
    </xf>
    <xf numFmtId="166" fontId="20" fillId="0" borderId="260" xfId="30" applyNumberFormat="1" applyFont="1" applyFill="1" applyBorder="1" applyAlignment="1" applyProtection="1">
      <alignment horizontal="right"/>
    </xf>
    <xf numFmtId="166" fontId="19" fillId="0" borderId="260" xfId="30" applyNumberFormat="1" applyFont="1" applyFill="1" applyBorder="1" applyAlignment="1" applyProtection="1">
      <alignment horizontal="right"/>
    </xf>
    <xf numFmtId="166" fontId="20" fillId="0" borderId="258" xfId="0" applyNumberFormat="1" applyFont="1" applyFill="1" applyBorder="1" applyAlignment="1" applyProtection="1">
      <alignment horizontal="right"/>
    </xf>
    <xf numFmtId="3" fontId="20" fillId="32" borderId="259" xfId="30" applyNumberFormat="1" applyFont="1" applyFill="1" applyBorder="1" applyAlignment="1" applyProtection="1">
      <alignment horizontal="right"/>
    </xf>
    <xf numFmtId="166" fontId="20" fillId="0" borderId="259" xfId="0" applyNumberFormat="1" applyFont="1" applyFill="1" applyBorder="1" applyAlignment="1" applyProtection="1">
      <alignment horizontal="right"/>
    </xf>
    <xf numFmtId="0" fontId="20" fillId="0" borderId="262" xfId="0" applyFont="1" applyFill="1" applyBorder="1" applyProtection="1"/>
    <xf numFmtId="171" fontId="20" fillId="32" borderId="262" xfId="30" applyNumberFormat="1" applyFont="1" applyFill="1" applyBorder="1" applyAlignment="1" applyProtection="1">
      <alignment horizontal="right"/>
    </xf>
    <xf numFmtId="166" fontId="20" fillId="0" borderId="263" xfId="30" applyNumberFormat="1" applyFont="1" applyFill="1" applyBorder="1" applyAlignment="1" applyProtection="1">
      <alignment horizontal="right"/>
    </xf>
    <xf numFmtId="166" fontId="20" fillId="0" borderId="261" xfId="0" applyNumberFormat="1" applyFont="1" applyFill="1" applyBorder="1" applyAlignment="1" applyProtection="1">
      <alignment horizontal="right"/>
    </xf>
    <xf numFmtId="3" fontId="20" fillId="32" borderId="262" xfId="30" applyNumberFormat="1" applyFont="1" applyFill="1" applyBorder="1" applyAlignment="1" applyProtection="1">
      <alignment horizontal="right"/>
    </xf>
    <xf numFmtId="166" fontId="20" fillId="0" borderId="262" xfId="0" applyNumberFormat="1" applyFont="1" applyFill="1" applyBorder="1" applyAlignment="1" applyProtection="1">
      <alignment horizontal="right"/>
    </xf>
    <xf numFmtId="0" fontId="20" fillId="0" borderId="264" xfId="0" applyFont="1" applyFill="1" applyBorder="1" applyProtection="1"/>
    <xf numFmtId="0" fontId="20" fillId="0" borderId="265" xfId="0" applyFont="1" applyFill="1" applyBorder="1" applyProtection="1"/>
    <xf numFmtId="3" fontId="19" fillId="32" borderId="269" xfId="53" applyNumberFormat="1" applyFont="1" applyFill="1" applyBorder="1" applyAlignment="1" applyProtection="1">
      <alignment horizontal="right"/>
    </xf>
    <xf numFmtId="0" fontId="20" fillId="0" borderId="271" xfId="0" applyFont="1" applyFill="1" applyBorder="1" applyProtection="1"/>
    <xf numFmtId="0" fontId="19" fillId="0" borderId="31" xfId="53" applyFont="1" applyFill="1" applyBorder="1" applyProtection="1"/>
    <xf numFmtId="0" fontId="19" fillId="0" borderId="257" xfId="53" applyFont="1" applyFill="1" applyBorder="1" applyProtection="1"/>
    <xf numFmtId="6" fontId="19" fillId="0" borderId="225" xfId="54" applyNumberFormat="1" applyFont="1" applyFill="1" applyBorder="1" applyAlignment="1" applyProtection="1">
      <alignment horizontal="right"/>
    </xf>
    <xf numFmtId="6" fontId="19" fillId="34" borderId="225" xfId="54" applyNumberFormat="1" applyFont="1" applyFill="1" applyBorder="1" applyAlignment="1" applyProtection="1">
      <alignment horizontal="right"/>
    </xf>
    <xf numFmtId="6" fontId="19" fillId="0" borderId="224" xfId="54" applyNumberFormat="1" applyFont="1" applyFill="1" applyBorder="1" applyAlignment="1" applyProtection="1">
      <alignment horizontal="right"/>
    </xf>
    <xf numFmtId="0" fontId="19" fillId="0" borderId="274" xfId="53" applyFont="1" applyFill="1" applyBorder="1" applyProtection="1"/>
    <xf numFmtId="0" fontId="19" fillId="0" borderId="275" xfId="53" applyFont="1" applyFill="1" applyBorder="1" applyProtection="1"/>
    <xf numFmtId="6" fontId="19" fillId="0" borderId="276" xfId="54" applyNumberFormat="1" applyFont="1" applyFill="1" applyBorder="1" applyAlignment="1" applyProtection="1">
      <alignment horizontal="right"/>
    </xf>
    <xf numFmtId="6" fontId="19" fillId="34" borderId="276" xfId="54" applyNumberFormat="1" applyFont="1" applyFill="1" applyBorder="1" applyAlignment="1" applyProtection="1">
      <alignment horizontal="right"/>
    </xf>
    <xf numFmtId="0" fontId="19" fillId="0" borderId="277" xfId="53" applyFont="1" applyFill="1" applyBorder="1" applyProtection="1"/>
    <xf numFmtId="0" fontId="19" fillId="0" borderId="278" xfId="53" applyFont="1" applyFill="1" applyBorder="1" applyProtection="1"/>
    <xf numFmtId="6" fontId="19" fillId="0" borderId="279" xfId="54" applyNumberFormat="1" applyFont="1" applyFill="1" applyBorder="1" applyAlignment="1" applyProtection="1">
      <alignment horizontal="right"/>
    </xf>
    <xf numFmtId="6" fontId="19" fillId="34" borderId="279" xfId="54" applyNumberFormat="1" applyFont="1" applyFill="1" applyBorder="1" applyAlignment="1" applyProtection="1">
      <alignment horizontal="right"/>
    </xf>
    <xf numFmtId="0" fontId="20" fillId="0" borderId="275" xfId="0" applyFont="1" applyFill="1" applyBorder="1" applyProtection="1"/>
    <xf numFmtId="0" fontId="20" fillId="0" borderId="281" xfId="0" applyFont="1" applyFill="1" applyBorder="1" applyProtection="1"/>
    <xf numFmtId="0" fontId="22" fillId="0" borderId="245" xfId="0" applyFont="1" applyFill="1" applyBorder="1" applyProtection="1"/>
    <xf numFmtId="1" fontId="20" fillId="26" borderId="249" xfId="0" applyNumberFormat="1" applyFont="1" applyFill="1" applyBorder="1" applyAlignment="1" applyProtection="1">
      <alignment horizontal="center" vertical="center"/>
    </xf>
    <xf numFmtId="1" fontId="22" fillId="26" borderId="249" xfId="0" applyNumberFormat="1" applyFont="1" applyFill="1" applyBorder="1" applyAlignment="1" applyProtection="1">
      <alignment horizontal="center" vertical="center"/>
    </xf>
    <xf numFmtId="1" fontId="27" fillId="26" borderId="249" xfId="0" applyNumberFormat="1" applyFont="1" applyFill="1" applyBorder="1" applyAlignment="1" applyProtection="1">
      <alignment horizontal="center" vertical="center"/>
    </xf>
    <xf numFmtId="5" fontId="19" fillId="0" borderId="273" xfId="0" applyNumberFormat="1" applyFont="1" applyFill="1" applyBorder="1" applyProtection="1"/>
    <xf numFmtId="6" fontId="19" fillId="0" borderId="289" xfId="0" applyNumberFormat="1" applyFont="1" applyFill="1" applyBorder="1" applyProtection="1"/>
    <xf numFmtId="166" fontId="19" fillId="0" borderId="273" xfId="28" applyNumberFormat="1" applyFont="1" applyFill="1" applyBorder="1" applyProtection="1"/>
    <xf numFmtId="6" fontId="19" fillId="0" borderId="273" xfId="0" applyNumberFormat="1" applyFont="1" applyFill="1" applyBorder="1" applyProtection="1"/>
    <xf numFmtId="165" fontId="19" fillId="0" borderId="273" xfId="28" applyNumberFormat="1" applyFont="1" applyFill="1" applyBorder="1" applyProtection="1"/>
    <xf numFmtId="166" fontId="19" fillId="0" borderId="60" xfId="28" applyNumberFormat="1" applyFont="1" applyFill="1" applyBorder="1" applyProtection="1"/>
    <xf numFmtId="6" fontId="19" fillId="0" borderId="60" xfId="0" applyNumberFormat="1" applyFont="1" applyFill="1" applyBorder="1" applyProtection="1"/>
    <xf numFmtId="165" fontId="19" fillId="0" borderId="60" xfId="28" applyNumberFormat="1" applyFont="1" applyFill="1" applyBorder="1" applyProtection="1"/>
    <xf numFmtId="6" fontId="19" fillId="32" borderId="279" xfId="54" applyNumberFormat="1" applyFont="1" applyFill="1" applyBorder="1" applyAlignment="1" applyProtection="1">
      <alignment horizontal="right"/>
    </xf>
    <xf numFmtId="6" fontId="19" fillId="32" borderId="276" xfId="54" applyNumberFormat="1" applyFont="1" applyFill="1" applyBorder="1" applyAlignment="1" applyProtection="1">
      <alignment horizontal="right"/>
    </xf>
    <xf numFmtId="6" fontId="19" fillId="32" borderId="225" xfId="54" applyNumberFormat="1" applyFont="1" applyFill="1" applyBorder="1" applyAlignment="1" applyProtection="1">
      <alignment horizontal="right"/>
    </xf>
    <xf numFmtId="6" fontId="22" fillId="0" borderId="295" xfId="53" applyNumberFormat="1" applyFont="1" applyFill="1" applyBorder="1" applyAlignment="1" applyProtection="1">
      <alignment horizontal="right"/>
    </xf>
    <xf numFmtId="6" fontId="19" fillId="35" borderId="279" xfId="54" applyNumberFormat="1" applyFont="1" applyFill="1" applyBorder="1" applyAlignment="1" applyProtection="1">
      <alignment horizontal="right"/>
    </xf>
    <xf numFmtId="6" fontId="19" fillId="35" borderId="276" xfId="54" applyNumberFormat="1" applyFont="1" applyFill="1" applyBorder="1" applyAlignment="1" applyProtection="1">
      <alignment horizontal="right"/>
    </xf>
    <xf numFmtId="6" fontId="19" fillId="35" borderId="225" xfId="54" applyNumberFormat="1" applyFont="1" applyFill="1" applyBorder="1" applyAlignment="1" applyProtection="1">
      <alignment horizontal="right"/>
    </xf>
    <xf numFmtId="6" fontId="19" fillId="35" borderId="224" xfId="54" applyNumberFormat="1" applyFont="1" applyFill="1" applyBorder="1" applyAlignment="1" applyProtection="1">
      <alignment horizontal="right"/>
    </xf>
    <xf numFmtId="166" fontId="20" fillId="35" borderId="260" xfId="30" applyNumberFormat="1" applyFont="1" applyFill="1" applyBorder="1" applyAlignment="1" applyProtection="1">
      <alignment horizontal="right"/>
    </xf>
    <xf numFmtId="166" fontId="20" fillId="35" borderId="263" xfId="30" applyNumberFormat="1" applyFont="1" applyFill="1" applyBorder="1" applyAlignment="1" applyProtection="1">
      <alignment horizontal="right"/>
    </xf>
    <xf numFmtId="166" fontId="20" fillId="35" borderId="225" xfId="30" applyNumberFormat="1" applyFont="1" applyFill="1" applyBorder="1" applyAlignment="1" applyProtection="1">
      <alignment horizontal="right"/>
    </xf>
    <xf numFmtId="166" fontId="19" fillId="35" borderId="260" xfId="30" applyNumberFormat="1" applyFont="1" applyFill="1" applyBorder="1" applyAlignment="1" applyProtection="1">
      <alignment horizontal="right"/>
    </xf>
    <xf numFmtId="6" fontId="19" fillId="35" borderId="135" xfId="53" applyNumberFormat="1" applyFont="1" applyFill="1" applyBorder="1" applyAlignment="1" applyProtection="1">
      <alignment horizontal="right"/>
    </xf>
    <xf numFmtId="6" fontId="19" fillId="35" borderId="136" xfId="53" applyNumberFormat="1" applyFont="1" applyFill="1" applyBorder="1" applyAlignment="1" applyProtection="1">
      <alignment horizontal="right"/>
    </xf>
    <xf numFmtId="166" fontId="20" fillId="46" borderId="259" xfId="0" applyNumberFormat="1" applyFont="1" applyFill="1" applyBorder="1" applyAlignment="1" applyProtection="1">
      <alignment horizontal="right"/>
    </xf>
    <xf numFmtId="166" fontId="20" fillId="46" borderId="262" xfId="0" applyNumberFormat="1" applyFont="1" applyFill="1" applyBorder="1" applyAlignment="1" applyProtection="1">
      <alignment horizontal="right"/>
    </xf>
    <xf numFmtId="166" fontId="20" fillId="46" borderId="257" xfId="0" applyNumberFormat="1" applyFont="1" applyFill="1" applyBorder="1" applyAlignment="1" applyProtection="1">
      <alignment horizontal="right"/>
    </xf>
    <xf numFmtId="0" fontId="50" fillId="31" borderId="14" xfId="0" applyFont="1" applyFill="1" applyBorder="1" applyAlignment="1" applyProtection="1">
      <alignment vertical="center" wrapText="1"/>
    </xf>
    <xf numFmtId="0" fontId="50" fillId="31" borderId="14" xfId="0" quotePrefix="1" applyFont="1" applyFill="1" applyBorder="1" applyAlignment="1" applyProtection="1">
      <alignment vertical="center" wrapText="1"/>
    </xf>
    <xf numFmtId="0" fontId="33" fillId="0" borderId="0" xfId="0" applyFont="1" applyBorder="1" applyAlignment="1" applyProtection="1">
      <alignment horizontal="center" vertical="center"/>
    </xf>
    <xf numFmtId="0" fontId="34" fillId="0" borderId="0" xfId="0" quotePrefix="1" applyFont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20" fillId="0" borderId="0" xfId="0" applyFont="1" applyBorder="1" applyProtection="1"/>
    <xf numFmtId="0" fontId="22" fillId="0" borderId="0" xfId="0" applyFont="1" applyFill="1" applyBorder="1" applyAlignment="1" applyProtection="1">
      <alignment horizontal="center"/>
    </xf>
    <xf numFmtId="0" fontId="20" fillId="0" borderId="0" xfId="0" quotePrefix="1" applyFont="1" applyBorder="1" applyProtection="1"/>
    <xf numFmtId="0" fontId="20" fillId="0" borderId="0" xfId="0" applyFont="1" applyProtection="1"/>
    <xf numFmtId="0" fontId="39" fillId="0" borderId="0" xfId="0" quotePrefix="1" applyFont="1" applyBorder="1" applyAlignment="1" applyProtection="1">
      <alignment horizontal="left"/>
    </xf>
    <xf numFmtId="0" fontId="0" fillId="0" borderId="0" xfId="0" applyProtection="1"/>
    <xf numFmtId="0" fontId="34" fillId="0" borderId="0" xfId="0" applyFont="1" applyBorder="1" applyAlignment="1" applyProtection="1">
      <alignment horizontal="center" vertical="center" wrapText="1"/>
    </xf>
    <xf numFmtId="0" fontId="24" fillId="0" borderId="27" xfId="0" applyFont="1" applyBorder="1" applyAlignment="1" applyProtection="1">
      <alignment horizontal="center"/>
    </xf>
    <xf numFmtId="0" fontId="34" fillId="0" borderId="27" xfId="0" quotePrefix="1" applyFont="1" applyBorder="1" applyAlignment="1" applyProtection="1">
      <alignment horizontal="center" vertical="center" wrapText="1"/>
    </xf>
    <xf numFmtId="0" fontId="34" fillId="0" borderId="10" xfId="0" quotePrefix="1" applyFont="1" applyBorder="1" applyAlignment="1" applyProtection="1">
      <alignment horizontal="center" vertical="center" wrapText="1"/>
    </xf>
    <xf numFmtId="0" fontId="24" fillId="0" borderId="16" xfId="0" applyFont="1" applyBorder="1" applyAlignment="1" applyProtection="1">
      <alignment horizontal="center"/>
    </xf>
    <xf numFmtId="0" fontId="24" fillId="0" borderId="0" xfId="0" applyFont="1" applyBorder="1" applyAlignment="1" applyProtection="1">
      <alignment horizontal="center"/>
    </xf>
    <xf numFmtId="0" fontId="24" fillId="0" borderId="16" xfId="0" applyFont="1" applyBorder="1" applyAlignment="1" applyProtection="1">
      <alignment horizontal="center" wrapText="1"/>
    </xf>
    <xf numFmtId="0" fontId="24" fillId="0" borderId="16" xfId="0" applyFont="1" applyBorder="1" applyProtection="1"/>
    <xf numFmtId="9" fontId="27" fillId="27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20" fillId="0" borderId="10" xfId="0" applyFont="1" applyBorder="1" applyAlignment="1" applyProtection="1">
      <alignment horizontal="center"/>
    </xf>
    <xf numFmtId="0" fontId="20" fillId="0" borderId="18" xfId="0" applyFont="1" applyFill="1" applyBorder="1" applyProtection="1"/>
    <xf numFmtId="0" fontId="20" fillId="0" borderId="11" xfId="0" applyFont="1" applyFill="1" applyBorder="1" applyProtection="1"/>
    <xf numFmtId="0" fontId="20" fillId="0" borderId="19" xfId="0" applyFont="1" applyFill="1" applyBorder="1" applyProtection="1"/>
    <xf numFmtId="0" fontId="20" fillId="0" borderId="10" xfId="0" applyFont="1" applyFill="1" applyBorder="1" applyProtection="1"/>
    <xf numFmtId="0" fontId="20" fillId="0" borderId="27" xfId="0" applyFont="1" applyFill="1" applyBorder="1" applyProtection="1"/>
    <xf numFmtId="9" fontId="21" fillId="0" borderId="11" xfId="0" applyNumberFormat="1" applyFont="1" applyFill="1" applyBorder="1" applyAlignment="1" applyProtection="1">
      <alignment horizontal="center"/>
    </xf>
    <xf numFmtId="0" fontId="43" fillId="0" borderId="19" xfId="0" applyFont="1" applyFill="1" applyBorder="1" applyProtection="1"/>
    <xf numFmtId="10" fontId="20" fillId="0" borderId="10" xfId="0" applyNumberFormat="1" applyFont="1" applyFill="1" applyBorder="1" applyProtection="1"/>
    <xf numFmtId="9" fontId="26" fillId="0" borderId="11" xfId="0" applyNumberFormat="1" applyFont="1" applyFill="1" applyBorder="1" applyProtection="1"/>
    <xf numFmtId="9" fontId="20" fillId="0" borderId="19" xfId="0" applyNumberFormat="1" applyFont="1" applyFill="1" applyBorder="1" applyProtection="1"/>
    <xf numFmtId="9" fontId="20" fillId="0" borderId="11" xfId="0" applyNumberFormat="1" applyFont="1" applyFill="1" applyBorder="1" applyProtection="1"/>
    <xf numFmtId="0" fontId="20" fillId="0" borderId="10" xfId="0" applyFont="1" applyBorder="1" applyProtection="1"/>
    <xf numFmtId="0" fontId="20" fillId="0" borderId="11" xfId="0" applyFont="1" applyBorder="1" applyProtection="1"/>
    <xf numFmtId="0" fontId="20" fillId="0" borderId="18" xfId="0" applyFont="1" applyBorder="1" applyProtection="1"/>
    <xf numFmtId="0" fontId="20" fillId="0" borderId="29" xfId="0" applyFont="1" applyBorder="1" applyProtection="1"/>
    <xf numFmtId="0" fontId="0" fillId="0" borderId="0" xfId="0" applyFill="1" applyProtection="1"/>
    <xf numFmtId="10" fontId="20" fillId="0" borderId="11" xfId="0" applyNumberFormat="1" applyFont="1" applyFill="1" applyBorder="1" applyProtection="1"/>
    <xf numFmtId="10" fontId="0" fillId="0" borderId="0" xfId="0" applyNumberFormat="1" applyProtection="1"/>
    <xf numFmtId="0" fontId="45" fillId="0" borderId="0" xfId="0" applyFont="1" applyAlignment="1" applyProtection="1">
      <alignment horizontal="center"/>
    </xf>
    <xf numFmtId="9" fontId="0" fillId="0" borderId="0" xfId="0" applyNumberFormat="1" applyProtection="1"/>
    <xf numFmtId="0" fontId="26" fillId="0" borderId="0" xfId="0" applyFont="1" applyProtection="1"/>
    <xf numFmtId="5" fontId="0" fillId="0" borderId="0" xfId="0" applyNumberFormat="1" applyProtection="1"/>
    <xf numFmtId="10" fontId="0" fillId="0" borderId="0" xfId="48" applyNumberFormat="1" applyFont="1" applyProtection="1"/>
    <xf numFmtId="10" fontId="26" fillId="0" borderId="0" xfId="0" applyNumberFormat="1" applyFont="1" applyProtection="1"/>
    <xf numFmtId="168" fontId="45" fillId="0" borderId="0" xfId="0" applyNumberFormat="1" applyFont="1" applyAlignment="1" applyProtection="1">
      <alignment horizontal="center"/>
    </xf>
    <xf numFmtId="5" fontId="26" fillId="0" borderId="0" xfId="0" applyNumberFormat="1" applyFont="1" applyProtection="1"/>
    <xf numFmtId="2" fontId="0" fillId="0" borderId="0" xfId="0" applyNumberFormat="1" applyProtection="1"/>
    <xf numFmtId="3" fontId="0" fillId="0" borderId="0" xfId="0" applyNumberFormat="1" applyProtection="1"/>
    <xf numFmtId="3" fontId="2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168" fontId="0" fillId="0" borderId="0" xfId="0" applyNumberFormat="1" applyBorder="1" applyProtection="1"/>
    <xf numFmtId="166" fontId="0" fillId="0" borderId="0" xfId="0" applyNumberFormat="1" applyBorder="1" applyProtection="1"/>
    <xf numFmtId="5" fontId="25" fillId="0" borderId="305" xfId="0" applyNumberFormat="1" applyFont="1" applyFill="1" applyBorder="1" applyAlignment="1" applyProtection="1">
      <alignment horizontal="center" vertical="center"/>
    </xf>
    <xf numFmtId="165" fontId="23" fillId="0" borderId="303" xfId="28" applyNumberFormat="1" applyFont="1" applyFill="1" applyBorder="1" applyAlignment="1" applyProtection="1">
      <alignment vertical="center"/>
    </xf>
    <xf numFmtId="165" fontId="25" fillId="0" borderId="304" xfId="28" applyNumberFormat="1" applyFont="1" applyFill="1" applyBorder="1" applyAlignment="1" applyProtection="1">
      <alignment vertical="center"/>
    </xf>
    <xf numFmtId="165" fontId="25" fillId="0" borderId="305" xfId="28" applyNumberFormat="1" applyFont="1" applyFill="1" applyBorder="1" applyAlignment="1" applyProtection="1">
      <alignment vertical="center"/>
    </xf>
    <xf numFmtId="5" fontId="25" fillId="0" borderId="305" xfId="0" applyNumberFormat="1" applyFont="1" applyFill="1" applyBorder="1" applyAlignment="1" applyProtection="1">
      <alignment vertical="center"/>
    </xf>
    <xf numFmtId="5" fontId="25" fillId="0" borderId="306" xfId="0" applyNumberFormat="1" applyFont="1" applyFill="1" applyBorder="1" applyAlignment="1" applyProtection="1">
      <alignment vertical="center"/>
    </xf>
    <xf numFmtId="5" fontId="29" fillId="31" borderId="304" xfId="0" applyNumberFormat="1" applyFont="1" applyFill="1" applyBorder="1" applyAlignment="1" applyProtection="1">
      <alignment vertical="center"/>
    </xf>
    <xf numFmtId="5" fontId="25" fillId="0" borderId="309" xfId="0" applyNumberFormat="1" applyFont="1" applyFill="1" applyBorder="1" applyAlignment="1" applyProtection="1">
      <alignment vertical="center"/>
    </xf>
    <xf numFmtId="5" fontId="25" fillId="0" borderId="304" xfId="0" applyNumberFormat="1" applyFont="1" applyFill="1" applyBorder="1" applyAlignment="1" applyProtection="1">
      <alignment vertical="center"/>
    </xf>
    <xf numFmtId="43" fontId="25" fillId="0" borderId="304" xfId="28" applyFont="1" applyFill="1" applyBorder="1" applyAlignment="1" applyProtection="1">
      <alignment horizontal="right" vertical="center"/>
    </xf>
    <xf numFmtId="10" fontId="25" fillId="0" borderId="304" xfId="48" applyNumberFormat="1" applyFont="1" applyFill="1" applyBorder="1" applyAlignment="1" applyProtection="1">
      <alignment horizontal="right" vertical="center"/>
    </xf>
    <xf numFmtId="5" fontId="25" fillId="0" borderId="310" xfId="0" applyNumberFormat="1" applyFont="1" applyFill="1" applyBorder="1" applyAlignment="1" applyProtection="1">
      <alignment vertical="center"/>
    </xf>
    <xf numFmtId="5" fontId="29" fillId="31" borderId="307" xfId="0" applyNumberFormat="1" applyFont="1" applyFill="1" applyBorder="1" applyAlignment="1" applyProtection="1">
      <alignment vertical="center"/>
    </xf>
    <xf numFmtId="5" fontId="29" fillId="31" borderId="311" xfId="0" applyNumberFormat="1" applyFont="1" applyFill="1" applyBorder="1" applyAlignment="1" applyProtection="1">
      <alignment vertical="center"/>
    </xf>
    <xf numFmtId="5" fontId="29" fillId="31" borderId="309" xfId="0" applyNumberFormat="1" applyFont="1" applyFill="1" applyBorder="1" applyAlignment="1" applyProtection="1">
      <alignment vertical="center"/>
    </xf>
    <xf numFmtId="5" fontId="29" fillId="27" borderId="312" xfId="0" applyNumberFormat="1" applyFont="1" applyFill="1" applyBorder="1" applyAlignment="1" applyProtection="1">
      <alignment vertical="center"/>
    </xf>
    <xf numFmtId="5" fontId="29" fillId="27" borderId="308" xfId="0" applyNumberFormat="1" applyFont="1" applyFill="1" applyBorder="1" applyAlignment="1" applyProtection="1">
      <alignment vertical="center"/>
    </xf>
    <xf numFmtId="5" fontId="29" fillId="27" borderId="311" xfId="0" applyNumberFormat="1" applyFont="1" applyFill="1" applyBorder="1" applyAlignment="1" applyProtection="1">
      <alignment horizontal="center" vertical="center"/>
    </xf>
    <xf numFmtId="5" fontId="29" fillId="27" borderId="313" xfId="0" applyNumberFormat="1" applyFont="1" applyFill="1" applyBorder="1" applyAlignment="1" applyProtection="1">
      <alignment vertical="center"/>
    </xf>
    <xf numFmtId="5" fontId="29" fillId="31" borderId="301" xfId="0" applyNumberFormat="1" applyFont="1" applyFill="1" applyBorder="1" applyAlignment="1" applyProtection="1">
      <alignment vertical="center"/>
    </xf>
    <xf numFmtId="5" fontId="29" fillId="31" borderId="306" xfId="0" applyNumberFormat="1" applyFont="1" applyFill="1" applyBorder="1" applyAlignment="1" applyProtection="1">
      <alignment vertical="center"/>
    </xf>
    <xf numFmtId="5" fontId="25" fillId="32" borderId="304" xfId="0" applyNumberFormat="1" applyFont="1" applyFill="1" applyBorder="1" applyAlignment="1" applyProtection="1">
      <alignment vertical="center"/>
    </xf>
    <xf numFmtId="5" fontId="29" fillId="27" borderId="311" xfId="0" applyNumberFormat="1" applyFont="1" applyFill="1" applyBorder="1" applyAlignment="1" applyProtection="1">
      <alignment vertical="center"/>
    </xf>
    <xf numFmtId="165" fontId="23" fillId="0" borderId="302" xfId="28" applyNumberFormat="1" applyFont="1" applyFill="1" applyBorder="1" applyAlignment="1" applyProtection="1">
      <alignment vertical="center"/>
    </xf>
    <xf numFmtId="0" fontId="32" fillId="25" borderId="10" xfId="0" applyFont="1" applyFill="1" applyBorder="1" applyAlignment="1" applyProtection="1">
      <alignment horizontal="center" vertical="center" wrapText="1"/>
    </xf>
    <xf numFmtId="0" fontId="29" fillId="40" borderId="333" xfId="0" quotePrefix="1" applyFont="1" applyFill="1" applyBorder="1" applyAlignment="1" applyProtection="1">
      <alignment horizontal="center" vertical="center" wrapText="1"/>
    </xf>
    <xf numFmtId="0" fontId="23" fillId="0" borderId="322" xfId="0" applyFont="1" applyFill="1" applyBorder="1" applyAlignment="1" applyProtection="1">
      <alignment horizontal="center" vertical="center"/>
    </xf>
    <xf numFmtId="0" fontId="25" fillId="0" borderId="302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3" fillId="0" borderId="296" xfId="0" applyFont="1" applyFill="1" applyBorder="1" applyAlignment="1" applyProtection="1">
      <alignment horizontal="center" vertical="center"/>
    </xf>
    <xf numFmtId="0" fontId="23" fillId="0" borderId="325" xfId="0" applyFont="1" applyFill="1" applyBorder="1" applyAlignment="1" applyProtection="1">
      <alignment horizontal="left" vertical="center" wrapText="1"/>
    </xf>
    <xf numFmtId="0" fontId="25" fillId="0" borderId="303" xfId="0" applyFont="1" applyFill="1" applyBorder="1" applyAlignment="1" applyProtection="1">
      <alignment horizontal="center" vertical="center"/>
    </xf>
    <xf numFmtId="0" fontId="23" fillId="0" borderId="297" xfId="0" quotePrefix="1" applyFont="1" applyFill="1" applyBorder="1" applyAlignment="1" applyProtection="1">
      <alignment horizontal="center" vertical="center"/>
    </xf>
    <xf numFmtId="0" fontId="23" fillId="0" borderId="315" xfId="0" applyFont="1" applyFill="1" applyBorder="1" applyAlignment="1" applyProtection="1">
      <alignment horizontal="left" vertical="center"/>
    </xf>
    <xf numFmtId="0" fontId="25" fillId="0" borderId="304" xfId="0" applyFont="1" applyFill="1" applyBorder="1" applyAlignment="1" applyProtection="1">
      <alignment horizontal="center" vertical="center"/>
    </xf>
    <xf numFmtId="0" fontId="23" fillId="0" borderId="297" xfId="0" applyFont="1" applyFill="1" applyBorder="1" applyAlignment="1" applyProtection="1">
      <alignment horizontal="center" vertical="center"/>
    </xf>
    <xf numFmtId="0" fontId="23" fillId="0" borderId="323" xfId="0" applyFont="1" applyFill="1" applyBorder="1" applyAlignment="1" applyProtection="1">
      <alignment horizontal="center" vertical="center"/>
    </xf>
    <xf numFmtId="0" fontId="23" fillId="0" borderId="17" xfId="0" quotePrefix="1" applyFont="1" applyFill="1" applyBorder="1" applyAlignment="1" applyProtection="1">
      <alignment horizontal="center" vertical="center"/>
    </xf>
    <xf numFmtId="0" fontId="23" fillId="0" borderId="316" xfId="0" applyFont="1" applyFill="1" applyBorder="1" applyAlignment="1" applyProtection="1">
      <alignment horizontal="left" vertical="center"/>
    </xf>
    <xf numFmtId="0" fontId="25" fillId="0" borderId="305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left" vertical="center"/>
    </xf>
    <xf numFmtId="0" fontId="23" fillId="0" borderId="15" xfId="0" applyFont="1" applyFill="1" applyBorder="1" applyAlignment="1" applyProtection="1">
      <alignment horizontal="left" vertical="center"/>
    </xf>
    <xf numFmtId="0" fontId="25" fillId="0" borderId="317" xfId="0" applyFont="1" applyFill="1" applyBorder="1" applyAlignment="1" applyProtection="1">
      <alignment vertical="center"/>
    </xf>
    <xf numFmtId="0" fontId="25" fillId="0" borderId="306" xfId="0" applyFont="1" applyFill="1" applyBorder="1" applyAlignment="1" applyProtection="1">
      <alignment horizontal="center" vertical="center"/>
    </xf>
    <xf numFmtId="0" fontId="23" fillId="31" borderId="322" xfId="0" applyFont="1" applyFill="1" applyBorder="1" applyAlignment="1" applyProtection="1">
      <alignment horizontal="center" vertical="center"/>
    </xf>
    <xf numFmtId="0" fontId="29" fillId="31" borderId="235" xfId="0" applyFont="1" applyFill="1" applyBorder="1" applyAlignment="1" applyProtection="1">
      <alignment horizontal="center" vertical="center"/>
    </xf>
    <xf numFmtId="0" fontId="29" fillId="31" borderId="315" xfId="0" applyFont="1" applyFill="1" applyBorder="1" applyAlignment="1" applyProtection="1">
      <alignment horizontal="left" vertical="center"/>
    </xf>
    <xf numFmtId="0" fontId="25" fillId="31" borderId="304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center" vertical="center"/>
    </xf>
    <xf numFmtId="0" fontId="23" fillId="0" borderId="326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left" vertical="center"/>
    </xf>
    <xf numFmtId="0" fontId="25" fillId="0" borderId="317" xfId="0" applyFont="1" applyFill="1" applyBorder="1" applyAlignment="1" applyProtection="1">
      <alignment horizontal="left" vertical="center"/>
    </xf>
    <xf numFmtId="0" fontId="23" fillId="0" borderId="297" xfId="0" applyFont="1" applyFill="1" applyBorder="1" applyAlignment="1" applyProtection="1">
      <alignment horizontal="left" vertical="center"/>
    </xf>
    <xf numFmtId="0" fontId="25" fillId="0" borderId="315" xfId="0" applyFont="1" applyFill="1" applyBorder="1" applyAlignment="1" applyProtection="1">
      <alignment horizontal="left" vertical="center"/>
    </xf>
    <xf numFmtId="0" fontId="86" fillId="0" borderId="315" xfId="0" applyFont="1" applyFill="1" applyBorder="1" applyAlignment="1" applyProtection="1">
      <alignment horizontal="left" vertical="center"/>
    </xf>
    <xf numFmtId="0" fontId="23" fillId="0" borderId="15" xfId="0" applyFont="1" applyFill="1" applyBorder="1" applyAlignment="1" applyProtection="1">
      <alignment vertical="center"/>
    </xf>
    <xf numFmtId="0" fontId="23" fillId="0" borderId="324" xfId="0" applyFont="1" applyFill="1" applyBorder="1" applyAlignment="1" applyProtection="1">
      <alignment horizontal="left" vertical="center"/>
    </xf>
    <xf numFmtId="0" fontId="25" fillId="0" borderId="302" xfId="0" applyFont="1" applyFill="1" applyBorder="1" applyAlignment="1" applyProtection="1">
      <alignment horizontal="center" vertical="center"/>
    </xf>
    <xf numFmtId="0" fontId="23" fillId="31" borderId="327" xfId="0" applyFont="1" applyFill="1" applyBorder="1" applyAlignment="1" applyProtection="1">
      <alignment horizontal="center" vertical="center"/>
    </xf>
    <xf numFmtId="0" fontId="29" fillId="31" borderId="15" xfId="0" applyFont="1" applyFill="1" applyBorder="1" applyAlignment="1" applyProtection="1">
      <alignment horizontal="center" vertical="center"/>
    </xf>
    <xf numFmtId="0" fontId="29" fillId="31" borderId="324" xfId="0" applyFont="1" applyFill="1" applyBorder="1" applyAlignment="1" applyProtection="1">
      <alignment vertical="center"/>
    </xf>
    <xf numFmtId="0" fontId="25" fillId="31" borderId="307" xfId="0" applyFont="1" applyFill="1" applyBorder="1" applyAlignment="1" applyProtection="1">
      <alignment horizontal="center" vertical="center"/>
    </xf>
    <xf numFmtId="0" fontId="29" fillId="31" borderId="234" xfId="0" applyFont="1" applyFill="1" applyBorder="1" applyAlignment="1" applyProtection="1">
      <alignment horizontal="center" vertical="center"/>
    </xf>
    <xf numFmtId="0" fontId="29" fillId="31" borderId="22" xfId="0" quotePrefix="1" applyFont="1" applyFill="1" applyBorder="1" applyAlignment="1" applyProtection="1">
      <alignment horizontal="left" vertical="center"/>
    </xf>
    <xf numFmtId="0" fontId="29" fillId="31" borderId="318" xfId="0" applyFont="1" applyFill="1" applyBorder="1" applyAlignment="1" applyProtection="1">
      <alignment horizontal="left" vertical="center"/>
    </xf>
    <xf numFmtId="0" fontId="29" fillId="31" borderId="326" xfId="0" applyFont="1" applyFill="1" applyBorder="1" applyAlignment="1" applyProtection="1">
      <alignment horizontal="center" vertical="center"/>
    </xf>
    <xf numFmtId="0" fontId="25" fillId="31" borderId="306" xfId="0" applyFont="1" applyFill="1" applyBorder="1" applyAlignment="1" applyProtection="1">
      <alignment horizontal="center" vertical="center" wrapText="1"/>
    </xf>
    <xf numFmtId="0" fontId="23" fillId="0" borderId="297" xfId="0" quotePrefix="1" applyFont="1" applyFill="1" applyBorder="1" applyAlignment="1" applyProtection="1">
      <alignment horizontal="center" vertical="center" wrapText="1"/>
    </xf>
    <xf numFmtId="0" fontId="23" fillId="0" borderId="315" xfId="0" applyFont="1" applyFill="1" applyBorder="1" applyAlignment="1" applyProtection="1">
      <alignment horizontal="left" vertical="center" wrapText="1"/>
    </xf>
    <xf numFmtId="0" fontId="29" fillId="27" borderId="328" xfId="0" applyFont="1" applyFill="1" applyBorder="1" applyAlignment="1" applyProtection="1">
      <alignment horizontal="center" vertical="center"/>
    </xf>
    <xf numFmtId="0" fontId="25" fillId="31" borderId="306" xfId="0" applyFont="1" applyFill="1" applyBorder="1" applyAlignment="1" applyProtection="1">
      <alignment horizontal="center" vertical="center"/>
    </xf>
    <xf numFmtId="0" fontId="38" fillId="27" borderId="330" xfId="0" applyFont="1" applyFill="1" applyBorder="1" applyAlignment="1" applyProtection="1">
      <alignment vertical="center"/>
    </xf>
    <xf numFmtId="0" fontId="25" fillId="31" borderId="308" xfId="0" applyFont="1" applyFill="1" applyBorder="1" applyAlignment="1" applyProtection="1">
      <alignment horizontal="center" vertical="center"/>
    </xf>
    <xf numFmtId="0" fontId="38" fillId="32" borderId="0" xfId="0" applyFont="1" applyFill="1" applyBorder="1" applyAlignment="1" applyProtection="1">
      <alignment vertical="center"/>
    </xf>
    <xf numFmtId="0" fontId="29" fillId="32" borderId="0" xfId="0" applyFont="1" applyFill="1" applyBorder="1" applyAlignment="1" applyProtection="1">
      <alignment horizontal="left" vertical="center" wrapText="1"/>
    </xf>
    <xf numFmtId="0" fontId="25" fillId="32" borderId="0" xfId="0" applyFont="1" applyFill="1" applyBorder="1" applyAlignment="1" applyProtection="1">
      <alignment horizontal="center" vertical="center"/>
    </xf>
    <xf numFmtId="0" fontId="0" fillId="32" borderId="0" xfId="0" applyFill="1" applyBorder="1" applyAlignment="1" applyProtection="1">
      <alignment vertical="center"/>
    </xf>
    <xf numFmtId="0" fontId="29" fillId="31" borderId="321" xfId="0" applyFont="1" applyFill="1" applyBorder="1" applyAlignment="1" applyProtection="1">
      <alignment horizontal="center" vertical="center"/>
    </xf>
    <xf numFmtId="0" fontId="25" fillId="31" borderId="301" xfId="0" applyFont="1" applyFill="1" applyBorder="1" applyAlignment="1" applyProtection="1">
      <alignment horizontal="center" vertical="center" wrapText="1"/>
    </xf>
    <xf numFmtId="0" fontId="29" fillId="0" borderId="322" xfId="0" applyFont="1" applyFill="1" applyBorder="1" applyAlignment="1" applyProtection="1">
      <alignment horizontal="center" vertical="center"/>
    </xf>
    <xf numFmtId="0" fontId="29" fillId="0" borderId="323" xfId="0" applyFont="1" applyFill="1" applyBorder="1" applyAlignment="1" applyProtection="1">
      <alignment horizontal="center" vertical="center"/>
    </xf>
    <xf numFmtId="0" fontId="23" fillId="0" borderId="17" xfId="0" quotePrefix="1" applyFont="1" applyFill="1" applyBorder="1" applyAlignment="1" applyProtection="1">
      <alignment horizontal="center" vertical="center" wrapText="1"/>
    </xf>
    <xf numFmtId="0" fontId="29" fillId="31" borderId="322" xfId="0" applyFont="1" applyFill="1" applyBorder="1" applyAlignment="1" applyProtection="1">
      <alignment horizontal="center" vertical="center" wrapText="1"/>
    </xf>
    <xf numFmtId="0" fontId="25" fillId="0" borderId="322" xfId="0" applyFont="1" applyFill="1" applyBorder="1" applyAlignment="1" applyProtection="1">
      <alignment vertical="center"/>
    </xf>
    <xf numFmtId="0" fontId="0" fillId="0" borderId="322" xfId="0" applyBorder="1" applyAlignment="1" applyProtection="1">
      <alignment vertical="center"/>
    </xf>
    <xf numFmtId="0" fontId="29" fillId="27" borderId="234" xfId="0" applyFont="1" applyFill="1" applyBorder="1" applyAlignment="1" applyProtection="1">
      <alignment horizontal="center" vertical="center" wrapText="1"/>
    </xf>
    <xf numFmtId="0" fontId="23" fillId="0" borderId="33" xfId="0" applyFont="1" applyFill="1" applyBorder="1" applyAlignment="1" applyProtection="1">
      <alignment horizontal="center" vertical="center"/>
    </xf>
    <xf numFmtId="0" fontId="23" fillId="0" borderId="319" xfId="0" applyFont="1" applyFill="1" applyBorder="1" applyAlignment="1" applyProtection="1">
      <alignment horizontal="left" vertical="center"/>
    </xf>
    <xf numFmtId="0" fontId="25" fillId="0" borderId="309" xfId="0" applyFont="1" applyFill="1" applyBorder="1" applyAlignment="1" applyProtection="1">
      <alignment horizontal="center" vertical="center"/>
    </xf>
    <xf numFmtId="0" fontId="23" fillId="32" borderId="297" xfId="0" applyFont="1" applyFill="1" applyBorder="1" applyAlignment="1" applyProtection="1">
      <alignment horizontal="left" vertical="center"/>
    </xf>
    <xf numFmtId="0" fontId="0" fillId="0" borderId="315" xfId="0" applyBorder="1" applyAlignment="1" applyProtection="1">
      <alignment vertical="center"/>
    </xf>
    <xf numFmtId="0" fontId="23" fillId="32" borderId="315" xfId="0" applyFont="1" applyFill="1" applyBorder="1" applyAlignment="1" applyProtection="1">
      <alignment horizontal="left" vertical="center"/>
    </xf>
    <xf numFmtId="0" fontId="23" fillId="32" borderId="316" xfId="0" applyFont="1" applyFill="1" applyBorder="1" applyAlignment="1" applyProtection="1">
      <alignment horizontal="left" vertical="center"/>
    </xf>
    <xf numFmtId="0" fontId="29" fillId="27" borderId="299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32" fillId="47" borderId="248" xfId="0" applyFont="1" applyFill="1" applyBorder="1" applyAlignment="1" applyProtection="1">
      <alignment horizontal="center" vertical="center" wrapText="1"/>
    </xf>
    <xf numFmtId="0" fontId="32" fillId="46" borderId="248" xfId="0" applyFont="1" applyFill="1" applyBorder="1" applyAlignment="1" applyProtection="1">
      <alignment horizontal="center" vertical="center" wrapText="1"/>
    </xf>
    <xf numFmtId="0" fontId="32" fillId="27" borderId="249" xfId="0" applyFont="1" applyFill="1" applyBorder="1" applyAlignment="1" applyProtection="1">
      <alignment horizontal="center" vertical="center" wrapText="1"/>
    </xf>
    <xf numFmtId="0" fontId="32" fillId="25" borderId="249" xfId="0" applyFont="1" applyFill="1" applyBorder="1" applyAlignment="1" applyProtection="1">
      <alignment horizontal="center" vertical="center" wrapText="1"/>
    </xf>
    <xf numFmtId="167" fontId="32" fillId="25" borderId="249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/>
    </xf>
    <xf numFmtId="6" fontId="22" fillId="0" borderId="12" xfId="0" applyNumberFormat="1" applyFont="1" applyBorder="1" applyProtection="1"/>
    <xf numFmtId="166" fontId="20" fillId="0" borderId="0" xfId="0" applyNumberFormat="1" applyFont="1" applyProtection="1"/>
    <xf numFmtId="0" fontId="45" fillId="0" borderId="0" xfId="0" applyFont="1" applyFill="1" applyBorder="1" applyAlignment="1" applyProtection="1">
      <alignment horizontal="center" vertical="center"/>
    </xf>
    <xf numFmtId="6" fontId="45" fillId="0" borderId="0" xfId="0" applyNumberFormat="1" applyFont="1" applyFill="1" applyBorder="1" applyAlignment="1" applyProtection="1">
      <alignment horizontal="center" vertical="center" wrapText="1"/>
    </xf>
    <xf numFmtId="5" fontId="20" fillId="0" borderId="0" xfId="0" applyNumberFormat="1" applyFont="1" applyProtection="1"/>
    <xf numFmtId="0" fontId="36" fillId="0" borderId="10" xfId="0" quotePrefix="1" applyFont="1" applyBorder="1" applyAlignment="1" applyProtection="1">
      <alignment horizontal="center" vertical="center" wrapText="1"/>
    </xf>
    <xf numFmtId="0" fontId="36" fillId="0" borderId="0" xfId="0" quotePrefix="1" applyFont="1" applyBorder="1" applyAlignment="1" applyProtection="1">
      <alignment horizontal="center" vertical="center" wrapText="1"/>
    </xf>
    <xf numFmtId="1" fontId="20" fillId="0" borderId="0" xfId="0" applyNumberFormat="1" applyFont="1" applyProtection="1"/>
    <xf numFmtId="1" fontId="80" fillId="0" borderId="7" xfId="64" applyNumberFormat="1" applyFont="1" applyFill="1" applyBorder="1" applyAlignment="1" applyProtection="1">
      <alignment horizontal="right" wrapText="1"/>
    </xf>
    <xf numFmtId="6" fontId="19" fillId="38" borderId="0" xfId="0" applyNumberFormat="1" applyFont="1" applyFill="1" applyProtection="1"/>
    <xf numFmtId="166" fontId="20" fillId="38" borderId="0" xfId="0" applyNumberFormat="1" applyFont="1" applyFill="1" applyProtection="1"/>
    <xf numFmtId="0" fontId="19" fillId="0" borderId="0" xfId="0" quotePrefix="1" applyFont="1" applyProtection="1"/>
    <xf numFmtId="0" fontId="19" fillId="0" borderId="0" xfId="0" applyFont="1" applyProtection="1"/>
    <xf numFmtId="0" fontId="22" fillId="0" borderId="0" xfId="0" applyFont="1" applyProtection="1"/>
    <xf numFmtId="166" fontId="22" fillId="0" borderId="0" xfId="0" applyNumberFormat="1" applyFont="1" applyProtection="1"/>
    <xf numFmtId="0" fontId="22" fillId="0" borderId="0" xfId="0" applyFont="1" applyBorder="1" applyProtection="1"/>
    <xf numFmtId="3" fontId="20" fillId="0" borderId="0" xfId="0" applyNumberFormat="1" applyFont="1" applyFill="1" applyBorder="1" applyAlignment="1" applyProtection="1">
      <alignment horizontal="left"/>
    </xf>
    <xf numFmtId="5" fontId="20" fillId="0" borderId="0" xfId="0" applyNumberFormat="1" applyFont="1" applyBorder="1" applyProtection="1"/>
    <xf numFmtId="6" fontId="20" fillId="0" borderId="0" xfId="0" applyNumberFormat="1" applyFont="1" applyBorder="1" applyProtection="1"/>
    <xf numFmtId="0" fontId="19" fillId="0" borderId="61" xfId="0" applyFont="1" applyBorder="1" applyProtection="1"/>
    <xf numFmtId="3" fontId="37" fillId="0" borderId="0" xfId="0" applyNumberFormat="1" applyFont="1" applyFill="1" applyBorder="1" applyAlignment="1" applyProtection="1">
      <alignment horizontal="left"/>
    </xf>
    <xf numFmtId="0" fontId="19" fillId="0" borderId="0" xfId="0" applyFont="1" applyAlignment="1" applyProtection="1">
      <alignment wrapText="1"/>
    </xf>
    <xf numFmtId="6" fontId="20" fillId="0" borderId="0" xfId="28" applyNumberFormat="1" applyFont="1" applyBorder="1" applyProtection="1"/>
    <xf numFmtId="0" fontId="19" fillId="0" borderId="0" xfId="65" applyProtection="1"/>
    <xf numFmtId="0" fontId="19" fillId="0" borderId="0" xfId="65" applyBorder="1" applyProtection="1"/>
    <xf numFmtId="0" fontId="19" fillId="0" borderId="0" xfId="65" applyFont="1" applyProtection="1"/>
    <xf numFmtId="0" fontId="19" fillId="0" borderId="0" xfId="65" applyFont="1" applyAlignment="1" applyProtection="1">
      <alignment horizontal="center"/>
    </xf>
    <xf numFmtId="0" fontId="34" fillId="31" borderId="223" xfId="0" applyFont="1" applyFill="1" applyBorder="1" applyAlignment="1" applyProtection="1">
      <alignment horizontal="center" wrapText="1"/>
    </xf>
    <xf numFmtId="0" fontId="32" fillId="34" borderId="210" xfId="0" applyFont="1" applyFill="1" applyBorder="1" applyAlignment="1" applyProtection="1">
      <alignment horizontal="center" vertical="center" wrapText="1"/>
    </xf>
    <xf numFmtId="0" fontId="32" fillId="41" borderId="60" xfId="0" applyFont="1" applyFill="1" applyBorder="1" applyAlignment="1" applyProtection="1">
      <alignment horizontal="center" vertical="center" wrapText="1"/>
    </xf>
    <xf numFmtId="0" fontId="32" fillId="35" borderId="60" xfId="0" applyFont="1" applyFill="1" applyBorder="1" applyAlignment="1" applyProtection="1">
      <alignment horizontal="center" vertical="center" wrapText="1"/>
    </xf>
    <xf numFmtId="49" fontId="50" fillId="31" borderId="223" xfId="53" applyNumberFormat="1" applyFont="1" applyFill="1" applyBorder="1" applyAlignment="1" applyProtection="1">
      <alignment horizontal="center" vertical="center" wrapText="1"/>
    </xf>
    <xf numFmtId="49" fontId="50" fillId="31" borderId="14" xfId="53" applyNumberFormat="1" applyFont="1" applyFill="1" applyBorder="1" applyAlignment="1" applyProtection="1">
      <alignment horizontal="center" vertical="center" wrapText="1"/>
    </xf>
    <xf numFmtId="49" fontId="50" fillId="31" borderId="45" xfId="53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/>
    </xf>
    <xf numFmtId="49" fontId="32" fillId="35" borderId="249" xfId="0" applyNumberFormat="1" applyFont="1" applyFill="1" applyBorder="1" applyAlignment="1" applyProtection="1">
      <alignment horizontal="center" vertical="center" wrapText="1"/>
    </xf>
    <xf numFmtId="10" fontId="32" fillId="31" borderId="249" xfId="49" applyNumberFormat="1" applyFont="1" applyFill="1" applyBorder="1" applyAlignment="1" applyProtection="1">
      <alignment horizontal="center" vertical="center" wrapText="1"/>
    </xf>
    <xf numFmtId="6" fontId="32" fillId="31" borderId="249" xfId="49" applyNumberFormat="1" applyFont="1" applyFill="1" applyBorder="1" applyAlignment="1" applyProtection="1">
      <alignment horizontal="center" vertical="center" wrapText="1"/>
    </xf>
    <xf numFmtId="1" fontId="20" fillId="0" borderId="0" xfId="0" applyNumberFormat="1" applyFont="1" applyAlignment="1" applyProtection="1">
      <alignment horizontal="center"/>
    </xf>
    <xf numFmtId="1" fontId="20" fillId="0" borderId="16" xfId="0" applyNumberFormat="1" applyFont="1" applyBorder="1" applyAlignment="1" applyProtection="1">
      <alignment horizontal="center"/>
    </xf>
    <xf numFmtId="0" fontId="20" fillId="32" borderId="0" xfId="0" applyFont="1" applyFill="1" applyBorder="1" applyAlignment="1" applyProtection="1">
      <alignment horizontal="center"/>
    </xf>
    <xf numFmtId="0" fontId="20" fillId="0" borderId="28" xfId="0" applyFont="1" applyBorder="1" applyAlignment="1" applyProtection="1">
      <alignment horizontal="center"/>
    </xf>
    <xf numFmtId="0" fontId="19" fillId="0" borderId="0" xfId="0" applyFont="1" applyAlignment="1" applyProtection="1">
      <alignment vertical="center"/>
    </xf>
    <xf numFmtId="6" fontId="19" fillId="0" borderId="273" xfId="0" applyNumberFormat="1" applyFont="1" applyBorder="1" applyAlignment="1" applyProtection="1">
      <alignment vertical="center"/>
    </xf>
    <xf numFmtId="6" fontId="19" fillId="35" borderId="273" xfId="0" applyNumberFormat="1" applyFont="1" applyFill="1" applyBorder="1" applyAlignment="1" applyProtection="1">
      <alignment vertical="center"/>
    </xf>
    <xf numFmtId="6" fontId="19" fillId="0" borderId="273" xfId="0" applyNumberFormat="1" applyFont="1" applyFill="1" applyBorder="1" applyAlignment="1" applyProtection="1">
      <alignment vertical="center"/>
    </xf>
    <xf numFmtId="6" fontId="19" fillId="34" borderId="273" xfId="0" applyNumberFormat="1" applyFont="1" applyFill="1" applyBorder="1" applyAlignment="1" applyProtection="1">
      <alignment vertical="center"/>
    </xf>
    <xf numFmtId="38" fontId="19" fillId="0" borderId="273" xfId="0" applyNumberFormat="1" applyFont="1" applyFill="1" applyBorder="1" applyAlignment="1" applyProtection="1">
      <alignment vertical="center"/>
    </xf>
    <xf numFmtId="0" fontId="22" fillId="0" borderId="0" xfId="0" applyFont="1" applyAlignment="1" applyProtection="1">
      <alignment vertical="center"/>
    </xf>
    <xf numFmtId="8" fontId="22" fillId="0" borderId="12" xfId="0" applyNumberFormat="1" applyFont="1" applyBorder="1" applyAlignment="1" applyProtection="1">
      <alignment vertical="center"/>
    </xf>
    <xf numFmtId="6" fontId="22" fillId="0" borderId="12" xfId="0" applyNumberFormat="1" applyFont="1" applyBorder="1" applyAlignment="1" applyProtection="1">
      <alignment vertical="center"/>
    </xf>
    <xf numFmtId="6" fontId="22" fillId="35" borderId="12" xfId="0" applyNumberFormat="1" applyFont="1" applyFill="1" applyBorder="1" applyAlignment="1" applyProtection="1">
      <alignment vertical="center"/>
    </xf>
    <xf numFmtId="6" fontId="22" fillId="0" borderId="12" xfId="0" applyNumberFormat="1" applyFont="1" applyFill="1" applyBorder="1" applyAlignment="1" applyProtection="1">
      <alignment vertical="center"/>
    </xf>
    <xf numFmtId="6" fontId="22" fillId="34" borderId="12" xfId="0" applyNumberFormat="1" applyFont="1" applyFill="1" applyBorder="1" applyAlignment="1" applyProtection="1">
      <alignment vertical="center"/>
    </xf>
    <xf numFmtId="166" fontId="28" fillId="31" borderId="14" xfId="28" applyNumberFormat="1" applyFont="1" applyFill="1" applyBorder="1" applyAlignment="1" applyProtection="1">
      <alignment horizontal="center"/>
    </xf>
    <xf numFmtId="0" fontId="0" fillId="31" borderId="14" xfId="0" applyFill="1" applyBorder="1" applyAlignment="1" applyProtection="1">
      <alignment horizontal="center"/>
    </xf>
    <xf numFmtId="0" fontId="0" fillId="31" borderId="45" xfId="0" applyFill="1" applyBorder="1" applyProtection="1"/>
    <xf numFmtId="0" fontId="0" fillId="31" borderId="14" xfId="0" applyFill="1" applyBorder="1" applyProtection="1"/>
    <xf numFmtId="0" fontId="42" fillId="31" borderId="14" xfId="0" applyFont="1" applyFill="1" applyBorder="1" applyAlignment="1" applyProtection="1">
      <alignment vertical="center"/>
    </xf>
    <xf numFmtId="0" fontId="42" fillId="31" borderId="14" xfId="0" applyFont="1" applyFill="1" applyBorder="1" applyAlignment="1" applyProtection="1">
      <alignment horizontal="center" vertical="center"/>
    </xf>
    <xf numFmtId="0" fontId="0" fillId="33" borderId="223" xfId="0" applyFill="1" applyBorder="1" applyProtection="1"/>
    <xf numFmtId="0" fontId="0" fillId="33" borderId="14" xfId="0" applyFill="1" applyBorder="1" applyProtection="1"/>
    <xf numFmtId="0" fontId="42" fillId="33" borderId="14" xfId="0" applyFont="1" applyFill="1" applyBorder="1" applyAlignment="1" applyProtection="1">
      <alignment vertical="center"/>
    </xf>
    <xf numFmtId="0" fontId="0" fillId="33" borderId="45" xfId="0" applyFill="1" applyBorder="1" applyProtection="1"/>
    <xf numFmtId="0" fontId="32" fillId="35" borderId="338" xfId="65" applyFont="1" applyFill="1" applyBorder="1" applyAlignment="1" applyProtection="1">
      <alignment horizontal="center" vertical="center" wrapText="1"/>
    </xf>
    <xf numFmtId="0" fontId="2" fillId="0" borderId="0" xfId="47831" applyAlignment="1">
      <alignment horizontal="center" vertical="center"/>
    </xf>
    <xf numFmtId="0" fontId="2" fillId="0" borderId="0" xfId="47831"/>
    <xf numFmtId="0" fontId="53" fillId="0" borderId="338" xfId="45" applyFont="1" applyFill="1" applyBorder="1" applyAlignment="1">
      <alignment horizontal="center" vertical="center" wrapText="1"/>
    </xf>
    <xf numFmtId="0" fontId="19" fillId="0" borderId="277" xfId="65" applyFont="1" applyFill="1" applyBorder="1" applyAlignment="1" applyProtection="1">
      <alignment horizontal="center" vertical="center"/>
    </xf>
    <xf numFmtId="38" fontId="19" fillId="0" borderId="272" xfId="253" applyNumberFormat="1" applyFont="1" applyBorder="1" applyAlignment="1" applyProtection="1">
      <alignment vertical="center"/>
    </xf>
    <xf numFmtId="5" fontId="19" fillId="0" borderId="272" xfId="65" applyNumberFormat="1" applyFont="1" applyFill="1" applyBorder="1" applyAlignment="1" applyProtection="1">
      <alignment vertical="center"/>
    </xf>
    <xf numFmtId="5" fontId="22" fillId="41" borderId="272" xfId="65" applyNumberFormat="1" applyFont="1" applyFill="1" applyBorder="1" applyAlignment="1" applyProtection="1">
      <alignment vertical="center"/>
    </xf>
    <xf numFmtId="0" fontId="19" fillId="0" borderId="274" xfId="65" applyFont="1" applyFill="1" applyBorder="1" applyAlignment="1" applyProtection="1">
      <alignment horizontal="center" vertical="center"/>
    </xf>
    <xf numFmtId="38" fontId="19" fillId="0" borderId="273" xfId="253" applyNumberFormat="1" applyFont="1" applyBorder="1" applyAlignment="1" applyProtection="1">
      <alignment vertical="center"/>
    </xf>
    <xf numFmtId="5" fontId="19" fillId="0" borderId="273" xfId="65" applyNumberFormat="1" applyFont="1" applyFill="1" applyBorder="1" applyAlignment="1" applyProtection="1">
      <alignment vertical="center"/>
    </xf>
    <xf numFmtId="5" fontId="22" fillId="41" borderId="273" xfId="65" applyNumberFormat="1" applyFont="1" applyFill="1" applyBorder="1" applyAlignment="1" applyProtection="1">
      <alignment vertical="center"/>
    </xf>
    <xf numFmtId="0" fontId="19" fillId="0" borderId="31" xfId="65" applyFont="1" applyFill="1" applyBorder="1" applyAlignment="1" applyProtection="1">
      <alignment horizontal="center" vertical="center"/>
    </xf>
    <xf numFmtId="38" fontId="19" fillId="0" borderId="224" xfId="253" applyNumberFormat="1" applyFont="1" applyBorder="1" applyAlignment="1" applyProtection="1">
      <alignment vertical="center"/>
    </xf>
    <xf numFmtId="5" fontId="19" fillId="0" borderId="224" xfId="65" applyNumberFormat="1" applyFont="1" applyFill="1" applyBorder="1" applyAlignment="1" applyProtection="1">
      <alignment vertical="center"/>
    </xf>
    <xf numFmtId="5" fontId="22" fillId="41" borderId="224" xfId="65" applyNumberFormat="1" applyFont="1" applyFill="1" applyBorder="1" applyAlignment="1" applyProtection="1">
      <alignment vertical="center"/>
    </xf>
    <xf numFmtId="0" fontId="19" fillId="0" borderId="284" xfId="65" applyNumberFormat="1" applyFont="1" applyFill="1" applyBorder="1" applyAlignment="1" applyProtection="1">
      <alignment horizontal="center" vertical="center"/>
    </xf>
    <xf numFmtId="38" fontId="19" fillId="0" borderId="284" xfId="253" applyNumberFormat="1" applyFont="1" applyBorder="1" applyAlignment="1" applyProtection="1">
      <alignment vertical="center"/>
    </xf>
    <xf numFmtId="5" fontId="19" fillId="0" borderId="284" xfId="65" applyNumberFormat="1" applyFont="1" applyFill="1" applyBorder="1" applyAlignment="1" applyProtection="1">
      <alignment vertical="center"/>
    </xf>
    <xf numFmtId="5" fontId="22" fillId="41" borderId="284" xfId="65" applyNumberFormat="1" applyFont="1" applyFill="1" applyBorder="1" applyAlignment="1" applyProtection="1">
      <alignment vertical="center"/>
    </xf>
    <xf numFmtId="0" fontId="19" fillId="0" borderId="273" xfId="65" applyNumberFormat="1" applyFont="1" applyFill="1" applyBorder="1" applyAlignment="1" applyProtection="1">
      <alignment horizontal="center" vertical="center"/>
    </xf>
    <xf numFmtId="0" fontId="19" fillId="0" borderId="224" xfId="65" applyNumberFormat="1" applyFont="1" applyFill="1" applyBorder="1" applyAlignment="1" applyProtection="1">
      <alignment horizontal="center" vertical="center"/>
    </xf>
    <xf numFmtId="0" fontId="19" fillId="28" borderId="223" xfId="65" applyFont="1" applyFill="1" applyBorder="1" applyAlignment="1" applyProtection="1">
      <alignment horizontal="center" vertical="center"/>
    </xf>
    <xf numFmtId="0" fontId="19" fillId="36" borderId="226" xfId="65" applyFont="1" applyFill="1" applyBorder="1" applyAlignment="1" applyProtection="1">
      <alignment horizontal="center" vertical="center"/>
    </xf>
    <xf numFmtId="1" fontId="27" fillId="26" borderId="338" xfId="0" applyNumberFormat="1" applyFont="1" applyFill="1" applyBorder="1" applyAlignment="1" applyProtection="1">
      <alignment horizontal="center" vertical="center" wrapText="1"/>
    </xf>
    <xf numFmtId="3" fontId="19" fillId="0" borderId="49" xfId="53" applyNumberFormat="1" applyFont="1" applyFill="1" applyBorder="1" applyAlignment="1" applyProtection="1">
      <alignment horizontal="right"/>
    </xf>
    <xf numFmtId="166" fontId="32" fillId="0" borderId="348" xfId="54" applyNumberFormat="1" applyFont="1" applyFill="1" applyBorder="1" applyAlignment="1" applyProtection="1">
      <alignment horizontal="right"/>
    </xf>
    <xf numFmtId="6" fontId="32" fillId="0" borderId="348" xfId="54" applyNumberFormat="1" applyFont="1" applyFill="1" applyBorder="1" applyAlignment="1" applyProtection="1">
      <alignment horizontal="right"/>
    </xf>
    <xf numFmtId="6" fontId="32" fillId="0" borderId="345" xfId="54" applyNumberFormat="1" applyFont="1" applyFill="1" applyBorder="1" applyAlignment="1" applyProtection="1">
      <alignment horizontal="right"/>
    </xf>
    <xf numFmtId="6" fontId="32" fillId="0" borderId="349" xfId="54" applyNumberFormat="1" applyFont="1" applyFill="1" applyBorder="1" applyAlignment="1" applyProtection="1">
      <alignment horizontal="right"/>
    </xf>
    <xf numFmtId="6" fontId="22" fillId="0" borderId="346" xfId="53" applyNumberFormat="1" applyFont="1" applyFill="1" applyBorder="1" applyAlignment="1" applyProtection="1">
      <alignment horizontal="right"/>
    </xf>
    <xf numFmtId="171" fontId="32" fillId="0" borderId="347" xfId="54" applyNumberFormat="1" applyFont="1" applyFill="1" applyBorder="1" applyAlignment="1" applyProtection="1">
      <alignment horizontal="right"/>
    </xf>
    <xf numFmtId="3" fontId="20" fillId="0" borderId="273" xfId="0" applyNumberFormat="1" applyFont="1" applyBorder="1" applyAlignment="1" applyProtection="1">
      <alignment horizontal="center" vertical="center"/>
    </xf>
    <xf numFmtId="3" fontId="20" fillId="0" borderId="291" xfId="0" applyNumberFormat="1" applyFont="1" applyBorder="1" applyAlignment="1" applyProtection="1">
      <alignment vertical="center"/>
    </xf>
    <xf numFmtId="166" fontId="20" fillId="0" borderId="273" xfId="0" applyNumberFormat="1" applyFont="1" applyBorder="1" applyAlignment="1" applyProtection="1">
      <alignment vertical="center"/>
    </xf>
    <xf numFmtId="10" fontId="20" fillId="0" borderId="273" xfId="48" applyNumberFormat="1" applyFont="1" applyFill="1" applyBorder="1" applyAlignment="1" applyProtection="1">
      <alignment vertical="center"/>
    </xf>
    <xf numFmtId="6" fontId="20" fillId="0" borderId="273" xfId="32" applyNumberFormat="1" applyFont="1" applyFill="1" applyBorder="1" applyAlignment="1" applyProtection="1">
      <alignment vertical="center"/>
    </xf>
    <xf numFmtId="2" fontId="40" fillId="0" borderId="273" xfId="45" applyNumberFormat="1" applyFont="1" applyFill="1" applyBorder="1" applyAlignment="1" applyProtection="1">
      <alignment horizontal="right" vertical="center" wrapText="1"/>
    </xf>
    <xf numFmtId="166" fontId="40" fillId="0" borderId="273" xfId="45" applyNumberFormat="1" applyFont="1" applyFill="1" applyBorder="1" applyAlignment="1" applyProtection="1">
      <alignment horizontal="right" vertical="center" wrapText="1"/>
    </xf>
    <xf numFmtId="0" fontId="40" fillId="0" borderId="273" xfId="45" applyFont="1" applyFill="1" applyBorder="1" applyAlignment="1" applyProtection="1">
      <alignment horizontal="right" vertical="center" wrapText="1"/>
    </xf>
    <xf numFmtId="1" fontId="40" fillId="0" borderId="273" xfId="45" applyNumberFormat="1" applyFont="1" applyFill="1" applyBorder="1" applyAlignment="1" applyProtection="1">
      <alignment horizontal="right" vertical="center" wrapText="1"/>
    </xf>
    <xf numFmtId="2" fontId="20" fillId="0" borderId="273" xfId="0" applyNumberFormat="1" applyFont="1" applyBorder="1" applyAlignment="1" applyProtection="1">
      <alignment vertical="center"/>
    </xf>
    <xf numFmtId="4" fontId="20" fillId="0" borderId="273" xfId="28" applyNumberFormat="1" applyFont="1" applyBorder="1" applyAlignment="1" applyProtection="1">
      <alignment vertical="center"/>
    </xf>
    <xf numFmtId="4" fontId="20" fillId="0" borderId="291" xfId="28" applyNumberFormat="1" applyFont="1" applyBorder="1" applyAlignment="1" applyProtection="1">
      <alignment vertical="center"/>
    </xf>
    <xf numFmtId="40" fontId="20" fillId="0" borderId="273" xfId="0" applyNumberFormat="1" applyFont="1" applyFill="1" applyBorder="1" applyAlignment="1" applyProtection="1">
      <alignment vertical="center"/>
    </xf>
    <xf numFmtId="166" fontId="20" fillId="0" borderId="273" xfId="0" applyNumberFormat="1" applyFont="1" applyFill="1" applyBorder="1" applyAlignment="1" applyProtection="1">
      <alignment vertical="center"/>
    </xf>
    <xf numFmtId="10" fontId="20" fillId="0" borderId="273" xfId="0" applyNumberFormat="1" applyFont="1" applyFill="1" applyBorder="1" applyAlignment="1" applyProtection="1">
      <alignment vertical="center"/>
    </xf>
    <xf numFmtId="6" fontId="20" fillId="0" borderId="273" xfId="0" applyNumberFormat="1" applyFont="1" applyFill="1" applyBorder="1" applyAlignment="1" applyProtection="1">
      <alignment vertical="center"/>
    </xf>
    <xf numFmtId="168" fontId="20" fillId="0" borderId="273" xfId="48" applyNumberFormat="1" applyFont="1" applyFill="1" applyBorder="1" applyAlignment="1" applyProtection="1">
      <alignment vertical="center"/>
    </xf>
    <xf numFmtId="10" fontId="20" fillId="32" borderId="273" xfId="0" applyNumberFormat="1" applyFont="1" applyFill="1" applyBorder="1" applyAlignment="1" applyProtection="1">
      <alignment vertical="center"/>
    </xf>
    <xf numFmtId="166" fontId="20" fillId="32" borderId="273" xfId="0" applyNumberFormat="1" applyFont="1" applyFill="1" applyBorder="1" applyAlignment="1" applyProtection="1">
      <alignment vertical="center"/>
    </xf>
    <xf numFmtId="3" fontId="20" fillId="0" borderId="13" xfId="0" applyNumberFormat="1" applyFont="1" applyBorder="1" applyAlignment="1" applyProtection="1">
      <alignment horizontal="center" vertical="center"/>
    </xf>
    <xf numFmtId="3" fontId="20" fillId="0" borderId="20" xfId="0" applyNumberFormat="1" applyFont="1" applyBorder="1" applyAlignment="1" applyProtection="1">
      <alignment vertical="center"/>
    </xf>
    <xf numFmtId="166" fontId="20" fillId="0" borderId="13" xfId="0" applyNumberFormat="1" applyFont="1" applyBorder="1" applyAlignment="1" applyProtection="1">
      <alignment vertical="center"/>
    </xf>
    <xf numFmtId="10" fontId="20" fillId="0" borderId="13" xfId="48" applyNumberFormat="1" applyFont="1" applyFill="1" applyBorder="1" applyAlignment="1" applyProtection="1">
      <alignment vertical="center"/>
    </xf>
    <xf numFmtId="6" fontId="20" fillId="0" borderId="13" xfId="32" applyNumberFormat="1" applyFont="1" applyFill="1" applyBorder="1" applyAlignment="1" applyProtection="1">
      <alignment vertical="center"/>
    </xf>
    <xf numFmtId="2" fontId="40" fillId="0" borderId="13" xfId="45" applyNumberFormat="1" applyFont="1" applyFill="1" applyBorder="1" applyAlignment="1" applyProtection="1">
      <alignment horizontal="right" vertical="center" wrapText="1"/>
    </xf>
    <xf numFmtId="166" fontId="40" fillId="0" borderId="13" xfId="45" applyNumberFormat="1" applyFont="1" applyFill="1" applyBorder="1" applyAlignment="1" applyProtection="1">
      <alignment horizontal="right" vertical="center" wrapText="1"/>
    </xf>
    <xf numFmtId="0" fontId="40" fillId="0" borderId="13" xfId="45" applyFont="1" applyFill="1" applyBorder="1" applyAlignment="1" applyProtection="1">
      <alignment horizontal="right" vertical="center" wrapText="1"/>
    </xf>
    <xf numFmtId="2" fontId="20" fillId="0" borderId="13" xfId="0" applyNumberFormat="1" applyFont="1" applyBorder="1" applyAlignment="1" applyProtection="1">
      <alignment vertical="center"/>
    </xf>
    <xf numFmtId="4" fontId="20" fillId="0" borderId="13" xfId="28" applyNumberFormat="1" applyFont="1" applyBorder="1" applyAlignment="1" applyProtection="1">
      <alignment vertical="center"/>
    </xf>
    <xf numFmtId="4" fontId="20" fillId="0" borderId="20" xfId="28" applyNumberFormat="1" applyFont="1" applyBorder="1" applyAlignment="1" applyProtection="1">
      <alignment vertical="center"/>
    </xf>
    <xf numFmtId="40" fontId="20" fillId="0" borderId="13" xfId="0" applyNumberFormat="1" applyFont="1" applyFill="1" applyBorder="1" applyAlignment="1" applyProtection="1">
      <alignment vertical="center"/>
    </xf>
    <xf numFmtId="166" fontId="20" fillId="0" borderId="13" xfId="0" applyNumberFormat="1" applyFont="1" applyFill="1" applyBorder="1" applyAlignment="1" applyProtection="1">
      <alignment vertical="center"/>
    </xf>
    <xf numFmtId="10" fontId="20" fillId="0" borderId="13" xfId="0" applyNumberFormat="1" applyFont="1" applyFill="1" applyBorder="1" applyAlignment="1" applyProtection="1">
      <alignment vertical="center"/>
    </xf>
    <xf numFmtId="6" fontId="20" fillId="0" borderId="13" xfId="0" applyNumberFormat="1" applyFont="1" applyFill="1" applyBorder="1" applyAlignment="1" applyProtection="1">
      <alignment vertical="center"/>
    </xf>
    <xf numFmtId="168" fontId="20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0" fillId="0" borderId="11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 applyProtection="1">
      <alignment vertical="center"/>
    </xf>
    <xf numFmtId="166" fontId="20" fillId="0" borderId="11" xfId="0" applyNumberFormat="1" applyFont="1" applyFill="1" applyBorder="1" applyAlignment="1" applyProtection="1">
      <alignment vertical="center"/>
    </xf>
    <xf numFmtId="166" fontId="20" fillId="0" borderId="19" xfId="0" applyNumberFormat="1" applyFont="1" applyFill="1" applyBorder="1" applyAlignment="1" applyProtection="1">
      <alignment vertical="center"/>
    </xf>
    <xf numFmtId="10" fontId="20" fillId="0" borderId="19" xfId="48" applyNumberFormat="1" applyFont="1" applyFill="1" applyBorder="1" applyAlignment="1" applyProtection="1">
      <alignment vertical="center"/>
    </xf>
    <xf numFmtId="6" fontId="20" fillId="0" borderId="11" xfId="32" applyNumberFormat="1" applyFont="1" applyFill="1" applyBorder="1" applyAlignment="1" applyProtection="1">
      <alignment vertical="center"/>
    </xf>
    <xf numFmtId="2" fontId="20" fillId="0" borderId="11" xfId="0" applyNumberFormat="1" applyFont="1" applyFill="1" applyBorder="1" applyAlignment="1" applyProtection="1">
      <alignment vertical="center"/>
    </xf>
    <xf numFmtId="1" fontId="20" fillId="0" borderId="11" xfId="0" applyNumberFormat="1" applyFont="1" applyFill="1" applyBorder="1" applyAlignment="1" applyProtection="1">
      <alignment vertical="center"/>
    </xf>
    <xf numFmtId="3" fontId="20" fillId="0" borderId="11" xfId="0" applyNumberFormat="1" applyFont="1" applyFill="1" applyBorder="1" applyAlignment="1" applyProtection="1">
      <alignment vertical="center"/>
    </xf>
    <xf numFmtId="166" fontId="20" fillId="30" borderId="11" xfId="0" applyNumberFormat="1" applyFont="1" applyFill="1" applyBorder="1" applyAlignment="1" applyProtection="1">
      <alignment vertical="center"/>
    </xf>
    <xf numFmtId="4" fontId="20" fillId="30" borderId="11" xfId="28" applyNumberFormat="1" applyFont="1" applyFill="1" applyBorder="1" applyAlignment="1" applyProtection="1">
      <alignment vertical="center"/>
    </xf>
    <xf numFmtId="4" fontId="20" fillId="30" borderId="19" xfId="28" applyNumberFormat="1" applyFont="1" applyFill="1" applyBorder="1" applyAlignment="1" applyProtection="1">
      <alignment vertical="center"/>
    </xf>
    <xf numFmtId="40" fontId="20" fillId="30" borderId="11" xfId="0" applyNumberFormat="1" applyFont="1" applyFill="1" applyBorder="1" applyAlignment="1" applyProtection="1">
      <alignment vertical="center"/>
    </xf>
    <xf numFmtId="10" fontId="20" fillId="0" borderId="11" xfId="0" applyNumberFormat="1" applyFont="1" applyFill="1" applyBorder="1" applyAlignment="1" applyProtection="1">
      <alignment vertical="center"/>
    </xf>
    <xf numFmtId="6" fontId="20" fillId="0" borderId="11" xfId="0" applyNumberFormat="1" applyFont="1" applyFill="1" applyBorder="1" applyAlignment="1" applyProtection="1">
      <alignment vertical="center"/>
    </xf>
    <xf numFmtId="168" fontId="20" fillId="0" borderId="11" xfId="48" applyNumberFormat="1" applyFont="1" applyFill="1" applyBorder="1" applyAlignment="1" applyProtection="1">
      <alignment vertical="center"/>
    </xf>
    <xf numFmtId="10" fontId="20" fillId="0" borderId="11" xfId="48" applyNumberFormat="1" applyFont="1" applyFill="1" applyBorder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165" fontId="20" fillId="26" borderId="338" xfId="28" applyNumberFormat="1" applyFont="1" applyFill="1" applyBorder="1" applyAlignment="1" applyProtection="1">
      <alignment horizontal="center"/>
    </xf>
    <xf numFmtId="0" fontId="27" fillId="26" borderId="338" xfId="28" quotePrefix="1" applyNumberFormat="1" applyFont="1" applyFill="1" applyBorder="1" applyAlignment="1" applyProtection="1">
      <alignment horizontal="center"/>
    </xf>
    <xf numFmtId="1" fontId="27" fillId="26" borderId="338" xfId="28" quotePrefix="1" applyNumberFormat="1" applyFont="1" applyFill="1" applyBorder="1" applyAlignment="1" applyProtection="1">
      <alignment horizontal="center"/>
    </xf>
    <xf numFmtId="1" fontId="27" fillId="26" borderId="338" xfId="28" applyNumberFormat="1" applyFont="1" applyFill="1" applyBorder="1" applyAlignment="1" applyProtection="1">
      <alignment horizontal="center"/>
    </xf>
    <xf numFmtId="0" fontId="22" fillId="0" borderId="246" xfId="0" applyFont="1" applyFill="1" applyBorder="1" applyAlignment="1" applyProtection="1">
      <alignment horizontal="center"/>
    </xf>
    <xf numFmtId="6" fontId="22" fillId="0" borderId="12" xfId="28" applyNumberFormat="1" applyFont="1" applyFill="1" applyBorder="1" applyProtection="1"/>
    <xf numFmtId="5" fontId="76" fillId="0" borderId="12" xfId="0" applyNumberFormat="1" applyFont="1" applyFill="1" applyBorder="1" applyProtection="1"/>
    <xf numFmtId="6" fontId="76" fillId="0" borderId="12" xfId="0" applyNumberFormat="1" applyFont="1" applyFill="1" applyBorder="1" applyProtection="1"/>
    <xf numFmtId="165" fontId="76" fillId="0" borderId="12" xfId="28" applyNumberFormat="1" applyFont="1" applyFill="1" applyBorder="1" applyProtection="1"/>
    <xf numFmtId="5" fontId="22" fillId="0" borderId="12" xfId="0" applyNumberFormat="1" applyFont="1" applyFill="1" applyBorder="1" applyProtection="1"/>
    <xf numFmtId="1" fontId="19" fillId="0" borderId="7" xfId="64" applyNumberFormat="1" applyFont="1" applyFill="1" applyBorder="1" applyAlignment="1" applyProtection="1">
      <alignment horizontal="right" wrapText="1"/>
    </xf>
    <xf numFmtId="38" fontId="19" fillId="0" borderId="273" xfId="28" applyNumberFormat="1" applyFont="1" applyFill="1" applyBorder="1" applyProtection="1"/>
    <xf numFmtId="38" fontId="19" fillId="0" borderId="41" xfId="28" applyNumberFormat="1" applyFont="1" applyFill="1" applyBorder="1" applyProtection="1"/>
    <xf numFmtId="38" fontId="19" fillId="0" borderId="60" xfId="28" applyNumberFormat="1" applyFont="1" applyFill="1" applyBorder="1" applyProtection="1"/>
    <xf numFmtId="38" fontId="22" fillId="0" borderId="12" xfId="28" applyNumberFormat="1" applyFont="1" applyFill="1" applyBorder="1" applyProtection="1"/>
    <xf numFmtId="0" fontId="87" fillId="0" borderId="0" xfId="47823" applyFont="1" applyProtection="1"/>
    <xf numFmtId="3" fontId="87" fillId="0" borderId="0" xfId="47823" applyNumberFormat="1" applyFont="1" applyProtection="1"/>
    <xf numFmtId="3" fontId="32" fillId="0" borderId="347" xfId="54" applyNumberFormat="1" applyFont="1" applyFill="1" applyBorder="1" applyAlignment="1" applyProtection="1">
      <alignment horizontal="right"/>
    </xf>
    <xf numFmtId="0" fontId="22" fillId="24" borderId="246" xfId="65" applyFont="1" applyFill="1" applyBorder="1" applyAlignment="1" applyProtection="1">
      <alignment horizontal="left" vertical="center"/>
    </xf>
    <xf numFmtId="38" fontId="22" fillId="0" borderId="12" xfId="28" applyNumberFormat="1" applyFont="1" applyFill="1" applyBorder="1" applyAlignment="1" applyProtection="1">
      <alignment vertical="center"/>
    </xf>
    <xf numFmtId="5" fontId="22" fillId="34" borderId="12" xfId="253" applyNumberFormat="1" applyFont="1" applyFill="1" applyBorder="1" applyAlignment="1" applyProtection="1">
      <alignment vertical="center"/>
    </xf>
    <xf numFmtId="5" fontId="22" fillId="35" borderId="12" xfId="65" applyNumberFormat="1" applyFont="1" applyFill="1" applyBorder="1" applyAlignment="1" applyProtection="1">
      <alignment vertical="center"/>
    </xf>
    <xf numFmtId="5" fontId="22" fillId="39" borderId="12" xfId="65" applyNumberFormat="1" applyFont="1" applyFill="1" applyBorder="1" applyAlignment="1" applyProtection="1">
      <alignment vertical="center"/>
    </xf>
    <xf numFmtId="5" fontId="22" fillId="0" borderId="12" xfId="65" applyNumberFormat="1" applyFont="1" applyFill="1" applyBorder="1" applyAlignment="1" applyProtection="1">
      <alignment vertical="center"/>
    </xf>
    <xf numFmtId="5" fontId="22" fillId="41" borderId="12" xfId="65" applyNumberFormat="1" applyFont="1" applyFill="1" applyBorder="1" applyAlignment="1" applyProtection="1">
      <alignment vertical="center"/>
    </xf>
    <xf numFmtId="0" fontId="22" fillId="28" borderId="45" xfId="65" applyFont="1" applyFill="1" applyBorder="1" applyAlignment="1" applyProtection="1">
      <alignment vertical="center"/>
    </xf>
    <xf numFmtId="38" fontId="22" fillId="28" borderId="45" xfId="65" applyNumberFormat="1" applyFont="1" applyFill="1" applyBorder="1" applyAlignment="1" applyProtection="1">
      <alignment horizontal="left" vertical="center"/>
    </xf>
    <xf numFmtId="0" fontId="22" fillId="28" borderId="45" xfId="65" applyFont="1" applyFill="1" applyBorder="1" applyAlignment="1" applyProtection="1">
      <alignment horizontal="left" vertical="center"/>
    </xf>
    <xf numFmtId="0" fontId="19" fillId="28" borderId="45" xfId="65" applyFont="1" applyFill="1" applyBorder="1" applyAlignment="1" applyProtection="1">
      <alignment horizontal="left" vertical="center"/>
    </xf>
    <xf numFmtId="0" fontId="22" fillId="36" borderId="227" xfId="65" applyFont="1" applyFill="1" applyBorder="1" applyAlignment="1" applyProtection="1">
      <alignment horizontal="left" vertical="center"/>
    </xf>
    <xf numFmtId="0" fontId="22" fillId="28" borderId="337" xfId="65" applyFont="1" applyFill="1" applyBorder="1" applyAlignment="1" applyProtection="1">
      <alignment horizontal="left" vertical="center"/>
    </xf>
    <xf numFmtId="6" fontId="22" fillId="28" borderId="45" xfId="65" applyNumberFormat="1" applyFont="1" applyFill="1" applyBorder="1" applyAlignment="1" applyProtection="1">
      <alignment horizontal="left" vertical="center"/>
    </xf>
    <xf numFmtId="6" fontId="19" fillId="28" borderId="45" xfId="65" applyNumberFormat="1" applyFont="1" applyFill="1" applyBorder="1" applyAlignment="1" applyProtection="1">
      <alignment horizontal="left" vertical="center"/>
    </xf>
    <xf numFmtId="5" fontId="19" fillId="34" borderId="272" xfId="65" applyNumberFormat="1" applyFont="1" applyFill="1" applyBorder="1" applyAlignment="1" applyProtection="1">
      <alignment vertical="center"/>
    </xf>
    <xf numFmtId="5" fontId="19" fillId="35" borderId="272" xfId="65" applyNumberFormat="1" applyFont="1" applyFill="1" applyBorder="1" applyAlignment="1" applyProtection="1">
      <alignment vertical="center"/>
    </xf>
    <xf numFmtId="5" fontId="19" fillId="39" borderId="272" xfId="65" applyNumberFormat="1" applyFont="1" applyFill="1" applyBorder="1" applyAlignment="1" applyProtection="1">
      <alignment vertical="center"/>
    </xf>
    <xf numFmtId="5" fontId="19" fillId="34" borderId="273" xfId="65" applyNumberFormat="1" applyFont="1" applyFill="1" applyBorder="1" applyAlignment="1" applyProtection="1">
      <alignment vertical="center"/>
    </xf>
    <xf numFmtId="5" fontId="19" fillId="35" borderId="273" xfId="65" applyNumberFormat="1" applyFont="1" applyFill="1" applyBorder="1" applyAlignment="1" applyProtection="1">
      <alignment vertical="center"/>
    </xf>
    <xf numFmtId="5" fontId="19" fillId="39" borderId="273" xfId="65" applyNumberFormat="1" applyFont="1" applyFill="1" applyBorder="1" applyAlignment="1" applyProtection="1">
      <alignment vertical="center"/>
    </xf>
    <xf numFmtId="5" fontId="19" fillId="34" borderId="224" xfId="65" applyNumberFormat="1" applyFont="1" applyFill="1" applyBorder="1" applyAlignment="1" applyProtection="1">
      <alignment vertical="center"/>
    </xf>
    <xf numFmtId="5" fontId="19" fillId="35" borderId="224" xfId="65" applyNumberFormat="1" applyFont="1" applyFill="1" applyBorder="1" applyAlignment="1" applyProtection="1">
      <alignment vertical="center"/>
    </xf>
    <xf numFmtId="5" fontId="19" fillId="39" borderId="224" xfId="65" applyNumberFormat="1" applyFont="1" applyFill="1" applyBorder="1" applyAlignment="1" applyProtection="1">
      <alignment vertical="center"/>
    </xf>
    <xf numFmtId="6" fontId="19" fillId="34" borderId="272" xfId="253" applyNumberFormat="1" applyFont="1" applyFill="1" applyBorder="1" applyAlignment="1" applyProtection="1">
      <alignment vertical="center"/>
    </xf>
    <xf numFmtId="6" fontId="19" fillId="34" borderId="284" xfId="253" applyNumberFormat="1" applyFont="1" applyFill="1" applyBorder="1" applyAlignment="1" applyProtection="1">
      <alignment vertical="center"/>
    </xf>
    <xf numFmtId="5" fontId="19" fillId="35" borderId="284" xfId="65" applyNumberFormat="1" applyFont="1" applyFill="1" applyBorder="1" applyAlignment="1" applyProtection="1">
      <alignment vertical="center"/>
    </xf>
    <xf numFmtId="6" fontId="19" fillId="34" borderId="273" xfId="253" applyNumberFormat="1" applyFont="1" applyFill="1" applyBorder="1" applyAlignment="1" applyProtection="1">
      <alignment vertical="center"/>
    </xf>
    <xf numFmtId="6" fontId="19" fillId="34" borderId="224" xfId="253" applyNumberFormat="1" applyFont="1" applyFill="1" applyBorder="1" applyAlignment="1" applyProtection="1">
      <alignment vertical="center"/>
    </xf>
    <xf numFmtId="0" fontId="22" fillId="0" borderId="0" xfId="65" applyFont="1" applyProtection="1"/>
    <xf numFmtId="5" fontId="22" fillId="43" borderId="12" xfId="65" applyNumberFormat="1" applyFont="1" applyFill="1" applyBorder="1" applyAlignment="1" applyProtection="1">
      <alignment vertical="center"/>
    </xf>
    <xf numFmtId="5" fontId="19" fillId="43" borderId="272" xfId="65" applyNumberFormat="1" applyFont="1" applyFill="1" applyBorder="1" applyAlignment="1" applyProtection="1">
      <alignment vertical="center"/>
    </xf>
    <xf numFmtId="5" fontId="19" fillId="43" borderId="273" xfId="65" applyNumberFormat="1" applyFont="1" applyFill="1" applyBorder="1" applyAlignment="1" applyProtection="1">
      <alignment vertical="center"/>
    </xf>
    <xf numFmtId="5" fontId="19" fillId="43" borderId="224" xfId="65" applyNumberFormat="1" applyFont="1" applyFill="1" applyBorder="1" applyAlignment="1" applyProtection="1">
      <alignment vertical="center"/>
    </xf>
    <xf numFmtId="5" fontId="19" fillId="43" borderId="284" xfId="65" applyNumberFormat="1" applyFont="1" applyFill="1" applyBorder="1" applyAlignment="1" applyProtection="1">
      <alignment vertical="center"/>
    </xf>
    <xf numFmtId="3" fontId="22" fillId="32" borderId="46" xfId="54" applyNumberFormat="1" applyFont="1" applyFill="1" applyBorder="1" applyAlignment="1" applyProtection="1">
      <alignment horizontal="right"/>
    </xf>
    <xf numFmtId="166" fontId="22" fillId="0" borderId="47" xfId="54" applyNumberFormat="1" applyFont="1" applyFill="1" applyBorder="1" applyAlignment="1" applyProtection="1">
      <alignment horizontal="right"/>
    </xf>
    <xf numFmtId="166" fontId="22" fillId="32" borderId="47" xfId="54" applyNumberFormat="1" applyFont="1" applyFill="1" applyBorder="1" applyAlignment="1" applyProtection="1">
      <alignment horizontal="right"/>
    </xf>
    <xf numFmtId="6" fontId="22" fillId="0" borderId="69" xfId="54" applyNumberFormat="1" applyFont="1" applyFill="1" applyBorder="1" applyAlignment="1" applyProtection="1">
      <alignment horizontal="right"/>
    </xf>
    <xf numFmtId="166" fontId="22" fillId="35" borderId="69" xfId="54" applyNumberFormat="1" applyFont="1" applyFill="1" applyBorder="1" applyAlignment="1" applyProtection="1">
      <alignment horizontal="right"/>
    </xf>
    <xf numFmtId="6" fontId="22" fillId="0" borderId="47" xfId="54" applyNumberFormat="1" applyFont="1" applyFill="1" applyBorder="1" applyAlignment="1" applyProtection="1">
      <alignment horizontal="right"/>
    </xf>
    <xf numFmtId="6" fontId="22" fillId="0" borderId="83" xfId="54" applyNumberFormat="1" applyFont="1" applyFill="1" applyBorder="1" applyAlignment="1" applyProtection="1">
      <alignment horizontal="right"/>
    </xf>
    <xf numFmtId="6" fontId="22" fillId="46" borderId="46" xfId="54" applyNumberFormat="1" applyFont="1" applyFill="1" applyBorder="1" applyAlignment="1" applyProtection="1">
      <alignment horizontal="right"/>
    </xf>
    <xf numFmtId="6" fontId="22" fillId="0" borderId="46" xfId="54" applyNumberFormat="1" applyFont="1" applyFill="1" applyBorder="1" applyAlignment="1" applyProtection="1">
      <alignment horizontal="right"/>
    </xf>
    <xf numFmtId="166" fontId="22" fillId="35" borderId="134" xfId="54" applyNumberFormat="1" applyFont="1" applyFill="1" applyBorder="1" applyAlignment="1" applyProtection="1">
      <alignment horizontal="right"/>
    </xf>
    <xf numFmtId="171" fontId="22" fillId="32" borderId="46" xfId="54" applyNumberFormat="1" applyFont="1" applyFill="1" applyBorder="1" applyAlignment="1" applyProtection="1">
      <alignment horizontal="right"/>
    </xf>
    <xf numFmtId="6" fontId="22" fillId="32" borderId="236" xfId="54" applyNumberFormat="1" applyFont="1" applyFill="1" applyBorder="1" applyAlignment="1" applyProtection="1">
      <alignment horizontal="right"/>
    </xf>
    <xf numFmtId="6" fontId="22" fillId="0" borderId="266" xfId="54" applyNumberFormat="1" applyFont="1" applyFill="1" applyBorder="1" applyAlignment="1" applyProtection="1">
      <alignment horizontal="right"/>
    </xf>
    <xf numFmtId="6" fontId="22" fillId="35" borderId="69" xfId="54" applyNumberFormat="1" applyFont="1" applyFill="1" applyBorder="1" applyAlignment="1" applyProtection="1">
      <alignment horizontal="right"/>
    </xf>
    <xf numFmtId="6" fontId="22" fillId="0" borderId="236" xfId="54" applyNumberFormat="1" applyFont="1" applyFill="1" applyBorder="1" applyAlignment="1" applyProtection="1">
      <alignment horizontal="right"/>
    </xf>
    <xf numFmtId="6" fontId="22" fillId="0" borderId="242" xfId="54" applyNumberFormat="1" applyFont="1" applyFill="1" applyBorder="1" applyAlignment="1" applyProtection="1">
      <alignment horizontal="right"/>
    </xf>
    <xf numFmtId="0" fontId="19" fillId="0" borderId="338" xfId="0" applyFont="1" applyBorder="1" applyAlignment="1" applyProtection="1">
      <alignment horizontal="right" vertical="center"/>
    </xf>
    <xf numFmtId="0" fontId="22" fillId="0" borderId="338" xfId="0" applyFont="1" applyBorder="1" applyAlignment="1" applyProtection="1">
      <alignment horizontal="right" vertical="center"/>
    </xf>
    <xf numFmtId="5" fontId="22" fillId="0" borderId="338" xfId="32" applyNumberFormat="1" applyFont="1" applyBorder="1" applyAlignment="1" applyProtection="1">
      <alignment horizontal="right" vertical="center"/>
    </xf>
    <xf numFmtId="10" fontId="22" fillId="32" borderId="338" xfId="48" applyNumberFormat="1" applyFont="1" applyFill="1" applyBorder="1" applyAlignment="1" applyProtection="1">
      <alignment horizontal="right" vertical="center"/>
    </xf>
    <xf numFmtId="6" fontId="22" fillId="32" borderId="338" xfId="32" applyNumberFormat="1" applyFont="1" applyFill="1" applyBorder="1" applyAlignment="1" applyProtection="1">
      <alignment horizontal="right" vertical="center"/>
    </xf>
    <xf numFmtId="2" fontId="22" fillId="0" borderId="338" xfId="0" applyNumberFormat="1" applyFont="1" applyBorder="1" applyAlignment="1" applyProtection="1">
      <alignment horizontal="right" vertical="center"/>
    </xf>
    <xf numFmtId="0" fontId="22" fillId="0" borderId="338" xfId="0" applyFont="1" applyFill="1" applyBorder="1" applyAlignment="1" applyProtection="1">
      <alignment horizontal="right" vertical="center"/>
    </xf>
    <xf numFmtId="5" fontId="22" fillId="0" borderId="338" xfId="32" applyNumberFormat="1" applyFont="1" applyFill="1" applyBorder="1" applyAlignment="1" applyProtection="1">
      <alignment horizontal="right" vertical="center"/>
    </xf>
    <xf numFmtId="43" fontId="22" fillId="0" borderId="338" xfId="28" applyNumberFormat="1" applyFont="1" applyBorder="1" applyAlignment="1" applyProtection="1">
      <alignment horizontal="right" vertical="center"/>
    </xf>
    <xf numFmtId="43" fontId="22" fillId="0" borderId="338" xfId="28" applyFont="1" applyBorder="1" applyAlignment="1" applyProtection="1">
      <alignment horizontal="right" vertical="center"/>
    </xf>
    <xf numFmtId="10" fontId="22" fillId="0" borderId="338" xfId="32" applyNumberFormat="1" applyFont="1" applyFill="1" applyBorder="1" applyAlignment="1" applyProtection="1">
      <alignment horizontal="right" vertical="center"/>
    </xf>
    <xf numFmtId="6" fontId="22" fillId="0" borderId="338" xfId="32" applyNumberFormat="1" applyFont="1" applyBorder="1" applyAlignment="1" applyProtection="1">
      <alignment horizontal="right" vertical="center"/>
    </xf>
    <xf numFmtId="10" fontId="22" fillId="0" borderId="338" xfId="0" applyNumberFormat="1" applyFont="1" applyBorder="1" applyAlignment="1" applyProtection="1">
      <alignment horizontal="right" vertical="center"/>
    </xf>
    <xf numFmtId="0" fontId="19" fillId="0" borderId="0" xfId="0" applyFont="1" applyAlignment="1" applyProtection="1">
      <alignment horizontal="right" vertical="center"/>
    </xf>
    <xf numFmtId="0" fontId="22" fillId="0" borderId="338" xfId="0" applyFont="1" applyBorder="1" applyAlignment="1" applyProtection="1">
      <alignment horizontal="left" vertical="center"/>
    </xf>
    <xf numFmtId="0" fontId="32" fillId="43" borderId="339" xfId="65" applyFont="1" applyFill="1" applyBorder="1" applyAlignment="1" applyProtection="1">
      <alignment horizontal="center" vertical="center" wrapText="1"/>
    </xf>
    <xf numFmtId="38" fontId="19" fillId="32" borderId="278" xfId="54" applyNumberFormat="1" applyFont="1" applyFill="1" applyBorder="1" applyAlignment="1" applyProtection="1">
      <alignment horizontal="right"/>
    </xf>
    <xf numFmtId="38" fontId="19" fillId="32" borderId="275" xfId="54" applyNumberFormat="1" applyFont="1" applyFill="1" applyBorder="1" applyAlignment="1" applyProtection="1">
      <alignment horizontal="right"/>
    </xf>
    <xf numFmtId="38" fontId="19" fillId="32" borderId="257" xfId="54" applyNumberFormat="1" applyFont="1" applyFill="1" applyBorder="1" applyAlignment="1" applyProtection="1">
      <alignment horizontal="right"/>
    </xf>
    <xf numFmtId="1" fontId="27" fillId="26" borderId="338" xfId="65" quotePrefix="1" applyNumberFormat="1" applyFont="1" applyFill="1" applyBorder="1" applyAlignment="1" applyProtection="1">
      <alignment horizontal="center"/>
    </xf>
    <xf numFmtId="0" fontId="32" fillId="34" borderId="339" xfId="253" applyFont="1" applyFill="1" applyBorder="1" applyAlignment="1" applyProtection="1">
      <alignment horizontal="center" vertical="center" wrapText="1"/>
    </xf>
    <xf numFmtId="166" fontId="88" fillId="49" borderId="338" xfId="253" applyNumberFormat="1" applyFont="1" applyFill="1" applyBorder="1" applyAlignment="1" applyProtection="1">
      <alignment horizontal="center" vertical="center" wrapText="1"/>
    </xf>
    <xf numFmtId="1" fontId="22" fillId="26" borderId="338" xfId="65" applyNumberFormat="1" applyFont="1" applyFill="1" applyBorder="1" applyProtection="1"/>
    <xf numFmtId="0" fontId="19" fillId="0" borderId="279" xfId="65" applyFont="1" applyFill="1" applyBorder="1" applyAlignment="1" applyProtection="1">
      <alignment vertical="center"/>
    </xf>
    <xf numFmtId="0" fontId="19" fillId="0" borderId="276" xfId="65" applyFont="1" applyFill="1" applyBorder="1" applyAlignment="1" applyProtection="1">
      <alignment vertical="center"/>
    </xf>
    <xf numFmtId="0" fontId="19" fillId="0" borderId="225" xfId="65" applyFont="1" applyFill="1" applyBorder="1" applyAlignment="1" applyProtection="1">
      <alignment vertical="center"/>
    </xf>
    <xf numFmtId="3" fontId="19" fillId="0" borderId="284" xfId="65" applyNumberFormat="1" applyFont="1" applyFill="1" applyBorder="1" applyAlignment="1" applyProtection="1">
      <alignment horizontal="left" vertical="center"/>
    </xf>
    <xf numFmtId="0" fontId="19" fillId="28" borderId="340" xfId="65" applyFont="1" applyFill="1" applyBorder="1" applyAlignment="1" applyProtection="1">
      <alignment horizontal="center" vertical="center"/>
    </xf>
    <xf numFmtId="38" fontId="22" fillId="28" borderId="224" xfId="65" applyNumberFormat="1" applyFont="1" applyFill="1" applyBorder="1" applyAlignment="1" applyProtection="1">
      <alignment horizontal="left" vertical="center"/>
    </xf>
    <xf numFmtId="1" fontId="19" fillId="26" borderId="338" xfId="65" applyNumberFormat="1" applyFont="1" applyFill="1" applyBorder="1" applyAlignment="1" applyProtection="1">
      <alignment horizontal="center"/>
    </xf>
    <xf numFmtId="0" fontId="22" fillId="0" borderId="357" xfId="65" applyFont="1" applyFill="1" applyBorder="1" applyAlignment="1" applyProtection="1">
      <alignment horizontal="center" vertical="center"/>
    </xf>
    <xf numFmtId="6" fontId="22" fillId="28" borderId="224" xfId="65" applyNumberFormat="1" applyFont="1" applyFill="1" applyBorder="1" applyAlignment="1" applyProtection="1">
      <alignment horizontal="left" vertical="center"/>
    </xf>
    <xf numFmtId="0" fontId="32" fillId="46" borderId="339" xfId="65" applyFont="1" applyFill="1" applyBorder="1" applyAlignment="1" applyProtection="1">
      <alignment horizontal="center" vertical="center" wrapText="1"/>
    </xf>
    <xf numFmtId="166" fontId="88" fillId="33" borderId="338" xfId="65" applyNumberFormat="1" applyFont="1" applyFill="1" applyBorder="1" applyAlignment="1" applyProtection="1">
      <alignment horizontal="center" vertical="center" wrapText="1"/>
    </xf>
    <xf numFmtId="38" fontId="19" fillId="28" borderId="224" xfId="65" applyNumberFormat="1" applyFont="1" applyFill="1" applyBorder="1" applyAlignment="1" applyProtection="1">
      <alignment horizontal="left" vertical="center"/>
    </xf>
    <xf numFmtId="6" fontId="32" fillId="31" borderId="338" xfId="65" applyNumberFormat="1" applyFont="1" applyFill="1" applyBorder="1" applyAlignment="1" applyProtection="1">
      <alignment horizontal="center" vertical="center" wrapText="1"/>
    </xf>
    <xf numFmtId="0" fontId="32" fillId="25" borderId="10" xfId="0" applyFont="1" applyFill="1" applyBorder="1" applyAlignment="1" applyProtection="1">
      <alignment horizontal="center" vertical="center" wrapText="1"/>
    </xf>
    <xf numFmtId="0" fontId="88" fillId="25" borderId="249" xfId="0" applyFont="1" applyFill="1" applyBorder="1" applyAlignment="1" applyProtection="1">
      <alignment horizontal="center" vertical="center" wrapText="1"/>
    </xf>
    <xf numFmtId="0" fontId="88" fillId="29" borderId="249" xfId="0" applyFont="1" applyFill="1" applyBorder="1" applyAlignment="1" applyProtection="1">
      <alignment horizontal="center" vertical="center" wrapText="1"/>
    </xf>
    <xf numFmtId="0" fontId="88" fillId="27" borderId="249" xfId="0" applyFont="1" applyFill="1" applyBorder="1" applyAlignment="1" applyProtection="1">
      <alignment horizontal="center" vertical="center" wrapText="1"/>
    </xf>
    <xf numFmtId="0" fontId="32" fillId="40" borderId="249" xfId="0" applyFont="1" applyFill="1" applyBorder="1" applyAlignment="1" applyProtection="1">
      <alignment horizontal="center" vertical="center" wrapText="1"/>
    </xf>
    <xf numFmtId="0" fontId="32" fillId="29" borderId="249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6" fontId="88" fillId="25" borderId="229" xfId="0" applyNumberFormat="1" applyFont="1" applyFill="1" applyBorder="1" applyAlignment="1" applyProtection="1">
      <alignment horizontal="center" wrapText="1"/>
    </xf>
    <xf numFmtId="8" fontId="88" fillId="25" borderId="229" xfId="0" applyNumberFormat="1" applyFont="1" applyFill="1" applyBorder="1" applyAlignment="1" applyProtection="1">
      <alignment horizontal="center" wrapText="1"/>
    </xf>
    <xf numFmtId="0" fontId="52" fillId="0" borderId="0" xfId="0" applyFont="1" applyProtection="1"/>
    <xf numFmtId="0" fontId="88" fillId="25" borderId="10" xfId="0" applyFont="1" applyFill="1" applyBorder="1" applyAlignment="1" applyProtection="1">
      <alignment horizontal="center" vertical="center" wrapText="1"/>
    </xf>
    <xf numFmtId="1" fontId="76" fillId="26" borderId="338" xfId="53" applyNumberFormat="1" applyFont="1" applyFill="1" applyBorder="1" applyAlignment="1" applyProtection="1">
      <alignment horizontal="center"/>
    </xf>
    <xf numFmtId="6" fontId="22" fillId="32" borderId="266" xfId="54" applyNumberFormat="1" applyFont="1" applyFill="1" applyBorder="1" applyAlignment="1" applyProtection="1">
      <alignment horizontal="right"/>
    </xf>
    <xf numFmtId="1" fontId="19" fillId="26" borderId="224" xfId="53" applyNumberFormat="1" applyFont="1" applyFill="1" applyBorder="1" applyAlignment="1" applyProtection="1">
      <alignment horizontal="center"/>
    </xf>
    <xf numFmtId="1" fontId="22" fillId="26" borderId="224" xfId="53" applyNumberFormat="1" applyFont="1" applyFill="1" applyBorder="1" applyAlignment="1" applyProtection="1">
      <alignment horizontal="center"/>
    </xf>
    <xf numFmtId="1" fontId="27" fillId="26" borderId="224" xfId="53" quotePrefix="1" applyNumberFormat="1" applyFont="1" applyFill="1" applyBorder="1" applyAlignment="1" applyProtection="1">
      <alignment horizontal="center"/>
    </xf>
    <xf numFmtId="1" fontId="35" fillId="26" borderId="338" xfId="53" applyNumberFormat="1" applyFont="1" applyFill="1" applyBorder="1" applyAlignment="1" applyProtection="1">
      <alignment horizontal="center"/>
    </xf>
    <xf numFmtId="38" fontId="19" fillId="0" borderId="278" xfId="54" applyNumberFormat="1" applyFont="1" applyFill="1" applyBorder="1" applyAlignment="1" applyProtection="1">
      <alignment horizontal="right"/>
    </xf>
    <xf numFmtId="38" fontId="19" fillId="0" borderId="275" xfId="54" applyNumberFormat="1" applyFont="1" applyFill="1" applyBorder="1" applyAlignment="1" applyProtection="1">
      <alignment horizontal="right"/>
    </xf>
    <xf numFmtId="38" fontId="19" fillId="0" borderId="257" xfId="54" applyNumberFormat="1" applyFont="1" applyFill="1" applyBorder="1" applyAlignment="1" applyProtection="1">
      <alignment horizontal="right"/>
    </xf>
    <xf numFmtId="38" fontId="22" fillId="32" borderId="362" xfId="54" applyNumberFormat="1" applyFont="1" applyFill="1" applyBorder="1" applyAlignment="1" applyProtection="1">
      <alignment horizontal="right"/>
    </xf>
    <xf numFmtId="6" fontId="22" fillId="35" borderId="266" xfId="54" applyNumberFormat="1" applyFont="1" applyFill="1" applyBorder="1" applyAlignment="1" applyProtection="1">
      <alignment horizontal="right"/>
    </xf>
    <xf numFmtId="6" fontId="22" fillId="34" borderId="266" xfId="54" applyNumberFormat="1" applyFont="1" applyFill="1" applyBorder="1" applyAlignment="1" applyProtection="1">
      <alignment horizontal="right"/>
    </xf>
    <xf numFmtId="49" fontId="32" fillId="34" borderId="338" xfId="53" applyNumberFormat="1" applyFont="1" applyFill="1" applyBorder="1" applyAlignment="1" applyProtection="1">
      <alignment horizontal="center" vertical="center" wrapText="1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6" fontId="19" fillId="47" borderId="279" xfId="54" applyNumberFormat="1" applyFont="1" applyFill="1" applyBorder="1" applyAlignment="1" applyProtection="1">
      <alignment horizontal="right"/>
    </xf>
    <xf numFmtId="6" fontId="19" fillId="47" borderId="276" xfId="54" applyNumberFormat="1" applyFont="1" applyFill="1" applyBorder="1" applyAlignment="1" applyProtection="1">
      <alignment horizontal="right"/>
    </xf>
    <xf numFmtId="6" fontId="19" fillId="47" borderId="225" xfId="54" applyNumberFormat="1" applyFont="1" applyFill="1" applyBorder="1" applyAlignment="1" applyProtection="1">
      <alignment horizontal="right"/>
    </xf>
    <xf numFmtId="6" fontId="22" fillId="47" borderId="266" xfId="54" applyNumberFormat="1" applyFont="1" applyFill="1" applyBorder="1" applyAlignment="1" applyProtection="1">
      <alignment horizontal="right"/>
    </xf>
    <xf numFmtId="0" fontId="19" fillId="0" borderId="278" xfId="53" applyFont="1" applyFill="1" applyBorder="1" applyAlignment="1" applyProtection="1">
      <alignment vertical="center"/>
    </xf>
    <xf numFmtId="38" fontId="19" fillId="32" borderId="278" xfId="54" applyNumberFormat="1" applyFont="1" applyFill="1" applyBorder="1" applyAlignment="1" applyProtection="1">
      <alignment horizontal="right" vertical="center"/>
    </xf>
    <xf numFmtId="6" fontId="19" fillId="0" borderId="279" xfId="54" applyNumberFormat="1" applyFont="1" applyFill="1" applyBorder="1" applyAlignment="1" applyProtection="1">
      <alignment horizontal="right" vertical="center"/>
    </xf>
    <xf numFmtId="6" fontId="19" fillId="32" borderId="279" xfId="54" applyNumberFormat="1" applyFont="1" applyFill="1" applyBorder="1" applyAlignment="1" applyProtection="1">
      <alignment horizontal="right" vertical="center"/>
    </xf>
    <xf numFmtId="38" fontId="19" fillId="0" borderId="278" xfId="54" applyNumberFormat="1" applyFont="1" applyFill="1" applyBorder="1" applyAlignment="1" applyProtection="1">
      <alignment horizontal="right" vertical="center"/>
    </xf>
    <xf numFmtId="6" fontId="19" fillId="35" borderId="279" xfId="54" applyNumberFormat="1" applyFont="1" applyFill="1" applyBorder="1" applyAlignment="1" applyProtection="1">
      <alignment horizontal="right" vertical="center"/>
    </xf>
    <xf numFmtId="6" fontId="19" fillId="34" borderId="279" xfId="54" applyNumberFormat="1" applyFont="1" applyFill="1" applyBorder="1" applyAlignment="1" applyProtection="1">
      <alignment horizontal="right" vertical="center"/>
    </xf>
    <xf numFmtId="6" fontId="19" fillId="35" borderId="272" xfId="54" applyNumberFormat="1" applyFont="1" applyFill="1" applyBorder="1" applyAlignment="1" applyProtection="1">
      <alignment horizontal="right" vertical="center"/>
    </xf>
    <xf numFmtId="6" fontId="19" fillId="0" borderId="293" xfId="53" applyNumberFormat="1" applyFont="1" applyFill="1" applyBorder="1" applyAlignment="1" applyProtection="1">
      <alignment horizontal="right" vertical="center"/>
    </xf>
    <xf numFmtId="6" fontId="19" fillId="46" borderId="278" xfId="53" applyNumberFormat="1" applyFont="1" applyFill="1" applyBorder="1" applyAlignment="1" applyProtection="1">
      <alignment horizontal="right" vertical="center"/>
    </xf>
    <xf numFmtId="6" fontId="19" fillId="0" borderId="278" xfId="53" applyNumberFormat="1" applyFont="1" applyFill="1" applyBorder="1" applyAlignment="1" applyProtection="1">
      <alignment horizontal="right" vertical="center"/>
    </xf>
    <xf numFmtId="6" fontId="19" fillId="34" borderId="278" xfId="53" applyNumberFormat="1" applyFont="1" applyFill="1" applyBorder="1" applyAlignment="1" applyProtection="1">
      <alignment horizontal="right" vertical="center"/>
    </xf>
    <xf numFmtId="6" fontId="19" fillId="32" borderId="278" xfId="53" applyNumberFormat="1" applyFont="1" applyFill="1" applyBorder="1" applyAlignment="1" applyProtection="1">
      <alignment horizontal="right" vertical="center"/>
    </xf>
    <xf numFmtId="1" fontId="19" fillId="26" borderId="224" xfId="53" applyNumberFormat="1" applyFont="1" applyFill="1" applyBorder="1" applyAlignment="1" applyProtection="1">
      <alignment horizontal="center" vertical="center"/>
    </xf>
    <xf numFmtId="1" fontId="35" fillId="26" borderId="338" xfId="53" applyNumberFormat="1" applyFont="1" applyFill="1" applyBorder="1" applyAlignment="1" applyProtection="1">
      <alignment horizontal="center" vertical="center"/>
    </xf>
    <xf numFmtId="0" fontId="19" fillId="0" borderId="277" xfId="53" applyFont="1" applyFill="1" applyBorder="1" applyAlignment="1" applyProtection="1">
      <alignment horizontal="center" vertical="center"/>
    </xf>
    <xf numFmtId="0" fontId="19" fillId="0" borderId="274" xfId="53" applyFont="1" applyFill="1" applyBorder="1" applyAlignment="1" applyProtection="1">
      <alignment horizontal="center" vertical="center"/>
    </xf>
    <xf numFmtId="0" fontId="19" fillId="0" borderId="31" xfId="53" applyFont="1" applyFill="1" applyBorder="1" applyAlignment="1" applyProtection="1">
      <alignment horizontal="center" vertical="center"/>
    </xf>
    <xf numFmtId="1" fontId="22" fillId="26" borderId="224" xfId="53" applyNumberFormat="1" applyFont="1" applyFill="1" applyBorder="1" applyAlignment="1" applyProtection="1">
      <alignment horizontal="center" vertical="center"/>
    </xf>
    <xf numFmtId="1" fontId="27" fillId="26" borderId="224" xfId="53" quotePrefix="1" applyNumberFormat="1" applyFont="1" applyFill="1" applyBorder="1" applyAlignment="1" applyProtection="1">
      <alignment horizontal="center" vertical="center"/>
    </xf>
    <xf numFmtId="1" fontId="76" fillId="26" borderId="338" xfId="53" applyNumberFormat="1" applyFont="1" applyFill="1" applyBorder="1" applyAlignment="1" applyProtection="1">
      <alignment horizontal="center" vertical="center"/>
    </xf>
    <xf numFmtId="1" fontId="76" fillId="26" borderId="341" xfId="53" applyNumberFormat="1" applyFont="1" applyFill="1" applyBorder="1" applyAlignment="1" applyProtection="1">
      <alignment horizontal="center" vertical="center"/>
    </xf>
    <xf numFmtId="6" fontId="19" fillId="47" borderId="279" xfId="54" applyNumberFormat="1" applyFont="1" applyFill="1" applyBorder="1" applyAlignment="1" applyProtection="1">
      <alignment horizontal="right" vertical="center"/>
    </xf>
    <xf numFmtId="0" fontId="19" fillId="0" borderId="275" xfId="53" applyFont="1" applyFill="1" applyBorder="1" applyAlignment="1" applyProtection="1">
      <alignment vertical="center"/>
    </xf>
    <xf numFmtId="38" fontId="19" fillId="32" borderId="275" xfId="54" applyNumberFormat="1" applyFont="1" applyFill="1" applyBorder="1" applyAlignment="1" applyProtection="1">
      <alignment horizontal="right" vertical="center"/>
    </xf>
    <xf numFmtId="6" fontId="19" fillId="0" borderId="276" xfId="54" applyNumberFormat="1" applyFont="1" applyFill="1" applyBorder="1" applyAlignment="1" applyProtection="1">
      <alignment horizontal="right" vertical="center"/>
    </xf>
    <xf numFmtId="6" fontId="19" fillId="32" borderId="276" xfId="54" applyNumberFormat="1" applyFont="1" applyFill="1" applyBorder="1" applyAlignment="1" applyProtection="1">
      <alignment horizontal="right" vertical="center"/>
    </xf>
    <xf numFmtId="38" fontId="19" fillId="0" borderId="275" xfId="54" applyNumberFormat="1" applyFont="1" applyFill="1" applyBorder="1" applyAlignment="1" applyProtection="1">
      <alignment horizontal="right" vertical="center"/>
    </xf>
    <xf numFmtId="6" fontId="19" fillId="35" borderId="276" xfId="54" applyNumberFormat="1" applyFont="1" applyFill="1" applyBorder="1" applyAlignment="1" applyProtection="1">
      <alignment horizontal="right" vertical="center"/>
    </xf>
    <xf numFmtId="6" fontId="19" fillId="34" borderId="276" xfId="54" applyNumberFormat="1" applyFont="1" applyFill="1" applyBorder="1" applyAlignment="1" applyProtection="1">
      <alignment horizontal="right" vertical="center"/>
    </xf>
    <xf numFmtId="6" fontId="19" fillId="47" borderId="276" xfId="54" applyNumberFormat="1" applyFont="1" applyFill="1" applyBorder="1" applyAlignment="1" applyProtection="1">
      <alignment horizontal="right" vertical="center"/>
    </xf>
    <xf numFmtId="6" fontId="19" fillId="35" borderId="273" xfId="54" applyNumberFormat="1" applyFont="1" applyFill="1" applyBorder="1" applyAlignment="1" applyProtection="1">
      <alignment horizontal="right" vertical="center"/>
    </xf>
    <xf numFmtId="6" fontId="19" fillId="0" borderId="294" xfId="53" applyNumberFormat="1" applyFont="1" applyFill="1" applyBorder="1" applyAlignment="1" applyProtection="1">
      <alignment horizontal="right" vertical="center"/>
    </xf>
    <xf numFmtId="6" fontId="19" fillId="46" borderId="275" xfId="53" applyNumberFormat="1" applyFont="1" applyFill="1" applyBorder="1" applyAlignment="1" applyProtection="1">
      <alignment horizontal="right" vertical="center"/>
    </xf>
    <xf numFmtId="6" fontId="19" fillId="0" borderId="275" xfId="53" applyNumberFormat="1" applyFont="1" applyFill="1" applyBorder="1" applyAlignment="1" applyProtection="1">
      <alignment horizontal="right" vertical="center"/>
    </xf>
    <xf numFmtId="6" fontId="19" fillId="34" borderId="275" xfId="53" applyNumberFormat="1" applyFont="1" applyFill="1" applyBorder="1" applyAlignment="1" applyProtection="1">
      <alignment horizontal="right" vertical="center"/>
    </xf>
    <xf numFmtId="6" fontId="19" fillId="32" borderId="275" xfId="53" applyNumberFormat="1" applyFont="1" applyFill="1" applyBorder="1" applyAlignment="1" applyProtection="1">
      <alignment horizontal="right" vertical="center"/>
    </xf>
    <xf numFmtId="0" fontId="19" fillId="0" borderId="257" xfId="53" applyFont="1" applyFill="1" applyBorder="1" applyAlignment="1" applyProtection="1">
      <alignment vertical="center"/>
    </xf>
    <xf numFmtId="38" fontId="19" fillId="32" borderId="257" xfId="54" applyNumberFormat="1" applyFont="1" applyFill="1" applyBorder="1" applyAlignment="1" applyProtection="1">
      <alignment horizontal="right" vertical="center"/>
    </xf>
    <xf numFmtId="6" fontId="19" fillId="0" borderId="225" xfId="54" applyNumberFormat="1" applyFont="1" applyFill="1" applyBorder="1" applyAlignment="1" applyProtection="1">
      <alignment horizontal="right" vertical="center"/>
    </xf>
    <xf numFmtId="6" fontId="19" fillId="32" borderId="225" xfId="54" applyNumberFormat="1" applyFont="1" applyFill="1" applyBorder="1" applyAlignment="1" applyProtection="1">
      <alignment horizontal="right" vertical="center"/>
    </xf>
    <xf numFmtId="38" fontId="19" fillId="0" borderId="257" xfId="54" applyNumberFormat="1" applyFont="1" applyFill="1" applyBorder="1" applyAlignment="1" applyProtection="1">
      <alignment horizontal="right" vertical="center"/>
    </xf>
    <xf numFmtId="6" fontId="19" fillId="35" borderId="225" xfId="54" applyNumberFormat="1" applyFont="1" applyFill="1" applyBorder="1" applyAlignment="1" applyProtection="1">
      <alignment horizontal="right" vertical="center"/>
    </xf>
    <xf numFmtId="6" fontId="19" fillId="34" borderId="225" xfId="54" applyNumberFormat="1" applyFont="1" applyFill="1" applyBorder="1" applyAlignment="1" applyProtection="1">
      <alignment horizontal="right" vertical="center"/>
    </xf>
    <xf numFmtId="6" fontId="19" fillId="47" borderId="225" xfId="54" applyNumberFormat="1" applyFont="1" applyFill="1" applyBorder="1" applyAlignment="1" applyProtection="1">
      <alignment horizontal="right" vertical="center"/>
    </xf>
    <xf numFmtId="6" fontId="19" fillId="0" borderId="224" xfId="54" applyNumberFormat="1" applyFont="1" applyFill="1" applyBorder="1" applyAlignment="1" applyProtection="1">
      <alignment horizontal="right" vertical="center"/>
    </xf>
    <xf numFmtId="6" fontId="19" fillId="35" borderId="224" xfId="54" applyNumberFormat="1" applyFont="1" applyFill="1" applyBorder="1" applyAlignment="1" applyProtection="1">
      <alignment horizontal="right" vertical="center"/>
    </xf>
    <xf numFmtId="6" fontId="19" fillId="0" borderId="243" xfId="53" applyNumberFormat="1" applyFont="1" applyFill="1" applyBorder="1" applyAlignment="1" applyProtection="1">
      <alignment horizontal="right" vertical="center"/>
    </xf>
    <xf numFmtId="6" fontId="19" fillId="46" borderId="257" xfId="53" applyNumberFormat="1" applyFont="1" applyFill="1" applyBorder="1" applyAlignment="1" applyProtection="1">
      <alignment horizontal="right" vertical="center"/>
    </xf>
    <xf numFmtId="6" fontId="19" fillId="0" borderId="257" xfId="53" applyNumberFormat="1" applyFont="1" applyFill="1" applyBorder="1" applyAlignment="1" applyProtection="1">
      <alignment horizontal="right" vertical="center"/>
    </xf>
    <xf numFmtId="6" fontId="19" fillId="34" borderId="257" xfId="53" applyNumberFormat="1" applyFont="1" applyFill="1" applyBorder="1" applyAlignment="1" applyProtection="1">
      <alignment horizontal="right" vertical="center"/>
    </xf>
    <xf numFmtId="6" fontId="19" fillId="32" borderId="257" xfId="53" applyNumberFormat="1" applyFont="1" applyFill="1" applyBorder="1" applyAlignment="1" applyProtection="1">
      <alignment horizontal="right" vertical="center"/>
    </xf>
    <xf numFmtId="38" fontId="22" fillId="32" borderId="362" xfId="54" applyNumberFormat="1" applyFont="1" applyFill="1" applyBorder="1" applyAlignment="1" applyProtection="1">
      <alignment horizontal="right" vertical="center"/>
    </xf>
    <xf numFmtId="6" fontId="22" fillId="0" borderId="266" xfId="54" applyNumberFormat="1" applyFont="1" applyFill="1" applyBorder="1" applyAlignment="1" applyProtection="1">
      <alignment horizontal="right" vertical="center"/>
    </xf>
    <xf numFmtId="6" fontId="22" fillId="32" borderId="266" xfId="54" applyNumberFormat="1" applyFont="1" applyFill="1" applyBorder="1" applyAlignment="1" applyProtection="1">
      <alignment horizontal="right" vertical="center"/>
    </xf>
    <xf numFmtId="6" fontId="22" fillId="35" borderId="266" xfId="54" applyNumberFormat="1" applyFont="1" applyFill="1" applyBorder="1" applyAlignment="1" applyProtection="1">
      <alignment horizontal="right" vertical="center"/>
    </xf>
    <xf numFmtId="6" fontId="22" fillId="34" borderId="266" xfId="54" applyNumberFormat="1" applyFont="1" applyFill="1" applyBorder="1" applyAlignment="1" applyProtection="1">
      <alignment horizontal="right" vertical="center"/>
    </xf>
    <xf numFmtId="6" fontId="22" fillId="47" borderId="266" xfId="54" applyNumberFormat="1" applyFont="1" applyFill="1" applyBorder="1" applyAlignment="1" applyProtection="1">
      <alignment horizontal="right" vertical="center"/>
    </xf>
    <xf numFmtId="6" fontId="22" fillId="35" borderId="356" xfId="54" applyNumberFormat="1" applyFont="1" applyFill="1" applyBorder="1" applyAlignment="1" applyProtection="1">
      <alignment horizontal="right" vertical="center"/>
    </xf>
    <xf numFmtId="6" fontId="22" fillId="0" borderId="359" xfId="53" applyNumberFormat="1" applyFont="1" applyFill="1" applyBorder="1" applyAlignment="1" applyProtection="1">
      <alignment horizontal="right" vertical="center"/>
    </xf>
    <xf numFmtId="6" fontId="22" fillId="46" borderId="362" xfId="54" applyNumberFormat="1" applyFont="1" applyFill="1" applyBorder="1" applyAlignment="1" applyProtection="1">
      <alignment horizontal="right" vertical="center"/>
    </xf>
    <xf numFmtId="6" fontId="22" fillId="0" borderId="362" xfId="54" applyNumberFormat="1" applyFont="1" applyFill="1" applyBorder="1" applyAlignment="1" applyProtection="1">
      <alignment horizontal="right" vertical="center"/>
    </xf>
    <xf numFmtId="6" fontId="22" fillId="34" borderId="362" xfId="54" applyNumberFormat="1" applyFont="1" applyFill="1" applyBorder="1" applyAlignment="1" applyProtection="1">
      <alignment horizontal="right" vertical="center"/>
    </xf>
    <xf numFmtId="6" fontId="22" fillId="32" borderId="362" xfId="54" applyNumberFormat="1" applyFont="1" applyFill="1" applyBorder="1" applyAlignment="1" applyProtection="1">
      <alignment horizontal="right" vertical="center"/>
    </xf>
    <xf numFmtId="49" fontId="32" fillId="35" borderId="339" xfId="53" applyNumberFormat="1" applyFont="1" applyFill="1" applyBorder="1" applyAlignment="1" applyProtection="1">
      <alignment horizontal="center" vertical="center" wrapText="1"/>
    </xf>
    <xf numFmtId="0" fontId="88" fillId="41" borderId="339" xfId="0" quotePrefix="1" applyFont="1" applyFill="1" applyBorder="1" applyAlignment="1" applyProtection="1">
      <alignment horizontal="center" vertical="center" wrapText="1"/>
    </xf>
    <xf numFmtId="0" fontId="32" fillId="35" borderId="10" xfId="0" applyFont="1" applyFill="1" applyBorder="1" applyAlignment="1" applyProtection="1">
      <alignment horizontal="center" vertical="center" wrapText="1"/>
    </xf>
    <xf numFmtId="0" fontId="32" fillId="35" borderId="344" xfId="0" applyFont="1" applyFill="1" applyBorder="1" applyAlignment="1" applyProtection="1">
      <alignment horizontal="center" vertical="center" wrapText="1"/>
    </xf>
    <xf numFmtId="0" fontId="34" fillId="31" borderId="14" xfId="0" applyFont="1" applyFill="1" applyBorder="1" applyAlignment="1" applyProtection="1">
      <alignment horizontal="center" vertical="center" wrapText="1"/>
    </xf>
    <xf numFmtId="0" fontId="34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45" xfId="0" applyFill="1" applyBorder="1" applyAlignment="1" applyProtection="1">
      <alignment vertical="center"/>
    </xf>
    <xf numFmtId="0" fontId="0" fillId="26" borderId="249" xfId="0" applyFill="1" applyBorder="1" applyAlignment="1" applyProtection="1">
      <alignment vertical="center"/>
    </xf>
    <xf numFmtId="0" fontId="0" fillId="26" borderId="16" xfId="0" applyFill="1" applyBorder="1" applyAlignment="1" applyProtection="1">
      <alignment vertical="center"/>
    </xf>
    <xf numFmtId="1" fontId="27" fillId="26" borderId="16" xfId="0" quotePrefix="1" applyNumberFormat="1" applyFont="1" applyFill="1" applyBorder="1" applyAlignment="1" applyProtection="1">
      <alignment horizontal="center" vertical="center"/>
    </xf>
    <xf numFmtId="0" fontId="19" fillId="0" borderId="224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224" xfId="0" applyNumberFormat="1" applyFill="1" applyBorder="1" applyAlignment="1" applyProtection="1">
      <alignment vertical="center"/>
    </xf>
    <xf numFmtId="0" fontId="19" fillId="0" borderId="60" xfId="0" applyFont="1" applyBorder="1" applyAlignment="1" applyProtection="1">
      <alignment horizontal="center" vertical="center" wrapText="1"/>
    </xf>
    <xf numFmtId="0" fontId="19" fillId="0" borderId="11" xfId="0" applyFont="1" applyBorder="1" applyAlignment="1" applyProtection="1">
      <alignment horizontal="left" vertical="center" wrapText="1"/>
    </xf>
    <xf numFmtId="0" fontId="22" fillId="0" borderId="12" xfId="0" applyFont="1" applyBorder="1" applyAlignment="1" applyProtection="1">
      <alignment vertical="center"/>
    </xf>
    <xf numFmtId="37" fontId="22" fillId="0" borderId="12" xfId="28" applyNumberFormat="1" applyFont="1" applyBorder="1" applyAlignment="1" applyProtection="1">
      <alignment vertical="center"/>
    </xf>
    <xf numFmtId="6" fontId="22" fillId="0" borderId="247" xfId="0" applyNumberFormat="1" applyFont="1" applyFill="1" applyBorder="1" applyAlignment="1" applyProtection="1">
      <alignment vertical="center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0" fontId="32" fillId="35" borderId="224" xfId="0" applyFont="1" applyFill="1" applyBorder="1" applyAlignment="1" applyProtection="1">
      <alignment horizontal="center" vertical="center" wrapText="1"/>
    </xf>
    <xf numFmtId="0" fontId="32" fillId="41" borderId="224" xfId="0" applyFont="1" applyFill="1" applyBorder="1" applyAlignment="1" applyProtection="1">
      <alignment horizontal="center" vertical="center" wrapText="1"/>
    </xf>
    <xf numFmtId="0" fontId="88" fillId="41" borderId="224" xfId="0" quotePrefix="1" applyFont="1" applyFill="1" applyBorder="1" applyAlignment="1" applyProtection="1">
      <alignment horizontal="center" vertical="center" wrapText="1"/>
    </xf>
    <xf numFmtId="49" fontId="32" fillId="46" borderId="338" xfId="53" applyNumberFormat="1" applyFont="1" applyFill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20" xfId="0" applyFont="1" applyFill="1" applyBorder="1" applyAlignment="1" applyProtection="1">
      <alignment vertical="center" wrapText="1"/>
    </xf>
    <xf numFmtId="3" fontId="19" fillId="0" borderId="20" xfId="0" applyNumberFormat="1" applyFont="1" applyFill="1" applyBorder="1" applyAlignment="1" applyProtection="1">
      <alignment horizontal="right" vertical="center"/>
    </xf>
    <xf numFmtId="6" fontId="19" fillId="0" borderId="20" xfId="0" applyNumberFormat="1" applyFont="1" applyBorder="1" applyAlignment="1" applyProtection="1">
      <alignment horizontal="right" vertical="center"/>
    </xf>
    <xf numFmtId="6" fontId="19" fillId="0" borderId="13" xfId="0" applyNumberFormat="1" applyFont="1" applyBorder="1" applyAlignment="1" applyProtection="1">
      <alignment horizontal="right" vertical="center"/>
    </xf>
    <xf numFmtId="6" fontId="19" fillId="0" borderId="13" xfId="0" applyNumberFormat="1" applyFont="1" applyFill="1" applyBorder="1" applyAlignment="1" applyProtection="1">
      <alignment horizontal="right" vertical="center"/>
    </xf>
    <xf numFmtId="6" fontId="19" fillId="35" borderId="13" xfId="0" applyNumberFormat="1" applyFont="1" applyFill="1" applyBorder="1" applyAlignment="1" applyProtection="1">
      <alignment horizontal="right" vertical="center"/>
    </xf>
    <xf numFmtId="6" fontId="19" fillId="32" borderId="13" xfId="0" applyNumberFormat="1" applyFont="1" applyFill="1" applyBorder="1" applyAlignment="1" applyProtection="1">
      <alignment horizontal="right" vertical="center"/>
    </xf>
    <xf numFmtId="6" fontId="19" fillId="34" borderId="13" xfId="0" applyNumberFormat="1" applyFont="1" applyFill="1" applyBorder="1" applyAlignment="1" applyProtection="1">
      <alignment horizontal="right" vertical="center"/>
    </xf>
    <xf numFmtId="6" fontId="19" fillId="35" borderId="224" xfId="0" applyNumberFormat="1" applyFont="1" applyFill="1" applyBorder="1" applyAlignment="1" applyProtection="1">
      <alignment horizontal="right" vertical="center"/>
    </xf>
    <xf numFmtId="6" fontId="19" fillId="46" borderId="13" xfId="0" applyNumberFormat="1" applyFont="1" applyFill="1" applyBorder="1" applyAlignment="1" applyProtection="1">
      <alignment horizontal="right" vertical="center"/>
    </xf>
    <xf numFmtId="38" fontId="19" fillId="0" borderId="13" xfId="0" applyNumberFormat="1" applyFont="1" applyBorder="1" applyAlignment="1" applyProtection="1">
      <alignment horizontal="right" vertical="center"/>
    </xf>
    <xf numFmtId="0" fontId="19" fillId="0" borderId="20" xfId="0" applyFont="1" applyFill="1" applyBorder="1" applyAlignment="1" applyProtection="1">
      <alignment horizontal="center" vertical="center" wrapText="1"/>
    </xf>
    <xf numFmtId="0" fontId="19" fillId="0" borderId="223" xfId="0" applyFont="1" applyFill="1" applyBorder="1" applyAlignment="1" applyProtection="1">
      <alignment horizontal="center" vertical="center" wrapText="1"/>
    </xf>
    <xf numFmtId="0" fontId="19" fillId="0" borderId="223" xfId="0" applyFont="1" applyFill="1" applyBorder="1" applyAlignment="1" applyProtection="1">
      <alignment vertical="center" wrapText="1"/>
    </xf>
    <xf numFmtId="3" fontId="19" fillId="0" borderId="223" xfId="0" applyNumberFormat="1" applyFont="1" applyFill="1" applyBorder="1" applyAlignment="1" applyProtection="1">
      <alignment horizontal="right" vertical="center"/>
    </xf>
    <xf numFmtId="6" fontId="19" fillId="0" borderId="223" xfId="0" applyNumberFormat="1" applyFont="1" applyBorder="1" applyAlignment="1" applyProtection="1">
      <alignment horizontal="right" vertical="center"/>
    </xf>
    <xf numFmtId="6" fontId="19" fillId="0" borderId="224" xfId="0" applyNumberFormat="1" applyFont="1" applyBorder="1" applyAlignment="1" applyProtection="1">
      <alignment horizontal="right" vertical="center"/>
    </xf>
    <xf numFmtId="6" fontId="19" fillId="0" borderId="224" xfId="0" applyNumberFormat="1" applyFont="1" applyFill="1" applyBorder="1" applyAlignment="1" applyProtection="1">
      <alignment horizontal="right" vertical="center"/>
    </xf>
    <xf numFmtId="6" fontId="19" fillId="32" borderId="224" xfId="0" applyNumberFormat="1" applyFont="1" applyFill="1" applyBorder="1" applyAlignment="1" applyProtection="1">
      <alignment horizontal="right" vertical="center"/>
    </xf>
    <xf numFmtId="6" fontId="19" fillId="34" borderId="224" xfId="0" applyNumberFormat="1" applyFont="1" applyFill="1" applyBorder="1" applyAlignment="1" applyProtection="1">
      <alignment horizontal="right" vertical="center"/>
    </xf>
    <xf numFmtId="6" fontId="19" fillId="46" borderId="224" xfId="0" applyNumberFormat="1" applyFont="1" applyFill="1" applyBorder="1" applyAlignment="1" applyProtection="1">
      <alignment horizontal="right" vertical="center"/>
    </xf>
    <xf numFmtId="38" fontId="19" fillId="0" borderId="224" xfId="0" applyNumberFormat="1" applyFont="1" applyBorder="1" applyAlignment="1" applyProtection="1">
      <alignment horizontal="right" vertical="center"/>
    </xf>
    <xf numFmtId="0" fontId="22" fillId="0" borderId="20" xfId="0" applyFont="1" applyBorder="1" applyAlignment="1" applyProtection="1">
      <alignment horizontal="center" vertical="center" wrapText="1"/>
    </xf>
    <xf numFmtId="0" fontId="22" fillId="0" borderId="20" xfId="0" applyFont="1" applyBorder="1" applyAlignment="1" applyProtection="1">
      <alignment vertical="center" wrapText="1"/>
    </xf>
    <xf numFmtId="3" fontId="22" fillId="0" borderId="20" xfId="0" applyNumberFormat="1" applyFont="1" applyFill="1" applyBorder="1" applyAlignment="1" applyProtection="1">
      <alignment horizontal="right" vertical="center"/>
    </xf>
    <xf numFmtId="6" fontId="22" fillId="0" borderId="20" xfId="0" applyNumberFormat="1" applyFont="1" applyBorder="1" applyAlignment="1" applyProtection="1">
      <alignment horizontal="right" vertical="center"/>
    </xf>
    <xf numFmtId="6" fontId="22" fillId="0" borderId="13" xfId="0" applyNumberFormat="1" applyFont="1" applyBorder="1" applyAlignment="1" applyProtection="1">
      <alignment horizontal="right" vertical="center"/>
    </xf>
    <xf numFmtId="6" fontId="22" fillId="35" borderId="13" xfId="0" applyNumberFormat="1" applyFont="1" applyFill="1" applyBorder="1" applyAlignment="1" applyProtection="1">
      <alignment horizontal="right" vertical="center"/>
    </xf>
    <xf numFmtId="6" fontId="22" fillId="32" borderId="13" xfId="0" applyNumberFormat="1" applyFont="1" applyFill="1" applyBorder="1" applyAlignment="1" applyProtection="1">
      <alignment horizontal="right" vertical="center"/>
    </xf>
    <xf numFmtId="6" fontId="22" fillId="34" borderId="13" xfId="0" applyNumberFormat="1" applyFont="1" applyFill="1" applyBorder="1" applyAlignment="1" applyProtection="1">
      <alignment horizontal="right" vertical="center"/>
    </xf>
    <xf numFmtId="6" fontId="22" fillId="35" borderId="224" xfId="0" applyNumberFormat="1" applyFont="1" applyFill="1" applyBorder="1" applyAlignment="1" applyProtection="1">
      <alignment horizontal="right" vertical="center"/>
    </xf>
    <xf numFmtId="6" fontId="22" fillId="46" borderId="13" xfId="0" applyNumberFormat="1" applyFont="1" applyFill="1" applyBorder="1" applyAlignment="1" applyProtection="1">
      <alignment horizontal="right" vertical="center"/>
    </xf>
    <xf numFmtId="170" fontId="22" fillId="0" borderId="13" xfId="0" applyNumberFormat="1" applyFont="1" applyBorder="1" applyAlignment="1" applyProtection="1">
      <alignment horizontal="right" vertical="center"/>
    </xf>
    <xf numFmtId="38" fontId="22" fillId="0" borderId="13" xfId="0" applyNumberFormat="1" applyFont="1" applyBorder="1" applyAlignment="1" applyProtection="1">
      <alignment horizontal="right" vertical="center"/>
    </xf>
    <xf numFmtId="6" fontId="22" fillId="0" borderId="13" xfId="0" applyNumberFormat="1" applyFont="1" applyFill="1" applyBorder="1" applyAlignment="1" applyProtection="1">
      <alignment horizontal="right" vertical="center"/>
    </xf>
    <xf numFmtId="0" fontId="22" fillId="48" borderId="20" xfId="0" applyFont="1" applyFill="1" applyBorder="1" applyAlignment="1" applyProtection="1">
      <alignment horizontal="center" vertical="center" wrapText="1"/>
    </xf>
    <xf numFmtId="0" fontId="22" fillId="48" borderId="20" xfId="0" applyFont="1" applyFill="1" applyBorder="1" applyAlignment="1" applyProtection="1">
      <alignment vertical="center" wrapText="1"/>
    </xf>
    <xf numFmtId="3" fontId="19" fillId="48" borderId="14" xfId="0" applyNumberFormat="1" applyFont="1" applyFill="1" applyBorder="1" applyAlignment="1" applyProtection="1">
      <alignment horizontal="right" vertical="center"/>
    </xf>
    <xf numFmtId="6" fontId="19" fillId="48" borderId="14" xfId="0" applyNumberFormat="1" applyFont="1" applyFill="1" applyBorder="1" applyAlignment="1" applyProtection="1">
      <alignment horizontal="right" vertical="center"/>
    </xf>
    <xf numFmtId="38" fontId="19" fillId="48" borderId="14" xfId="0" applyNumberFormat="1" applyFont="1" applyFill="1" applyBorder="1" applyAlignment="1" applyProtection="1">
      <alignment horizontal="right" vertical="center"/>
    </xf>
    <xf numFmtId="5" fontId="19" fillId="32" borderId="13" xfId="0" applyNumberFormat="1" applyFont="1" applyFill="1" applyBorder="1" applyAlignment="1" applyProtection="1">
      <alignment horizontal="right" vertical="center" wrapText="1"/>
    </xf>
    <xf numFmtId="15" fontId="32" fillId="35" borderId="338" xfId="0" applyNumberFormat="1" applyFont="1" applyFill="1" applyBorder="1" applyAlignment="1" applyProtection="1">
      <alignment horizontal="center" vertical="center" wrapText="1"/>
    </xf>
    <xf numFmtId="0" fontId="32" fillId="35" borderId="338" xfId="0" applyFont="1" applyFill="1" applyBorder="1" applyAlignment="1" applyProtection="1">
      <alignment horizontal="center" vertical="center" wrapText="1"/>
    </xf>
    <xf numFmtId="0" fontId="32" fillId="35" borderId="338" xfId="253" applyFont="1" applyFill="1" applyBorder="1" applyAlignment="1" applyProtection="1">
      <alignment horizontal="center" vertical="center" wrapText="1"/>
    </xf>
    <xf numFmtId="0" fontId="32" fillId="46" borderId="338" xfId="0" applyFont="1" applyFill="1" applyBorder="1" applyAlignment="1" applyProtection="1">
      <alignment horizontal="center" vertical="center" wrapText="1"/>
    </xf>
    <xf numFmtId="0" fontId="32" fillId="46" borderId="338" xfId="253" applyFont="1" applyFill="1" applyBorder="1" applyAlignment="1" applyProtection="1">
      <alignment horizontal="center" vertical="center" wrapText="1"/>
    </xf>
    <xf numFmtId="0" fontId="0" fillId="26" borderId="338" xfId="0" applyFill="1" applyBorder="1" applyAlignment="1" applyProtection="1">
      <alignment horizontal="center"/>
    </xf>
    <xf numFmtId="0" fontId="0" fillId="26" borderId="338" xfId="0" applyFill="1" applyBorder="1" applyProtection="1"/>
    <xf numFmtId="1" fontId="27" fillId="26" borderId="338" xfId="0" quotePrefix="1" applyNumberFormat="1" applyFont="1" applyFill="1" applyBorder="1" applyAlignment="1" applyProtection="1">
      <alignment horizontal="center"/>
    </xf>
    <xf numFmtId="0" fontId="32" fillId="46" borderId="341" xfId="0" applyFont="1" applyFill="1" applyBorder="1" applyAlignment="1" applyProtection="1">
      <alignment horizontal="center" vertical="center" wrapText="1"/>
    </xf>
    <xf numFmtId="6" fontId="19" fillId="48" borderId="341" xfId="0" applyNumberFormat="1" applyFont="1" applyFill="1" applyBorder="1" applyAlignment="1" applyProtection="1">
      <alignment horizontal="right" vertical="center"/>
    </xf>
    <xf numFmtId="6" fontId="19" fillId="48" borderId="340" xfId="0" applyNumberFormat="1" applyFont="1" applyFill="1" applyBorder="1" applyAlignment="1" applyProtection="1">
      <alignment horizontal="right" vertical="center"/>
    </xf>
    <xf numFmtId="6" fontId="32" fillId="53" borderId="339" xfId="65" applyNumberFormat="1" applyFont="1" applyFill="1" applyBorder="1" applyAlignment="1" applyProtection="1">
      <alignment horizontal="center" vertical="center" wrapText="1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3" fontId="19" fillId="0" borderId="366" xfId="53" applyNumberFormat="1" applyFont="1" applyFill="1" applyBorder="1" applyAlignment="1" applyProtection="1">
      <alignment horizontal="right"/>
    </xf>
    <xf numFmtId="3" fontId="19" fillId="32" borderId="367" xfId="53" applyNumberFormat="1" applyFont="1" applyFill="1" applyBorder="1" applyAlignment="1" applyProtection="1">
      <alignment horizontal="right"/>
    </xf>
    <xf numFmtId="3" fontId="19" fillId="32" borderId="368" xfId="53" applyNumberFormat="1" applyFont="1" applyFill="1" applyBorder="1" applyAlignment="1" applyProtection="1">
      <alignment horizontal="right"/>
    </xf>
    <xf numFmtId="171" fontId="22" fillId="32" borderId="295" xfId="54" applyNumberFormat="1" applyFont="1" applyFill="1" applyBorder="1" applyAlignment="1" applyProtection="1">
      <alignment horizontal="right"/>
    </xf>
    <xf numFmtId="6" fontId="19" fillId="0" borderId="0" xfId="0" applyNumberFormat="1" applyFont="1" applyAlignment="1" applyProtection="1">
      <alignment wrapText="1"/>
    </xf>
    <xf numFmtId="0" fontId="19" fillId="0" borderId="0" xfId="0" applyFont="1" applyAlignment="1" applyProtection="1"/>
    <xf numFmtId="0" fontId="19" fillId="0" borderId="0" xfId="0" quotePrefix="1" applyFont="1" applyAlignment="1" applyProtection="1">
      <alignment horizontal="left" vertical="center" wrapText="1"/>
    </xf>
    <xf numFmtId="0" fontId="19" fillId="0" borderId="32" xfId="0" applyFont="1" applyBorder="1" applyAlignment="1" applyProtection="1"/>
    <xf numFmtId="0" fontId="20" fillId="0" borderId="33" xfId="0" applyFont="1" applyBorder="1" applyAlignment="1" applyProtection="1"/>
    <xf numFmtId="0" fontId="20" fillId="0" borderId="33" xfId="0" applyFont="1" applyBorder="1" applyProtection="1"/>
    <xf numFmtId="0" fontId="20" fillId="0" borderId="34" xfId="0" applyFont="1" applyBorder="1" applyProtection="1"/>
    <xf numFmtId="0" fontId="88" fillId="46" borderId="338" xfId="0" applyFont="1" applyFill="1" applyBorder="1" applyAlignment="1" applyProtection="1">
      <alignment horizontal="center" vertical="center" wrapText="1"/>
    </xf>
    <xf numFmtId="0" fontId="88" fillId="46" borderId="338" xfId="0" applyFont="1" applyFill="1" applyBorder="1" applyAlignment="1" applyProtection="1">
      <alignment horizontal="center" vertical="center" wrapText="1"/>
      <protection locked="0"/>
    </xf>
    <xf numFmtId="0" fontId="22" fillId="0" borderId="246" xfId="65" applyFont="1" applyFill="1" applyBorder="1" applyAlignment="1" applyProtection="1">
      <alignment vertical="center" wrapText="1"/>
    </xf>
    <xf numFmtId="38" fontId="22" fillId="0" borderId="12" xfId="253" applyNumberFormat="1" applyFont="1" applyBorder="1" applyAlignment="1" applyProtection="1">
      <alignment vertical="center"/>
    </xf>
    <xf numFmtId="5" fontId="22" fillId="34" borderId="12" xfId="65" applyNumberFormat="1" applyFont="1" applyFill="1" applyBorder="1" applyAlignment="1" applyProtection="1">
      <alignment vertical="center"/>
    </xf>
    <xf numFmtId="0" fontId="19" fillId="0" borderId="369" xfId="65" applyFont="1" applyFill="1" applyBorder="1" applyAlignment="1" applyProtection="1">
      <alignment horizontal="center" vertical="center"/>
    </xf>
    <xf numFmtId="0" fontId="19" fillId="0" borderId="370" xfId="65" applyFont="1" applyFill="1" applyBorder="1" applyAlignment="1" applyProtection="1">
      <alignment horizontal="center" vertical="center"/>
    </xf>
    <xf numFmtId="0" fontId="19" fillId="0" borderId="14" xfId="65" applyFont="1" applyFill="1" applyBorder="1" applyAlignment="1" applyProtection="1">
      <alignment horizontal="center" vertical="center"/>
    </xf>
    <xf numFmtId="0" fontId="19" fillId="0" borderId="280" xfId="65" applyNumberFormat="1" applyFont="1" applyFill="1" applyBorder="1" applyAlignment="1" applyProtection="1">
      <alignment horizontal="center" vertical="center"/>
    </xf>
    <xf numFmtId="0" fontId="19" fillId="0" borderId="45" xfId="65" applyNumberFormat="1" applyFont="1" applyFill="1" applyBorder="1" applyAlignment="1" applyProtection="1">
      <alignment horizontal="center" vertical="center"/>
    </xf>
    <xf numFmtId="0" fontId="22" fillId="0" borderId="355" xfId="65" applyFont="1" applyFill="1" applyBorder="1" applyAlignment="1" applyProtection="1">
      <alignment horizontal="center" vertical="center"/>
    </xf>
    <xf numFmtId="0" fontId="19" fillId="28" borderId="14" xfId="65" applyFont="1" applyFill="1" applyBorder="1" applyAlignment="1" applyProtection="1">
      <alignment horizontal="center" vertical="center"/>
    </xf>
    <xf numFmtId="0" fontId="19" fillId="36" borderId="371" xfId="65" applyFont="1" applyFill="1" applyBorder="1" applyAlignment="1" applyProtection="1">
      <alignment horizontal="center" vertical="center"/>
    </xf>
    <xf numFmtId="0" fontId="22" fillId="0" borderId="338" xfId="0" applyFont="1" applyBorder="1" applyAlignment="1" applyProtection="1">
      <alignment vertical="center" wrapText="1"/>
    </xf>
    <xf numFmtId="0" fontId="19" fillId="0" borderId="223" xfId="0" applyFont="1" applyBorder="1" applyAlignment="1" applyProtection="1">
      <alignment horizontal="center" vertical="center" wrapText="1"/>
    </xf>
    <xf numFmtId="0" fontId="22" fillId="0" borderId="223" xfId="0" applyFont="1" applyBorder="1" applyAlignment="1" applyProtection="1">
      <alignment horizontal="center" vertical="center" wrapText="1"/>
    </xf>
    <xf numFmtId="0" fontId="22" fillId="48" borderId="223" xfId="0" applyFont="1" applyFill="1" applyBorder="1" applyAlignment="1" applyProtection="1">
      <alignment horizontal="center" vertical="center" wrapText="1"/>
    </xf>
    <xf numFmtId="0" fontId="19" fillId="0" borderId="293" xfId="53" applyFont="1" applyFill="1" applyBorder="1" applyAlignment="1" applyProtection="1">
      <alignment horizontal="center" vertical="center"/>
    </xf>
    <xf numFmtId="0" fontId="19" fillId="0" borderId="294" xfId="53" applyFont="1" applyFill="1" applyBorder="1" applyAlignment="1" applyProtection="1">
      <alignment horizontal="center" vertical="center"/>
    </xf>
    <xf numFmtId="0" fontId="19" fillId="0" borderId="243" xfId="53" applyFont="1" applyFill="1" applyBorder="1" applyAlignment="1" applyProtection="1">
      <alignment horizontal="center" vertical="center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0" fontId="32" fillId="29" borderId="338" xfId="53" applyFont="1" applyFill="1" applyBorder="1" applyAlignment="1" applyProtection="1">
      <alignment horizontal="center" vertical="center" wrapText="1"/>
    </xf>
    <xf numFmtId="0" fontId="88" fillId="44" borderId="338" xfId="71" applyFont="1" applyFill="1" applyBorder="1" applyAlignment="1" applyProtection="1">
      <alignment horizontal="center" vertical="center" wrapText="1"/>
    </xf>
    <xf numFmtId="0" fontId="87" fillId="45" borderId="0" xfId="47823" applyFont="1" applyFill="1" applyAlignment="1" applyProtection="1"/>
    <xf numFmtId="0" fontId="40" fillId="0" borderId="273" xfId="45" applyFont="1" applyBorder="1" applyAlignment="1" applyProtection="1">
      <alignment horizontal="left" vertical="center"/>
    </xf>
    <xf numFmtId="38" fontId="40" fillId="0" borderId="273" xfId="45" applyNumberFormat="1" applyFont="1" applyBorder="1" applyAlignment="1" applyProtection="1">
      <alignment vertical="center"/>
    </xf>
    <xf numFmtId="0" fontId="40" fillId="0" borderId="224" xfId="45" applyFont="1" applyBorder="1" applyAlignment="1" applyProtection="1">
      <alignment horizontal="left" vertical="center"/>
    </xf>
    <xf numFmtId="38" fontId="40" fillId="0" borderId="224" xfId="45" applyNumberFormat="1" applyFont="1" applyBorder="1" applyAlignment="1" applyProtection="1">
      <alignment vertical="center"/>
    </xf>
    <xf numFmtId="0" fontId="40" fillId="0" borderId="272" xfId="45" applyFont="1" applyBorder="1" applyAlignment="1" applyProtection="1">
      <alignment horizontal="left" vertical="center"/>
    </xf>
    <xf numFmtId="38" fontId="40" fillId="0" borderId="272" xfId="45" applyNumberFormat="1" applyFont="1" applyBorder="1" applyAlignment="1" applyProtection="1">
      <alignment vertical="center"/>
    </xf>
    <xf numFmtId="0" fontId="40" fillId="34" borderId="224" xfId="45" applyFont="1" applyFill="1" applyBorder="1" applyAlignment="1" applyProtection="1">
      <alignment horizontal="left" vertical="center"/>
    </xf>
    <xf numFmtId="38" fontId="40" fillId="34" borderId="224" xfId="45" applyNumberFormat="1" applyFont="1" applyFill="1" applyBorder="1" applyAlignment="1" applyProtection="1">
      <alignment vertical="center"/>
    </xf>
    <xf numFmtId="0" fontId="40" fillId="34" borderId="272" xfId="45" applyFont="1" applyFill="1" applyBorder="1" applyAlignment="1" applyProtection="1">
      <alignment horizontal="left" vertical="center"/>
    </xf>
    <xf numFmtId="38" fontId="40" fillId="34" borderId="272" xfId="45" applyNumberFormat="1" applyFont="1" applyFill="1" applyBorder="1" applyAlignment="1" applyProtection="1">
      <alignment vertical="center"/>
    </xf>
    <xf numFmtId="0" fontId="40" fillId="34" borderId="273" xfId="45" applyFont="1" applyFill="1" applyBorder="1" applyAlignment="1" applyProtection="1">
      <alignment horizontal="left" vertical="center"/>
    </xf>
    <xf numFmtId="38" fontId="40" fillId="34" borderId="273" xfId="45" applyNumberFormat="1" applyFont="1" applyFill="1" applyBorder="1" applyAlignment="1" applyProtection="1">
      <alignment vertical="center"/>
    </xf>
    <xf numFmtId="3" fontId="95" fillId="0" borderId="12" xfId="47823" applyNumberFormat="1" applyFont="1" applyBorder="1" applyAlignment="1" applyProtection="1">
      <alignment vertical="center"/>
    </xf>
    <xf numFmtId="38" fontId="95" fillId="0" borderId="12" xfId="47823" applyNumberFormat="1" applyFont="1" applyBorder="1" applyAlignment="1" applyProtection="1">
      <alignment vertical="center"/>
    </xf>
    <xf numFmtId="38" fontId="99" fillId="0" borderId="273" xfId="45" applyNumberFormat="1" applyFont="1" applyBorder="1" applyAlignment="1" applyProtection="1">
      <alignment vertical="center"/>
    </xf>
    <xf numFmtId="38" fontId="99" fillId="0" borderId="224" xfId="45" applyNumberFormat="1" applyFont="1" applyBorder="1" applyAlignment="1" applyProtection="1">
      <alignment vertical="center"/>
    </xf>
    <xf numFmtId="38" fontId="99" fillId="34" borderId="224" xfId="45" applyNumberFormat="1" applyFont="1" applyFill="1" applyBorder="1" applyAlignment="1" applyProtection="1">
      <alignment vertical="center"/>
    </xf>
    <xf numFmtId="38" fontId="99" fillId="34" borderId="272" xfId="45" applyNumberFormat="1" applyFont="1" applyFill="1" applyBorder="1" applyAlignment="1" applyProtection="1">
      <alignment vertical="center"/>
    </xf>
    <xf numFmtId="38" fontId="99" fillId="34" borderId="273" xfId="45" applyNumberFormat="1" applyFont="1" applyFill="1" applyBorder="1" applyAlignment="1" applyProtection="1">
      <alignment vertical="center"/>
    </xf>
    <xf numFmtId="0" fontId="98" fillId="0" borderId="0" xfId="47831" applyFont="1"/>
    <xf numFmtId="0" fontId="88" fillId="34" borderId="338" xfId="71" applyFont="1" applyFill="1" applyBorder="1" applyAlignment="1" applyProtection="1">
      <alignment horizontal="center" vertical="center" wrapText="1"/>
    </xf>
    <xf numFmtId="0" fontId="88" fillId="50" borderId="338" xfId="71" applyFont="1" applyFill="1" applyBorder="1" applyAlignment="1" applyProtection="1">
      <alignment horizontal="center" vertical="center" wrapText="1"/>
    </xf>
    <xf numFmtId="38" fontId="87" fillId="0" borderId="0" xfId="47823" applyNumberFormat="1" applyFont="1" applyProtection="1"/>
    <xf numFmtId="0" fontId="87" fillId="0" borderId="0" xfId="0" applyFont="1" applyAlignment="1">
      <alignment horizontal="left" vertical="center"/>
    </xf>
    <xf numFmtId="38" fontId="87" fillId="0" borderId="0" xfId="0" applyNumberFormat="1" applyFont="1" applyAlignment="1">
      <alignment vertical="center"/>
    </xf>
    <xf numFmtId="0" fontId="95" fillId="0" borderId="0" xfId="0" applyFont="1" applyAlignment="1">
      <alignment horizontal="left" vertical="center"/>
    </xf>
    <xf numFmtId="38" fontId="95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38" fontId="40" fillId="0" borderId="273" xfId="45" applyNumberFormat="1" applyFont="1" applyFill="1" applyBorder="1" applyAlignment="1" applyProtection="1">
      <alignment vertical="center"/>
    </xf>
    <xf numFmtId="38" fontId="40" fillId="0" borderId="224" xfId="45" applyNumberFormat="1" applyFont="1" applyFill="1" applyBorder="1" applyAlignment="1" applyProtection="1">
      <alignment vertical="center"/>
    </xf>
    <xf numFmtId="38" fontId="40" fillId="0" borderId="272" xfId="45" applyNumberFormat="1" applyFont="1" applyFill="1" applyBorder="1" applyAlignment="1" applyProtection="1">
      <alignment vertical="center"/>
    </xf>
    <xf numFmtId="0" fontId="100" fillId="0" borderId="0" xfId="0" applyFont="1" applyFill="1" applyAlignment="1">
      <alignment vertical="center"/>
    </xf>
    <xf numFmtId="17" fontId="99" fillId="0" borderId="0" xfId="0" quotePrefix="1" applyNumberFormat="1" applyFont="1" applyFill="1" applyAlignment="1">
      <alignment horizontal="left" vertical="center"/>
    </xf>
    <xf numFmtId="0" fontId="87" fillId="0" borderId="0" xfId="0" applyFont="1" applyFill="1" applyAlignment="1">
      <alignment vertical="center"/>
    </xf>
    <xf numFmtId="0" fontId="87" fillId="0" borderId="0" xfId="0" applyFont="1" applyFill="1" applyAlignment="1">
      <alignment horizontal="center" vertical="center"/>
    </xf>
    <xf numFmtId="0" fontId="32" fillId="25" borderId="338" xfId="53" applyFont="1" applyFill="1" applyBorder="1" applyAlignment="1" applyProtection="1">
      <alignment horizontal="center" vertical="center" wrapText="1"/>
    </xf>
    <xf numFmtId="0" fontId="88" fillId="51" borderId="338" xfId="71" applyFont="1" applyFill="1" applyBorder="1" applyAlignment="1" applyProtection="1">
      <alignment horizontal="center" vertical="center" wrapText="1"/>
    </xf>
    <xf numFmtId="0" fontId="88" fillId="0" borderId="338" xfId="71" applyFont="1" applyFill="1" applyBorder="1" applyAlignment="1" applyProtection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40" fillId="0" borderId="272" xfId="45" applyNumberFormat="1" applyFont="1" applyBorder="1" applyAlignment="1" applyProtection="1">
      <alignment horizontal="center" vertical="center"/>
    </xf>
    <xf numFmtId="38" fontId="40" fillId="43" borderId="272" xfId="45" applyNumberFormat="1" applyFont="1" applyFill="1" applyBorder="1" applyAlignment="1" applyProtection="1">
      <alignment vertical="center"/>
    </xf>
    <xf numFmtId="0" fontId="40" fillId="0" borderId="273" xfId="45" applyNumberFormat="1" applyFont="1" applyBorder="1" applyAlignment="1" applyProtection="1">
      <alignment horizontal="center" vertical="center"/>
    </xf>
    <xf numFmtId="38" fontId="40" fillId="43" borderId="273" xfId="45" applyNumberFormat="1" applyFont="1" applyFill="1" applyBorder="1" applyAlignment="1" applyProtection="1">
      <alignment vertical="center"/>
    </xf>
    <xf numFmtId="0" fontId="40" fillId="0" borderId="224" xfId="45" applyNumberFormat="1" applyFont="1" applyBorder="1" applyAlignment="1" applyProtection="1">
      <alignment horizontal="center" vertical="center"/>
    </xf>
    <xf numFmtId="38" fontId="40" fillId="43" borderId="224" xfId="45" applyNumberFormat="1" applyFont="1" applyFill="1" applyBorder="1" applyAlignment="1" applyProtection="1">
      <alignment vertical="center"/>
    </xf>
    <xf numFmtId="0" fontId="95" fillId="0" borderId="12" xfId="47823" applyNumberFormat="1" applyFont="1" applyBorder="1" applyAlignment="1" applyProtection="1">
      <alignment horizontal="center" vertical="center"/>
    </xf>
    <xf numFmtId="0" fontId="101" fillId="0" borderId="0" xfId="0" applyFont="1" applyAlignment="1">
      <alignment vertical="center"/>
    </xf>
    <xf numFmtId="38" fontId="95" fillId="43" borderId="12" xfId="47823" applyNumberFormat="1" applyFont="1" applyFill="1" applyBorder="1" applyAlignment="1" applyProtection="1">
      <alignment vertical="center"/>
    </xf>
    <xf numFmtId="0" fontId="88" fillId="43" borderId="338" xfId="47834" applyFont="1" applyFill="1" applyBorder="1" applyAlignment="1" applyProtection="1">
      <alignment horizontal="center" vertical="center" wrapText="1"/>
    </xf>
    <xf numFmtId="0" fontId="40" fillId="0" borderId="273" xfId="45" applyFont="1" applyBorder="1" applyAlignment="1" applyProtection="1">
      <alignment horizontal="center" vertical="center"/>
    </xf>
    <xf numFmtId="0" fontId="40" fillId="0" borderId="224" xfId="45" applyFont="1" applyBorder="1" applyAlignment="1" applyProtection="1">
      <alignment horizontal="center" vertical="center"/>
    </xf>
    <xf numFmtId="0" fontId="40" fillId="34" borderId="224" xfId="45" applyFont="1" applyFill="1" applyBorder="1" applyAlignment="1" applyProtection="1">
      <alignment horizontal="center" vertical="center"/>
    </xf>
    <xf numFmtId="0" fontId="40" fillId="34" borderId="272" xfId="45" applyFont="1" applyFill="1" applyBorder="1" applyAlignment="1" applyProtection="1">
      <alignment horizontal="center" vertical="center"/>
    </xf>
    <xf numFmtId="0" fontId="40" fillId="34" borderId="273" xfId="45" applyFont="1" applyFill="1" applyBorder="1" applyAlignment="1" applyProtection="1">
      <alignment horizontal="center" vertical="center"/>
    </xf>
    <xf numFmtId="3" fontId="95" fillId="0" borderId="12" xfId="47823" applyNumberFormat="1" applyFont="1" applyBorder="1" applyAlignment="1" applyProtection="1">
      <alignment horizontal="center" vertical="center"/>
    </xf>
    <xf numFmtId="0" fontId="2" fillId="0" borderId="0" xfId="47831" applyAlignment="1">
      <alignment horizontal="center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166" fontId="88" fillId="54" borderId="338" xfId="65" applyNumberFormat="1" applyFont="1" applyFill="1" applyBorder="1" applyAlignment="1" applyProtection="1">
      <alignment horizontal="center" vertical="center" wrapText="1"/>
    </xf>
    <xf numFmtId="168" fontId="0" fillId="0" borderId="372" xfId="0" applyNumberFormat="1" applyBorder="1" applyAlignment="1" applyProtection="1">
      <alignment wrapText="1"/>
    </xf>
    <xf numFmtId="0" fontId="20" fillId="0" borderId="0" xfId="0" applyFont="1" applyAlignment="1" applyProtection="1">
      <alignment vertical="center"/>
    </xf>
    <xf numFmtId="43" fontId="20" fillId="0" borderId="0" xfId="0" applyNumberFormat="1" applyFont="1" applyAlignment="1" applyProtection="1">
      <alignment vertical="center"/>
    </xf>
    <xf numFmtId="10" fontId="20" fillId="0" borderId="0" xfId="0" applyNumberFormat="1" applyFont="1" applyAlignment="1" applyProtection="1">
      <alignment vertical="center"/>
    </xf>
    <xf numFmtId="2" fontId="88" fillId="41" borderId="249" xfId="0" applyNumberFormat="1" applyFont="1" applyFill="1" applyBorder="1" applyAlignment="1" applyProtection="1">
      <alignment horizontal="center" vertical="center" wrapText="1"/>
    </xf>
    <xf numFmtId="10" fontId="88" fillId="33" borderId="249" xfId="0" applyNumberFormat="1" applyFont="1" applyFill="1" applyBorder="1" applyAlignment="1" applyProtection="1">
      <alignment horizontal="center" vertical="center" wrapText="1"/>
    </xf>
    <xf numFmtId="165" fontId="20" fillId="26" borderId="16" xfId="28" applyNumberFormat="1" applyFont="1" applyFill="1" applyBorder="1" applyAlignment="1" applyProtection="1">
      <alignment horizontal="center" vertical="center"/>
    </xf>
    <xf numFmtId="1" fontId="27" fillId="26" borderId="16" xfId="28" quotePrefix="1" applyNumberFormat="1" applyFont="1" applyFill="1" applyBorder="1" applyAlignment="1" applyProtection="1">
      <alignment horizontal="center" vertical="center"/>
    </xf>
    <xf numFmtId="1" fontId="27" fillId="26" borderId="16" xfId="28" applyNumberFormat="1" applyFont="1" applyFill="1" applyBorder="1" applyAlignment="1" applyProtection="1">
      <alignment horizontal="center" vertical="center"/>
    </xf>
    <xf numFmtId="1" fontId="27" fillId="26" borderId="21" xfId="28" applyNumberFormat="1" applyFont="1" applyFill="1" applyBorder="1" applyAlignment="1" applyProtection="1">
      <alignment horizontal="center" vertical="center"/>
    </xf>
    <xf numFmtId="0" fontId="20" fillId="0" borderId="10" xfId="0" applyFont="1" applyBorder="1" applyAlignment="1" applyProtection="1">
      <alignment horizontal="center" vertical="center"/>
    </xf>
    <xf numFmtId="0" fontId="20" fillId="0" borderId="10" xfId="0" applyFont="1" applyBorder="1" applyAlignment="1" applyProtection="1">
      <alignment vertical="center"/>
    </xf>
    <xf numFmtId="38" fontId="20" fillId="0" borderId="11" xfId="0" applyNumberFormat="1" applyFont="1" applyBorder="1" applyAlignment="1" applyProtection="1">
      <alignment vertical="center"/>
    </xf>
    <xf numFmtId="0" fontId="20" fillId="0" borderId="11" xfId="0" applyFon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38" fontId="20" fillId="0" borderId="10" xfId="0" applyNumberFormat="1" applyFont="1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3" fontId="20" fillId="0" borderId="273" xfId="0" applyNumberFormat="1" applyFont="1" applyBorder="1" applyAlignment="1" applyProtection="1">
      <alignment vertical="center"/>
    </xf>
    <xf numFmtId="6" fontId="20" fillId="0" borderId="273" xfId="0" applyNumberFormat="1" applyFont="1" applyBorder="1" applyAlignment="1" applyProtection="1">
      <alignment vertical="center"/>
    </xf>
    <xf numFmtId="166" fontId="20" fillId="0" borderId="291" xfId="0" applyNumberFormat="1" applyFont="1" applyBorder="1" applyAlignment="1" applyProtection="1">
      <alignment vertical="center"/>
    </xf>
    <xf numFmtId="166" fontId="20" fillId="40" borderId="273" xfId="0" applyNumberFormat="1" applyFont="1" applyFill="1" applyBorder="1" applyAlignment="1" applyProtection="1">
      <alignment vertical="center"/>
    </xf>
    <xf numFmtId="3" fontId="20" fillId="0" borderId="13" xfId="0" applyNumberFormat="1" applyFont="1" applyBorder="1" applyAlignment="1" applyProtection="1">
      <alignment vertical="center"/>
    </xf>
    <xf numFmtId="6" fontId="20" fillId="0" borderId="13" xfId="0" applyNumberFormat="1" applyFont="1" applyBorder="1" applyAlignment="1" applyProtection="1">
      <alignment vertical="center"/>
    </xf>
    <xf numFmtId="166" fontId="20" fillId="0" borderId="20" xfId="0" applyNumberFormat="1" applyFont="1" applyBorder="1" applyAlignment="1" applyProtection="1">
      <alignment vertical="center"/>
    </xf>
    <xf numFmtId="166" fontId="20" fillId="40" borderId="13" xfId="0" applyNumberFormat="1" applyFont="1" applyFill="1" applyBorder="1" applyAlignment="1" applyProtection="1">
      <alignment vertical="center"/>
    </xf>
    <xf numFmtId="3" fontId="20" fillId="0" borderId="272" xfId="0" applyNumberFormat="1" applyFont="1" applyBorder="1" applyAlignment="1" applyProtection="1">
      <alignment horizontal="center" vertical="center"/>
    </xf>
    <xf numFmtId="3" fontId="20" fillId="0" borderId="272" xfId="0" applyNumberFormat="1" applyFont="1" applyBorder="1" applyAlignment="1" applyProtection="1">
      <alignment vertical="center"/>
    </xf>
    <xf numFmtId="166" fontId="20" fillId="0" borderId="272" xfId="0" applyNumberFormat="1" applyFont="1" applyBorder="1" applyAlignment="1" applyProtection="1">
      <alignment vertical="center"/>
    </xf>
    <xf numFmtId="6" fontId="20" fillId="0" borderId="272" xfId="0" applyNumberFormat="1" applyFont="1" applyBorder="1" applyAlignment="1" applyProtection="1">
      <alignment vertical="center"/>
    </xf>
    <xf numFmtId="166" fontId="20" fillId="0" borderId="292" xfId="0" applyNumberFormat="1" applyFont="1" applyBorder="1" applyAlignment="1" applyProtection="1">
      <alignment vertical="center"/>
    </xf>
    <xf numFmtId="166" fontId="20" fillId="40" borderId="272" xfId="0" applyNumberFormat="1" applyFont="1" applyFill="1" applyBorder="1" applyAlignment="1" applyProtection="1">
      <alignment vertical="center"/>
    </xf>
    <xf numFmtId="0" fontId="20" fillId="0" borderId="11" xfId="0" applyFont="1" applyBorder="1" applyAlignment="1" applyProtection="1">
      <alignment horizontal="center" vertical="center"/>
    </xf>
    <xf numFmtId="166" fontId="20" fillId="0" borderId="11" xfId="0" applyNumberFormat="1" applyFont="1" applyBorder="1" applyAlignment="1" applyProtection="1">
      <alignment vertical="center"/>
    </xf>
    <xf numFmtId="6" fontId="20" fillId="0" borderId="11" xfId="0" applyNumberFormat="1" applyFont="1" applyBorder="1" applyAlignment="1" applyProtection="1">
      <alignment vertical="center"/>
    </xf>
    <xf numFmtId="166" fontId="20" fillId="0" borderId="19" xfId="0" applyNumberFormat="1" applyFont="1" applyBorder="1" applyAlignment="1" applyProtection="1">
      <alignment vertical="center"/>
    </xf>
    <xf numFmtId="166" fontId="20" fillId="40" borderId="11" xfId="0" applyNumberFormat="1" applyFont="1" applyFill="1" applyBorder="1" applyAlignment="1" applyProtection="1">
      <alignment vertical="center"/>
    </xf>
    <xf numFmtId="0" fontId="19" fillId="0" borderId="338" xfId="0" applyFont="1" applyBorder="1" applyAlignment="1" applyProtection="1">
      <alignment horizontal="center" vertical="center"/>
    </xf>
    <xf numFmtId="0" fontId="22" fillId="0" borderId="338" xfId="0" applyFont="1" applyBorder="1" applyAlignment="1" applyProtection="1">
      <alignment vertical="center"/>
    </xf>
    <xf numFmtId="6" fontId="22" fillId="0" borderId="338" xfId="0" applyNumberFormat="1" applyFont="1" applyBorder="1" applyAlignment="1" applyProtection="1">
      <alignment vertical="center"/>
    </xf>
    <xf numFmtId="6" fontId="22" fillId="40" borderId="338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0" fontId="46" fillId="0" borderId="0" xfId="0" applyFont="1" applyAlignment="1" applyProtection="1">
      <alignment vertical="center"/>
    </xf>
    <xf numFmtId="0" fontId="43" fillId="0" borderId="0" xfId="0" applyFont="1" applyAlignment="1" applyProtection="1">
      <alignment vertical="center"/>
    </xf>
    <xf numFmtId="38" fontId="19" fillId="0" borderId="273" xfId="253" applyNumberFormat="1" applyFont="1" applyFill="1" applyBorder="1" applyAlignment="1" applyProtection="1">
      <alignment vertical="center"/>
    </xf>
    <xf numFmtId="0" fontId="22" fillId="0" borderId="338" xfId="0" applyFont="1" applyBorder="1" applyAlignment="1" applyProtection="1">
      <alignment horizontal="center" vertical="center" wrapText="1"/>
    </xf>
    <xf numFmtId="3" fontId="22" fillId="0" borderId="338" xfId="0" applyNumberFormat="1" applyFont="1" applyFill="1" applyBorder="1" applyAlignment="1" applyProtection="1">
      <alignment horizontal="right" vertical="center"/>
    </xf>
    <xf numFmtId="38" fontId="22" fillId="0" borderId="338" xfId="0" applyNumberFormat="1" applyFont="1" applyBorder="1" applyAlignment="1" applyProtection="1">
      <alignment horizontal="left" vertical="center"/>
    </xf>
    <xf numFmtId="6" fontId="22" fillId="0" borderId="338" xfId="0" applyNumberFormat="1" applyFont="1" applyFill="1" applyBorder="1" applyAlignment="1" applyProtection="1">
      <alignment horizontal="right" vertical="center"/>
    </xf>
    <xf numFmtId="6" fontId="22" fillId="35" borderId="338" xfId="0" applyNumberFormat="1" applyFont="1" applyFill="1" applyBorder="1" applyAlignment="1" applyProtection="1">
      <alignment horizontal="right" vertical="center"/>
    </xf>
    <xf numFmtId="6" fontId="22" fillId="32" borderId="338" xfId="0" applyNumberFormat="1" applyFont="1" applyFill="1" applyBorder="1" applyAlignment="1" applyProtection="1">
      <alignment horizontal="right" vertical="center"/>
    </xf>
    <xf numFmtId="6" fontId="22" fillId="34" borderId="338" xfId="0" applyNumberFormat="1" applyFont="1" applyFill="1" applyBorder="1" applyAlignment="1" applyProtection="1">
      <alignment horizontal="right" vertical="center"/>
    </xf>
    <xf numFmtId="6" fontId="22" fillId="0" borderId="338" xfId="0" applyNumberFormat="1" applyFont="1" applyBorder="1" applyAlignment="1" applyProtection="1">
      <alignment horizontal="right" vertical="center"/>
    </xf>
    <xf numFmtId="6" fontId="22" fillId="46" borderId="338" xfId="0" applyNumberFormat="1" applyFont="1" applyFill="1" applyBorder="1" applyAlignment="1" applyProtection="1">
      <alignment horizontal="right" vertical="center"/>
    </xf>
    <xf numFmtId="170" fontId="22" fillId="0" borderId="338" xfId="0" applyNumberFormat="1" applyFont="1" applyFill="1" applyBorder="1" applyAlignment="1" applyProtection="1">
      <alignment horizontal="right" vertical="center"/>
    </xf>
    <xf numFmtId="38" fontId="22" fillId="0" borderId="338" xfId="0" applyNumberFormat="1" applyFont="1" applyFill="1" applyBorder="1" applyAlignment="1" applyProtection="1">
      <alignment horizontal="right" vertical="center"/>
    </xf>
    <xf numFmtId="38" fontId="40" fillId="0" borderId="373" xfId="45" applyNumberFormat="1" applyFont="1" applyBorder="1" applyAlignment="1" applyProtection="1">
      <alignment vertical="center"/>
    </xf>
    <xf numFmtId="3" fontId="22" fillId="0" borderId="338" xfId="0" applyNumberFormat="1" applyFont="1" applyFill="1" applyBorder="1" applyAlignment="1" applyProtection="1">
      <alignment vertical="center"/>
    </xf>
    <xf numFmtId="38" fontId="22" fillId="0" borderId="338" xfId="0" applyNumberFormat="1" applyFont="1" applyFill="1" applyBorder="1" applyAlignment="1" applyProtection="1">
      <alignment vertical="center"/>
    </xf>
    <xf numFmtId="0" fontId="98" fillId="0" borderId="338" xfId="47831" applyFont="1" applyBorder="1" applyAlignment="1">
      <alignment horizontal="center" vertical="center"/>
    </xf>
    <xf numFmtId="0" fontId="40" fillId="33" borderId="224" xfId="45" applyFont="1" applyFill="1" applyBorder="1" applyAlignment="1" applyProtection="1">
      <alignment horizontal="center" vertical="center"/>
    </xf>
    <xf numFmtId="0" fontId="40" fillId="33" borderId="224" xfId="45" applyFont="1" applyFill="1" applyBorder="1" applyAlignment="1" applyProtection="1">
      <alignment horizontal="left" vertical="center"/>
    </xf>
    <xf numFmtId="38" fontId="40" fillId="33" borderId="224" xfId="45" applyNumberFormat="1" applyFont="1" applyFill="1" applyBorder="1" applyAlignment="1" applyProtection="1">
      <alignment vertical="center"/>
    </xf>
    <xf numFmtId="38" fontId="99" fillId="33" borderId="224" xfId="45" applyNumberFormat="1" applyFont="1" applyFill="1" applyBorder="1" applyAlignment="1" applyProtection="1">
      <alignment vertical="center"/>
    </xf>
    <xf numFmtId="0" fontId="40" fillId="41" borderId="273" xfId="45" applyFont="1" applyFill="1" applyBorder="1" applyAlignment="1" applyProtection="1">
      <alignment horizontal="center" vertical="center"/>
    </xf>
    <xf numFmtId="0" fontId="40" fillId="41" borderId="273" xfId="45" applyFont="1" applyFill="1" applyBorder="1" applyAlignment="1" applyProtection="1">
      <alignment horizontal="left" vertical="center"/>
    </xf>
    <xf numFmtId="38" fontId="40" fillId="41" borderId="273" xfId="45" applyNumberFormat="1" applyFont="1" applyFill="1" applyBorder="1" applyAlignment="1" applyProtection="1">
      <alignment vertical="center"/>
    </xf>
    <xf numFmtId="38" fontId="99" fillId="41" borderId="273" xfId="45" applyNumberFormat="1" applyFont="1" applyFill="1" applyBorder="1" applyAlignment="1" applyProtection="1">
      <alignment vertical="center"/>
    </xf>
    <xf numFmtId="38" fontId="2" fillId="0" borderId="0" xfId="47831" applyNumberFormat="1"/>
    <xf numFmtId="0" fontId="19" fillId="0" borderId="0" xfId="0" applyFont="1" applyAlignment="1" applyProtection="1">
      <alignment horizontal="center" vertical="center"/>
    </xf>
    <xf numFmtId="0" fontId="19" fillId="0" borderId="0" xfId="0" applyFont="1" applyFill="1" applyAlignment="1" applyProtection="1">
      <alignment horizontal="center" vertical="center"/>
    </xf>
    <xf numFmtId="165" fontId="27" fillId="27" borderId="249" xfId="28" applyNumberFormat="1" applyFont="1" applyFill="1" applyBorder="1" applyAlignment="1" applyProtection="1">
      <alignment horizontal="right" vertical="center"/>
    </xf>
    <xf numFmtId="166" fontId="27" fillId="27" borderId="249" xfId="28" applyNumberFormat="1" applyFont="1" applyFill="1" applyBorder="1" applyAlignment="1" applyProtection="1">
      <alignment horizontal="right" vertical="center"/>
    </xf>
    <xf numFmtId="9" fontId="27" fillId="27" borderId="249" xfId="28" applyNumberFormat="1" applyFont="1" applyFill="1" applyBorder="1" applyAlignment="1" applyProtection="1">
      <alignment horizontal="right" vertical="center"/>
    </xf>
    <xf numFmtId="9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9" fontId="27" fillId="27" borderId="249" xfId="0" applyNumberFormat="1" applyFont="1" applyFill="1" applyBorder="1" applyAlignment="1" applyProtection="1">
      <alignment horizontal="center" vertical="center"/>
    </xf>
    <xf numFmtId="39" fontId="27" fillId="27" borderId="249" xfId="28" applyNumberFormat="1" applyFont="1" applyFill="1" applyBorder="1" applyAlignment="1" applyProtection="1">
      <alignment horizontal="center" vertical="center"/>
    </xf>
    <xf numFmtId="9" fontId="27" fillId="0" borderId="0" xfId="0" applyNumberFormat="1" applyFont="1" applyFill="1" applyBorder="1" applyAlignment="1" applyProtection="1">
      <alignment horizontal="center" vertical="center"/>
    </xf>
    <xf numFmtId="0" fontId="19" fillId="55" borderId="0" xfId="0" applyFont="1" applyFill="1" applyAlignment="1" applyProtection="1">
      <alignment horizontal="center" vertical="center" wrapText="1"/>
    </xf>
    <xf numFmtId="0" fontId="19" fillId="55" borderId="0" xfId="0" applyFont="1" applyFill="1" applyAlignment="1" applyProtection="1">
      <alignment horizontal="center" vertical="center"/>
    </xf>
    <xf numFmtId="0" fontId="19" fillId="39" borderId="0" xfId="0" applyFont="1" applyFill="1" applyAlignment="1" applyProtection="1">
      <alignment horizontal="center" vertical="center" wrapText="1"/>
    </xf>
    <xf numFmtId="0" fontId="19" fillId="39" borderId="0" xfId="0" applyFont="1" applyFill="1" applyAlignment="1" applyProtection="1">
      <alignment horizontal="center" vertical="center"/>
    </xf>
    <xf numFmtId="0" fontId="19" fillId="53" borderId="0" xfId="0" applyFont="1" applyFill="1" applyAlignment="1" applyProtection="1">
      <alignment horizontal="center" vertical="center" wrapText="1"/>
    </xf>
    <xf numFmtId="0" fontId="19" fillId="53" borderId="0" xfId="0" applyFont="1" applyFill="1" applyAlignment="1" applyProtection="1">
      <alignment horizontal="center" vertical="center"/>
    </xf>
    <xf numFmtId="0" fontId="19" fillId="40" borderId="0" xfId="0" applyFont="1" applyFill="1" applyAlignment="1" applyProtection="1">
      <alignment horizontal="center" vertical="center" wrapText="1"/>
    </xf>
    <xf numFmtId="0" fontId="19" fillId="40" borderId="0" xfId="0" applyFont="1" applyFill="1" applyAlignment="1" applyProtection="1">
      <alignment horizontal="center" vertical="center"/>
    </xf>
    <xf numFmtId="0" fontId="19" fillId="41" borderId="0" xfId="0" applyFont="1" applyFill="1" applyAlignment="1" applyProtection="1">
      <alignment horizontal="center" vertical="center" wrapText="1"/>
    </xf>
    <xf numFmtId="0" fontId="19" fillId="41" borderId="0" xfId="0" applyFont="1" applyFill="1" applyAlignment="1" applyProtection="1">
      <alignment horizontal="center" vertical="center"/>
    </xf>
    <xf numFmtId="0" fontId="19" fillId="31" borderId="0" xfId="0" applyFont="1" applyFill="1" applyAlignment="1" applyProtection="1">
      <alignment horizontal="center" vertical="center" wrapText="1"/>
    </xf>
    <xf numFmtId="0" fontId="19" fillId="31" borderId="0" xfId="0" applyFont="1" applyFill="1" applyAlignment="1" applyProtection="1">
      <alignment horizontal="center" vertical="center"/>
    </xf>
    <xf numFmtId="1" fontId="19" fillId="26" borderId="16" xfId="28" applyNumberFormat="1" applyFont="1" applyFill="1" applyBorder="1" applyAlignment="1" applyProtection="1">
      <alignment horizontal="center" vertical="center"/>
    </xf>
    <xf numFmtId="1" fontId="27" fillId="26" borderId="249" xfId="28" quotePrefix="1" applyNumberFormat="1" applyFont="1" applyFill="1" applyBorder="1" applyAlignment="1" applyProtection="1">
      <alignment horizontal="center" vertical="center"/>
    </xf>
    <xf numFmtId="1" fontId="27" fillId="26" borderId="58" xfId="28" quotePrefix="1" applyNumberFormat="1" applyFont="1" applyFill="1" applyBorder="1" applyAlignment="1" applyProtection="1">
      <alignment horizontal="center" vertical="center"/>
    </xf>
    <xf numFmtId="1" fontId="27" fillId="26" borderId="58" xfId="28" applyNumberFormat="1" applyFont="1" applyFill="1" applyBorder="1" applyAlignment="1" applyProtection="1">
      <alignment horizontal="center" vertical="center"/>
    </xf>
    <xf numFmtId="1" fontId="19" fillId="0" borderId="0" xfId="28" applyNumberFormat="1" applyFont="1" applyAlignment="1" applyProtection="1">
      <alignment horizontal="center" vertical="center"/>
    </xf>
    <xf numFmtId="166" fontId="19" fillId="56" borderId="338" xfId="0" applyNumberFormat="1" applyFont="1" applyFill="1" applyBorder="1" applyAlignment="1" applyProtection="1">
      <alignment vertical="center"/>
    </xf>
    <xf numFmtId="3" fontId="19" fillId="0" borderId="273" xfId="0" applyNumberFormat="1" applyFont="1" applyFill="1" applyBorder="1" applyAlignment="1" applyProtection="1">
      <alignment horizontal="center" vertical="center"/>
    </xf>
    <xf numFmtId="3" fontId="19" fillId="0" borderId="273" xfId="0" applyNumberFormat="1" applyFont="1" applyFill="1" applyBorder="1" applyAlignment="1" applyProtection="1">
      <alignment vertical="center"/>
    </xf>
    <xf numFmtId="3" fontId="19" fillId="0" borderId="273" xfId="0" applyNumberFormat="1" applyFont="1" applyBorder="1" applyAlignment="1" applyProtection="1">
      <alignment vertical="center"/>
    </xf>
    <xf numFmtId="3" fontId="19" fillId="0" borderId="273" xfId="28" applyNumberFormat="1" applyFont="1" applyBorder="1" applyAlignment="1" applyProtection="1">
      <alignment vertical="center"/>
    </xf>
    <xf numFmtId="169" fontId="19" fillId="0" borderId="273" xfId="48" applyNumberFormat="1" applyFont="1" applyBorder="1" applyAlignment="1" applyProtection="1">
      <alignment vertical="center"/>
    </xf>
    <xf numFmtId="166" fontId="19" fillId="0" borderId="280" xfId="0" applyNumberFormat="1" applyFont="1" applyBorder="1" applyAlignment="1" applyProtection="1">
      <alignment vertical="center"/>
    </xf>
    <xf numFmtId="166" fontId="19" fillId="27" borderId="280" xfId="0" applyNumberFormat="1" applyFont="1" applyFill="1" applyBorder="1" applyAlignment="1" applyProtection="1">
      <alignment vertical="center"/>
    </xf>
    <xf numFmtId="10" fontId="19" fillId="0" borderId="280" xfId="0" applyNumberFormat="1" applyFont="1" applyBorder="1" applyAlignment="1" applyProtection="1">
      <alignment vertical="center"/>
    </xf>
    <xf numFmtId="6" fontId="19" fillId="0" borderId="280" xfId="32" applyNumberFormat="1" applyFont="1" applyBorder="1" applyAlignment="1" applyProtection="1">
      <alignment vertical="center"/>
    </xf>
    <xf numFmtId="166" fontId="19" fillId="0" borderId="273" xfId="0" applyNumberFormat="1" applyFont="1" applyBorder="1" applyAlignment="1" applyProtection="1">
      <alignment vertical="center"/>
    </xf>
    <xf numFmtId="166" fontId="19" fillId="27" borderId="273" xfId="0" applyNumberFormat="1" applyFont="1" applyFill="1" applyBorder="1" applyAlignment="1" applyProtection="1">
      <alignment vertical="center"/>
    </xf>
    <xf numFmtId="10" fontId="19" fillId="0" borderId="273" xfId="48" applyNumberFormat="1" applyFont="1" applyBorder="1" applyAlignment="1" applyProtection="1">
      <alignment vertical="center"/>
    </xf>
    <xf numFmtId="166" fontId="19" fillId="27" borderId="273" xfId="28" applyNumberFormat="1" applyFont="1" applyFill="1" applyBorder="1" applyAlignment="1" applyProtection="1">
      <alignment vertical="center"/>
    </xf>
    <xf numFmtId="166" fontId="19" fillId="0" borderId="273" xfId="28" applyNumberFormat="1" applyFont="1" applyBorder="1" applyAlignment="1" applyProtection="1">
      <alignment vertical="center"/>
    </xf>
    <xf numFmtId="165" fontId="19" fillId="0" borderId="273" xfId="28" applyNumberFormat="1" applyFont="1" applyBorder="1" applyAlignment="1" applyProtection="1">
      <alignment vertical="center"/>
    </xf>
    <xf numFmtId="6" fontId="19" fillId="0" borderId="273" xfId="28" applyNumberFormat="1" applyFont="1" applyBorder="1" applyAlignment="1" applyProtection="1">
      <alignment vertical="center"/>
    </xf>
    <xf numFmtId="3" fontId="19" fillId="0" borderId="0" xfId="0" applyNumberFormat="1" applyFont="1" applyAlignment="1" applyProtection="1">
      <alignment vertical="center"/>
    </xf>
    <xf numFmtId="38" fontId="19" fillId="0" borderId="273" xfId="0" applyNumberFormat="1" applyFont="1" applyBorder="1" applyAlignment="1" applyProtection="1">
      <alignment vertical="center"/>
    </xf>
    <xf numFmtId="3" fontId="19" fillId="0" borderId="13" xfId="0" applyNumberFormat="1" applyFont="1" applyFill="1" applyBorder="1" applyAlignment="1" applyProtection="1">
      <alignment horizontal="center" vertical="center"/>
    </xf>
    <xf numFmtId="3" fontId="19" fillId="0" borderId="13" xfId="0" applyNumberFormat="1" applyFont="1" applyFill="1" applyBorder="1" applyAlignment="1" applyProtection="1">
      <alignment vertical="center"/>
    </xf>
    <xf numFmtId="3" fontId="19" fillId="0" borderId="13" xfId="0" applyNumberFormat="1" applyFont="1" applyBorder="1" applyAlignment="1" applyProtection="1">
      <alignment vertical="center"/>
    </xf>
    <xf numFmtId="169" fontId="19" fillId="0" borderId="13" xfId="48" applyNumberFormat="1" applyFont="1" applyBorder="1" applyAlignment="1" applyProtection="1">
      <alignment vertical="center"/>
    </xf>
    <xf numFmtId="3" fontId="19" fillId="0" borderId="290" xfId="0" applyNumberFormat="1" applyFont="1" applyBorder="1" applyAlignment="1" applyProtection="1">
      <alignment vertical="center"/>
    </xf>
    <xf numFmtId="166" fontId="19" fillId="0" borderId="45" xfId="0" applyNumberFormat="1" applyFont="1" applyBorder="1" applyAlignment="1" applyProtection="1">
      <alignment vertical="center"/>
    </xf>
    <xf numFmtId="166" fontId="19" fillId="27" borderId="45" xfId="0" applyNumberFormat="1" applyFont="1" applyFill="1" applyBorder="1" applyAlignment="1" applyProtection="1">
      <alignment vertical="center"/>
    </xf>
    <xf numFmtId="10" fontId="19" fillId="0" borderId="13" xfId="0" applyNumberFormat="1" applyFont="1" applyBorder="1" applyAlignment="1" applyProtection="1">
      <alignment vertical="center"/>
    </xf>
    <xf numFmtId="10" fontId="19" fillId="0" borderId="45" xfId="0" applyNumberFormat="1" applyFont="1" applyBorder="1" applyAlignment="1" applyProtection="1">
      <alignment vertical="center"/>
    </xf>
    <xf numFmtId="6" fontId="19" fillId="0" borderId="45" xfId="32" applyNumberFormat="1" applyFont="1" applyBorder="1" applyAlignment="1" applyProtection="1">
      <alignment vertical="center"/>
    </xf>
    <xf numFmtId="6" fontId="19" fillId="0" borderId="13" xfId="0" applyNumberFormat="1" applyFont="1" applyBorder="1" applyAlignment="1" applyProtection="1">
      <alignment vertical="center"/>
    </xf>
    <xf numFmtId="166" fontId="19" fillId="0" borderId="13" xfId="0" applyNumberFormat="1" applyFont="1" applyBorder="1" applyAlignment="1" applyProtection="1">
      <alignment vertical="center"/>
    </xf>
    <xf numFmtId="166" fontId="19" fillId="27" borderId="13" xfId="0" applyNumberFormat="1" applyFont="1" applyFill="1" applyBorder="1" applyAlignment="1" applyProtection="1">
      <alignment vertical="center"/>
    </xf>
    <xf numFmtId="10" fontId="19" fillId="0" borderId="13" xfId="48" applyNumberFormat="1" applyFont="1" applyBorder="1" applyAlignment="1" applyProtection="1">
      <alignment vertical="center"/>
    </xf>
    <xf numFmtId="166" fontId="19" fillId="27" borderId="13" xfId="28" applyNumberFormat="1" applyFont="1" applyFill="1" applyBorder="1" applyAlignment="1" applyProtection="1">
      <alignment vertical="center"/>
    </xf>
    <xf numFmtId="166" fontId="19" fillId="0" borderId="13" xfId="28" applyNumberFormat="1" applyFont="1" applyBorder="1" applyAlignment="1" applyProtection="1">
      <alignment vertical="center"/>
    </xf>
    <xf numFmtId="165" fontId="19" fillId="0" borderId="13" xfId="28" applyNumberFormat="1" applyFont="1" applyBorder="1" applyAlignment="1" applyProtection="1">
      <alignment vertical="center"/>
    </xf>
    <xf numFmtId="6" fontId="19" fillId="0" borderId="13" xfId="28" applyNumberFormat="1" applyFont="1" applyBorder="1" applyAlignment="1" applyProtection="1">
      <alignment vertical="center"/>
    </xf>
    <xf numFmtId="3" fontId="19" fillId="0" borderId="14" xfId="0" applyNumberFormat="1" applyFont="1" applyBorder="1" applyAlignment="1" applyProtection="1">
      <alignment vertical="center"/>
    </xf>
    <xf numFmtId="38" fontId="19" fillId="0" borderId="13" xfId="0" applyNumberFormat="1" applyFont="1" applyFill="1" applyBorder="1" applyAlignment="1" applyProtection="1">
      <alignment vertical="center"/>
    </xf>
    <xf numFmtId="3" fontId="19" fillId="32" borderId="0" xfId="0" applyNumberFormat="1" applyFont="1" applyFill="1" applyAlignment="1" applyProtection="1">
      <alignment vertical="center"/>
    </xf>
    <xf numFmtId="166" fontId="19" fillId="45" borderId="280" xfId="0" applyNumberFormat="1" applyFont="1" applyFill="1" applyBorder="1" applyAlignment="1" applyProtection="1">
      <alignment vertical="center"/>
    </xf>
    <xf numFmtId="0" fontId="22" fillId="0" borderId="338" xfId="0" applyFont="1" applyFill="1" applyBorder="1" applyAlignment="1" applyProtection="1">
      <alignment horizontal="center" vertical="center"/>
    </xf>
    <xf numFmtId="0" fontId="22" fillId="0" borderId="338" xfId="0" applyFont="1" applyFill="1" applyBorder="1" applyAlignment="1" applyProtection="1">
      <alignment vertical="center"/>
    </xf>
    <xf numFmtId="6" fontId="22" fillId="27" borderId="338" xfId="0" applyNumberFormat="1" applyFont="1" applyFill="1" applyBorder="1" applyAlignment="1" applyProtection="1">
      <alignment vertical="center"/>
    </xf>
    <xf numFmtId="10" fontId="22" fillId="27" borderId="338" xfId="0" applyNumberFormat="1" applyFont="1" applyFill="1" applyBorder="1" applyAlignment="1" applyProtection="1">
      <alignment vertical="center"/>
    </xf>
    <xf numFmtId="6" fontId="22" fillId="0" borderId="338" xfId="32" applyNumberFormat="1" applyFont="1" applyBorder="1" applyAlignment="1" applyProtection="1">
      <alignment vertical="center"/>
    </xf>
    <xf numFmtId="166" fontId="22" fillId="27" borderId="338" xfId="0" applyNumberFormat="1" applyFont="1" applyFill="1" applyBorder="1" applyAlignment="1" applyProtection="1">
      <alignment vertical="center"/>
    </xf>
    <xf numFmtId="166" fontId="22" fillId="0" borderId="338" xfId="0" applyNumberFormat="1" applyFont="1" applyBorder="1" applyAlignment="1" applyProtection="1">
      <alignment vertical="center"/>
    </xf>
    <xf numFmtId="10" fontId="22" fillId="0" borderId="338" xfId="48" applyNumberFormat="1" applyFont="1" applyBorder="1" applyAlignment="1" applyProtection="1">
      <alignment vertical="center"/>
    </xf>
    <xf numFmtId="0" fontId="20" fillId="0" borderId="0" xfId="0" applyFont="1" applyFill="1" applyAlignment="1" applyProtection="1">
      <alignment horizontal="center" vertical="center"/>
    </xf>
    <xf numFmtId="0" fontId="20" fillId="0" borderId="0" xfId="0" applyFont="1" applyFill="1" applyAlignment="1" applyProtection="1">
      <alignment vertical="center" wrapText="1"/>
    </xf>
    <xf numFmtId="3" fontId="20" fillId="0" borderId="0" xfId="0" applyNumberFormat="1" applyFont="1" applyFill="1" applyAlignment="1" applyProtection="1">
      <alignment vertical="center"/>
    </xf>
    <xf numFmtId="165" fontId="20" fillId="0" borderId="0" xfId="28" applyNumberFormat="1" applyFont="1" applyFill="1" applyAlignment="1" applyProtection="1">
      <alignment vertical="center"/>
    </xf>
    <xf numFmtId="167" fontId="20" fillId="0" borderId="0" xfId="0" applyNumberFormat="1" applyFont="1" applyAlignment="1" applyProtection="1">
      <alignment vertical="center"/>
    </xf>
    <xf numFmtId="3" fontId="20" fillId="0" borderId="0" xfId="0" applyNumberFormat="1" applyFont="1" applyAlignment="1" applyProtection="1">
      <alignment vertical="center"/>
    </xf>
    <xf numFmtId="6" fontId="20" fillId="0" borderId="0" xfId="0" applyNumberFormat="1" applyFont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166" fontId="20" fillId="0" borderId="0" xfId="0" applyNumberFormat="1" applyFont="1" applyAlignment="1" applyProtection="1">
      <alignment vertical="center"/>
    </xf>
    <xf numFmtId="7" fontId="21" fillId="0" borderId="0" xfId="32" applyNumberFormat="1" applyFont="1" applyFill="1" applyAlignment="1" applyProtection="1">
      <alignment horizontal="center" vertical="center"/>
    </xf>
    <xf numFmtId="7" fontId="21" fillId="0" borderId="0" xfId="32" applyNumberFormat="1" applyFont="1" applyFill="1" applyAlignment="1" applyProtection="1">
      <alignment vertical="center"/>
    </xf>
    <xf numFmtId="3" fontId="20" fillId="0" borderId="19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7" fontId="28" fillId="0" borderId="0" xfId="32" quotePrefix="1" applyNumberFormat="1" applyFont="1" applyFill="1" applyAlignment="1" applyProtection="1">
      <alignment horizontal="center" vertical="center"/>
    </xf>
    <xf numFmtId="7" fontId="21" fillId="0" borderId="0" xfId="32" applyNumberFormat="1" applyFont="1" applyAlignment="1" applyProtection="1">
      <alignment vertical="center"/>
    </xf>
    <xf numFmtId="10" fontId="21" fillId="0" borderId="0" xfId="48" applyNumberFormat="1" applyFont="1" applyAlignment="1" applyProtection="1">
      <alignment vertical="center"/>
    </xf>
    <xf numFmtId="7" fontId="21" fillId="0" borderId="32" xfId="32" applyNumberFormat="1" applyFont="1" applyBorder="1" applyAlignment="1" applyProtection="1">
      <alignment vertical="center"/>
    </xf>
    <xf numFmtId="0" fontId="21" fillId="0" borderId="33" xfId="0" applyFont="1" applyBorder="1" applyAlignment="1" applyProtection="1">
      <alignment vertical="center"/>
    </xf>
    <xf numFmtId="0" fontId="21" fillId="0" borderId="34" xfId="0" applyFont="1" applyBorder="1" applyAlignment="1" applyProtection="1">
      <alignment vertical="center"/>
    </xf>
    <xf numFmtId="0" fontId="21" fillId="0" borderId="0" xfId="0" applyFont="1" applyAlignment="1" applyProtection="1">
      <alignment vertical="center"/>
    </xf>
    <xf numFmtId="38" fontId="21" fillId="0" borderId="0" xfId="0" applyNumberFormat="1" applyFont="1" applyAlignment="1" applyProtection="1">
      <alignment vertical="center"/>
    </xf>
    <xf numFmtId="5" fontId="21" fillId="0" borderId="0" xfId="32" applyNumberFormat="1" applyFont="1" applyAlignment="1" applyProtection="1">
      <alignment vertical="center"/>
    </xf>
    <xf numFmtId="165" fontId="21" fillId="0" borderId="0" xfId="32" applyNumberFormat="1" applyFont="1" applyAlignment="1" applyProtection="1">
      <alignment vertical="center"/>
    </xf>
    <xf numFmtId="10" fontId="20" fillId="0" borderId="0" xfId="48" applyNumberFormat="1" applyFont="1" applyFill="1" applyAlignment="1" applyProtection="1">
      <alignment vertical="center"/>
    </xf>
    <xf numFmtId="164" fontId="20" fillId="0" borderId="0" xfId="28" applyNumberFormat="1" applyFont="1" applyAlignment="1" applyProtection="1">
      <alignment vertical="center"/>
    </xf>
    <xf numFmtId="6" fontId="20" fillId="0" borderId="26" xfId="0" applyNumberFormat="1" applyFont="1" applyBorder="1" applyAlignment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1" fillId="0" borderId="35" xfId="0" applyFont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20" fillId="0" borderId="36" xfId="0" applyFont="1" applyBorder="1" applyAlignment="1" applyProtection="1">
      <alignment vertical="center"/>
    </xf>
    <xf numFmtId="167" fontId="20" fillId="0" borderId="17" xfId="0" applyNumberFormat="1" applyFont="1" applyFill="1" applyBorder="1" applyAlignment="1" applyProtection="1">
      <alignment vertical="center"/>
    </xf>
    <xf numFmtId="167" fontId="20" fillId="0" borderId="37" xfId="0" applyNumberFormat="1" applyFont="1" applyFill="1" applyBorder="1" applyAlignment="1" applyProtection="1">
      <alignment vertical="center"/>
    </xf>
    <xf numFmtId="5" fontId="20" fillId="0" borderId="0" xfId="0" applyNumberFormat="1" applyFont="1" applyAlignment="1" applyProtection="1">
      <alignment vertical="center"/>
    </xf>
    <xf numFmtId="166" fontId="22" fillId="27" borderId="12" xfId="0" applyNumberFormat="1" applyFont="1" applyFill="1" applyBorder="1" applyAlignment="1" applyProtection="1">
      <alignment vertical="center"/>
    </xf>
    <xf numFmtId="166" fontId="22" fillId="0" borderId="12" xfId="0" applyNumberFormat="1" applyFont="1" applyBorder="1" applyAlignment="1" applyProtection="1">
      <alignment vertical="center"/>
    </xf>
    <xf numFmtId="0" fontId="20" fillId="0" borderId="0" xfId="0" applyFont="1" applyAlignment="1" applyProtection="1">
      <alignment horizontal="center" vertical="center"/>
    </xf>
    <xf numFmtId="165" fontId="20" fillId="0" borderId="0" xfId="28" applyNumberFormat="1" applyFont="1" applyAlignment="1" applyProtection="1">
      <alignment vertical="center"/>
    </xf>
    <xf numFmtId="0" fontId="88" fillId="35" borderId="338" xfId="0" applyFont="1" applyFill="1" applyBorder="1" applyAlignment="1" applyProtection="1">
      <alignment horizontal="center" vertical="center" wrapText="1"/>
    </xf>
    <xf numFmtId="0" fontId="32" fillId="46" borderId="338" xfId="0" applyFont="1" applyFill="1" applyBorder="1" applyAlignment="1" applyProtection="1">
      <alignment horizontal="center" vertical="center" wrapText="1"/>
      <protection locked="0"/>
    </xf>
    <xf numFmtId="0" fontId="32" fillId="46" borderId="338" xfId="0" applyFont="1" applyFill="1" applyBorder="1" applyAlignment="1" applyProtection="1">
      <alignment horizontal="center" vertical="center" wrapText="1"/>
    </xf>
    <xf numFmtId="0" fontId="88" fillId="41" borderId="338" xfId="0" quotePrefix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vertical="center"/>
    </xf>
    <xf numFmtId="1" fontId="19" fillId="26" borderId="338" xfId="0" applyNumberFormat="1" applyFont="1" applyFill="1" applyBorder="1" applyAlignment="1" applyProtection="1">
      <alignment horizontal="center" vertical="center"/>
    </xf>
    <xf numFmtId="1" fontId="22" fillId="26" borderId="338" xfId="0" applyNumberFormat="1" applyFont="1" applyFill="1" applyBorder="1" applyAlignment="1" applyProtection="1">
      <alignment horizontal="center" vertical="center"/>
    </xf>
    <xf numFmtId="1" fontId="27" fillId="26" borderId="338" xfId="0" applyNumberFormat="1" applyFont="1" applyFill="1" applyBorder="1" applyAlignment="1" applyProtection="1">
      <alignment horizontal="center" vertical="center"/>
    </xf>
    <xf numFmtId="1" fontId="27" fillId="26" borderId="0" xfId="0" applyNumberFormat="1" applyFont="1" applyFill="1" applyBorder="1" applyAlignment="1" applyProtection="1">
      <alignment horizontal="center" vertical="center"/>
    </xf>
    <xf numFmtId="0" fontId="19" fillId="0" borderId="275" xfId="0" applyFont="1" applyFill="1" applyBorder="1" applyAlignment="1" applyProtection="1">
      <alignment vertical="center"/>
    </xf>
    <xf numFmtId="0" fontId="19" fillId="0" borderId="281" xfId="0" applyFont="1" applyFill="1" applyBorder="1" applyAlignment="1" applyProtection="1">
      <alignment vertical="center"/>
    </xf>
    <xf numFmtId="0" fontId="19" fillId="0" borderId="282" xfId="0" applyFont="1" applyFill="1" applyBorder="1" applyAlignment="1" applyProtection="1">
      <alignment vertical="center"/>
    </xf>
    <xf numFmtId="0" fontId="19" fillId="0" borderId="283" xfId="0" applyFont="1" applyFill="1" applyBorder="1" applyAlignment="1" applyProtection="1">
      <alignment vertical="center"/>
    </xf>
    <xf numFmtId="6" fontId="19" fillId="0" borderId="284" xfId="0" applyNumberFormat="1" applyFont="1" applyFill="1" applyBorder="1" applyAlignment="1" applyProtection="1">
      <alignment vertical="center"/>
    </xf>
    <xf numFmtId="6" fontId="19" fillId="35" borderId="284" xfId="0" applyNumberFormat="1" applyFont="1" applyFill="1" applyBorder="1" applyAlignment="1" applyProtection="1">
      <alignment vertical="center"/>
    </xf>
    <xf numFmtId="6" fontId="19" fillId="34" borderId="284" xfId="0" applyNumberFormat="1" applyFont="1" applyFill="1" applyBorder="1" applyAlignment="1" applyProtection="1">
      <alignment vertical="center"/>
    </xf>
    <xf numFmtId="0" fontId="19" fillId="0" borderId="24" xfId="0" applyFont="1" applyFill="1" applyBorder="1" applyAlignment="1" applyProtection="1">
      <alignment vertical="center"/>
    </xf>
    <xf numFmtId="0" fontId="19" fillId="0" borderId="40" xfId="0" applyFont="1" applyFill="1" applyBorder="1" applyAlignment="1" applyProtection="1">
      <alignment vertical="center"/>
    </xf>
    <xf numFmtId="6" fontId="19" fillId="0" borderId="41" xfId="0" applyNumberFormat="1" applyFont="1" applyFill="1" applyBorder="1" applyAlignment="1" applyProtection="1">
      <alignment vertical="center"/>
    </xf>
    <xf numFmtId="6" fontId="19" fillId="35" borderId="41" xfId="0" applyNumberFormat="1" applyFont="1" applyFill="1" applyBorder="1" applyAlignment="1" applyProtection="1">
      <alignment vertical="center"/>
    </xf>
    <xf numFmtId="6" fontId="19" fillId="34" borderId="41" xfId="0" applyNumberFormat="1" applyFont="1" applyFill="1" applyBorder="1" applyAlignment="1" applyProtection="1">
      <alignment vertical="center"/>
    </xf>
    <xf numFmtId="0" fontId="19" fillId="0" borderId="285" xfId="0" applyFont="1" applyFill="1" applyBorder="1" applyAlignment="1" applyProtection="1">
      <alignment vertical="center"/>
    </xf>
    <xf numFmtId="0" fontId="19" fillId="0" borderId="286" xfId="0" applyFont="1" applyFill="1" applyBorder="1" applyAlignment="1" applyProtection="1">
      <alignment vertical="center"/>
    </xf>
    <xf numFmtId="6" fontId="19" fillId="0" borderId="287" xfId="0" applyNumberFormat="1" applyFont="1" applyFill="1" applyBorder="1" applyAlignment="1" applyProtection="1">
      <alignment vertical="center"/>
    </xf>
    <xf numFmtId="6" fontId="19" fillId="0" borderId="60" xfId="0" applyNumberFormat="1" applyFont="1" applyFill="1" applyBorder="1" applyAlignment="1" applyProtection="1">
      <alignment vertical="center"/>
    </xf>
    <xf numFmtId="6" fontId="19" fillId="35" borderId="60" xfId="0" applyNumberFormat="1" applyFont="1" applyFill="1" applyBorder="1" applyAlignment="1" applyProtection="1">
      <alignment vertical="center"/>
    </xf>
    <xf numFmtId="6" fontId="19" fillId="34" borderId="287" xfId="0" applyNumberFormat="1" applyFont="1" applyFill="1" applyBorder="1" applyAlignment="1" applyProtection="1">
      <alignment vertical="center"/>
    </xf>
    <xf numFmtId="6" fontId="19" fillId="34" borderId="60" xfId="0" applyNumberFormat="1" applyFont="1" applyFill="1" applyBorder="1" applyAlignment="1" applyProtection="1">
      <alignment vertical="center"/>
    </xf>
    <xf numFmtId="6" fontId="22" fillId="0" borderId="338" xfId="28" applyNumberFormat="1" applyFont="1" applyFill="1" applyBorder="1" applyAlignment="1" applyProtection="1">
      <alignment vertical="center"/>
    </xf>
    <xf numFmtId="6" fontId="22" fillId="35" borderId="338" xfId="28" applyNumberFormat="1" applyFont="1" applyFill="1" applyBorder="1" applyAlignment="1" applyProtection="1">
      <alignment vertical="center"/>
    </xf>
    <xf numFmtId="6" fontId="22" fillId="34" borderId="338" xfId="28" applyNumberFormat="1" applyFont="1" applyFill="1" applyBorder="1" applyAlignment="1" applyProtection="1">
      <alignment vertical="center"/>
    </xf>
    <xf numFmtId="0" fontId="88" fillId="34" borderId="338" xfId="0" applyFont="1" applyFill="1" applyBorder="1" applyAlignment="1" applyProtection="1">
      <alignment horizontal="center" vertical="center" wrapText="1"/>
    </xf>
    <xf numFmtId="0" fontId="88" fillId="52" borderId="338" xfId="0" applyFont="1" applyFill="1" applyBorder="1" applyAlignment="1" applyProtection="1">
      <alignment horizontal="center" vertical="center" wrapText="1"/>
    </xf>
    <xf numFmtId="0" fontId="20" fillId="0" borderId="278" xfId="0" applyFont="1" applyFill="1" applyBorder="1" applyAlignment="1" applyProtection="1">
      <alignment vertical="center"/>
    </xf>
    <xf numFmtId="0" fontId="20" fillId="0" borderId="288" xfId="0" applyFont="1" applyFill="1" applyBorder="1" applyAlignment="1" applyProtection="1">
      <alignment vertical="center"/>
    </xf>
    <xf numFmtId="6" fontId="20" fillId="0" borderId="272" xfId="0" applyNumberFormat="1" applyFont="1" applyFill="1" applyBorder="1" applyAlignment="1" applyProtection="1">
      <alignment vertical="center"/>
    </xf>
    <xf numFmtId="6" fontId="20" fillId="0" borderId="373" xfId="0" applyNumberFormat="1" applyFont="1" applyFill="1" applyBorder="1" applyAlignment="1" applyProtection="1">
      <alignment vertical="center"/>
    </xf>
    <xf numFmtId="6" fontId="20" fillId="46" borderId="272" xfId="0" applyNumberFormat="1" applyFont="1" applyFill="1" applyBorder="1" applyAlignment="1" applyProtection="1">
      <alignment vertical="center"/>
    </xf>
    <xf numFmtId="6" fontId="20" fillId="34" borderId="272" xfId="0" applyNumberFormat="1" applyFont="1" applyFill="1" applyBorder="1" applyAlignment="1" applyProtection="1">
      <alignment vertical="center"/>
    </xf>
    <xf numFmtId="0" fontId="20" fillId="0" borderId="282" xfId="0" applyFont="1" applyFill="1" applyBorder="1" applyAlignment="1" applyProtection="1">
      <alignment vertical="center"/>
    </xf>
    <xf numFmtId="0" fontId="20" fillId="0" borderId="283" xfId="0" applyFont="1" applyFill="1" applyBorder="1" applyAlignment="1" applyProtection="1">
      <alignment vertical="center"/>
    </xf>
    <xf numFmtId="6" fontId="20" fillId="0" borderId="284" xfId="0" applyNumberFormat="1" applyFont="1" applyFill="1" applyBorder="1" applyAlignment="1" applyProtection="1">
      <alignment vertical="center"/>
    </xf>
    <xf numFmtId="6" fontId="20" fillId="46" borderId="284" xfId="0" applyNumberFormat="1" applyFont="1" applyFill="1" applyBorder="1" applyAlignment="1" applyProtection="1">
      <alignment vertical="center"/>
    </xf>
    <xf numFmtId="6" fontId="20" fillId="34" borderId="284" xfId="0" applyNumberFormat="1" applyFont="1" applyFill="1" applyBorder="1" applyAlignment="1" applyProtection="1">
      <alignment vertical="center"/>
    </xf>
    <xf numFmtId="0" fontId="20" fillId="0" borderId="24" xfId="0" applyFont="1" applyFill="1" applyBorder="1" applyAlignment="1" applyProtection="1">
      <alignment vertical="center"/>
    </xf>
    <xf numFmtId="0" fontId="20" fillId="0" borderId="40" xfId="0" applyFont="1" applyFill="1" applyBorder="1" applyAlignment="1" applyProtection="1">
      <alignment vertical="center"/>
    </xf>
    <xf numFmtId="6" fontId="20" fillId="0" borderId="41" xfId="0" applyNumberFormat="1" applyFont="1" applyFill="1" applyBorder="1" applyAlignment="1" applyProtection="1">
      <alignment vertical="center"/>
    </xf>
    <xf numFmtId="6" fontId="20" fillId="46" borderId="41" xfId="0" applyNumberFormat="1" applyFont="1" applyFill="1" applyBorder="1" applyAlignment="1" applyProtection="1">
      <alignment vertical="center"/>
    </xf>
    <xf numFmtId="6" fontId="20" fillId="34" borderId="41" xfId="0" applyNumberFormat="1" applyFont="1" applyFill="1" applyBorder="1" applyAlignment="1" applyProtection="1">
      <alignment vertical="center"/>
    </xf>
    <xf numFmtId="0" fontId="20" fillId="0" borderId="285" xfId="0" applyFont="1" applyFill="1" applyBorder="1" applyAlignment="1" applyProtection="1">
      <alignment vertical="center"/>
    </xf>
    <xf numFmtId="0" fontId="20" fillId="0" borderId="286" xfId="0" applyFont="1" applyFill="1" applyBorder="1" applyAlignment="1" applyProtection="1">
      <alignment vertical="center"/>
    </xf>
    <xf numFmtId="6" fontId="20" fillId="0" borderId="287" xfId="0" applyNumberFormat="1" applyFont="1" applyFill="1" applyBorder="1" applyAlignment="1" applyProtection="1">
      <alignment vertical="center"/>
    </xf>
    <xf numFmtId="6" fontId="20" fillId="46" borderId="287" xfId="0" applyNumberFormat="1" applyFont="1" applyFill="1" applyBorder="1" applyAlignment="1" applyProtection="1">
      <alignment vertical="center"/>
    </xf>
    <xf numFmtId="6" fontId="20" fillId="34" borderId="287" xfId="0" applyNumberFormat="1" applyFont="1" applyFill="1" applyBorder="1" applyAlignment="1" applyProtection="1">
      <alignment vertical="center"/>
    </xf>
    <xf numFmtId="6" fontId="22" fillId="0" borderId="338" xfId="31" applyNumberFormat="1" applyFont="1" applyFill="1" applyBorder="1" applyAlignment="1" applyProtection="1">
      <alignment vertical="center"/>
    </xf>
    <xf numFmtId="6" fontId="22" fillId="46" borderId="338" xfId="31" applyNumberFormat="1" applyFont="1" applyFill="1" applyBorder="1" applyAlignment="1" applyProtection="1">
      <alignment vertical="center"/>
    </xf>
    <xf numFmtId="6" fontId="22" fillId="34" borderId="338" xfId="31" applyNumberFormat="1" applyFont="1" applyFill="1" applyBorder="1" applyAlignment="1" applyProtection="1">
      <alignment vertical="center"/>
    </xf>
    <xf numFmtId="0" fontId="20" fillId="0" borderId="275" xfId="0" applyFont="1" applyFill="1" applyBorder="1" applyAlignment="1" applyProtection="1">
      <alignment vertical="center"/>
    </xf>
    <xf numFmtId="0" fontId="20" fillId="0" borderId="281" xfId="0" applyFont="1" applyFill="1" applyBorder="1" applyAlignment="1" applyProtection="1">
      <alignment vertical="center"/>
    </xf>
    <xf numFmtId="6" fontId="20" fillId="46" borderId="273" xfId="0" applyNumberFormat="1" applyFont="1" applyFill="1" applyBorder="1" applyAlignment="1" applyProtection="1">
      <alignment vertical="center"/>
    </xf>
    <xf numFmtId="6" fontId="20" fillId="34" borderId="273" xfId="0" applyNumberFormat="1" applyFont="1" applyFill="1" applyBorder="1" applyAlignment="1" applyProtection="1">
      <alignment vertical="center"/>
    </xf>
    <xf numFmtId="0" fontId="20" fillId="0" borderId="23" xfId="0" applyFont="1" applyFill="1" applyBorder="1" applyAlignment="1" applyProtection="1">
      <alignment vertical="center"/>
    </xf>
    <xf numFmtId="0" fontId="20" fillId="0" borderId="39" xfId="0" applyFont="1" applyFill="1" applyBorder="1" applyAlignment="1" applyProtection="1">
      <alignment vertical="center"/>
    </xf>
    <xf numFmtId="6" fontId="20" fillId="0" borderId="60" xfId="0" applyNumberFormat="1" applyFont="1" applyFill="1" applyBorder="1" applyAlignment="1" applyProtection="1">
      <alignment vertical="center"/>
    </xf>
    <xf numFmtId="6" fontId="20" fillId="46" borderId="60" xfId="0" applyNumberFormat="1" applyFont="1" applyFill="1" applyBorder="1" applyAlignment="1" applyProtection="1">
      <alignment vertical="center"/>
    </xf>
    <xf numFmtId="6" fontId="20" fillId="34" borderId="60" xfId="0" applyNumberFormat="1" applyFont="1" applyFill="1" applyBorder="1" applyAlignment="1" applyProtection="1">
      <alignment vertical="center"/>
    </xf>
    <xf numFmtId="1" fontId="20" fillId="26" borderId="338" xfId="0" applyNumberFormat="1" applyFont="1" applyFill="1" applyBorder="1" applyAlignment="1" applyProtection="1">
      <alignment horizontal="center" vertical="center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0" fontId="19" fillId="0" borderId="277" xfId="53" applyFont="1" applyFill="1" applyBorder="1" applyAlignment="1" applyProtection="1">
      <alignment vertical="center"/>
    </xf>
    <xf numFmtId="3" fontId="19" fillId="32" borderId="278" xfId="54" applyNumberFormat="1" applyFont="1" applyFill="1" applyBorder="1" applyAlignment="1" applyProtection="1">
      <alignment horizontal="right" vertical="center"/>
    </xf>
    <xf numFmtId="166" fontId="19" fillId="0" borderId="279" xfId="54" applyNumberFormat="1" applyFont="1" applyFill="1" applyBorder="1" applyAlignment="1" applyProtection="1">
      <alignment horizontal="right" vertical="center"/>
    </xf>
    <xf numFmtId="166" fontId="19" fillId="32" borderId="279" xfId="54" applyNumberFormat="1" applyFont="1" applyFill="1" applyBorder="1" applyAlignment="1" applyProtection="1">
      <alignment horizontal="right" vertical="center"/>
    </xf>
    <xf numFmtId="166" fontId="19" fillId="35" borderId="279" xfId="54" applyNumberFormat="1" applyFont="1" applyFill="1" applyBorder="1" applyAlignment="1" applyProtection="1">
      <alignment horizontal="right" vertical="center"/>
    </xf>
    <xf numFmtId="0" fontId="19" fillId="0" borderId="274" xfId="53" applyFont="1" applyFill="1" applyBorder="1" applyAlignment="1" applyProtection="1">
      <alignment vertical="center"/>
    </xf>
    <xf numFmtId="3" fontId="19" fillId="32" borderId="275" xfId="54" applyNumberFormat="1" applyFont="1" applyFill="1" applyBorder="1" applyAlignment="1" applyProtection="1">
      <alignment horizontal="right" vertical="center"/>
    </xf>
    <xf numFmtId="166" fontId="19" fillId="0" borderId="276" xfId="54" applyNumberFormat="1" applyFont="1" applyFill="1" applyBorder="1" applyAlignment="1" applyProtection="1">
      <alignment horizontal="right" vertical="center"/>
    </xf>
    <xf numFmtId="166" fontId="19" fillId="32" borderId="276" xfId="54" applyNumberFormat="1" applyFont="1" applyFill="1" applyBorder="1" applyAlignment="1" applyProtection="1">
      <alignment horizontal="right" vertical="center"/>
    </xf>
    <xf numFmtId="166" fontId="19" fillId="35" borderId="276" xfId="54" applyNumberFormat="1" applyFont="1" applyFill="1" applyBorder="1" applyAlignment="1" applyProtection="1">
      <alignment horizontal="right" vertical="center"/>
    </xf>
    <xf numFmtId="0" fontId="19" fillId="0" borderId="31" xfId="53" applyFont="1" applyFill="1" applyBorder="1" applyAlignment="1" applyProtection="1">
      <alignment vertical="center"/>
    </xf>
    <xf numFmtId="3" fontId="19" fillId="32" borderId="257" xfId="54" applyNumberFormat="1" applyFont="1" applyFill="1" applyBorder="1" applyAlignment="1" applyProtection="1">
      <alignment horizontal="right" vertical="center"/>
    </xf>
    <xf numFmtId="166" fontId="19" fillId="0" borderId="225" xfId="54" applyNumberFormat="1" applyFont="1" applyFill="1" applyBorder="1" applyAlignment="1" applyProtection="1">
      <alignment horizontal="right" vertical="center"/>
    </xf>
    <xf numFmtId="166" fontId="19" fillId="32" borderId="225" xfId="54" applyNumberFormat="1" applyFont="1" applyFill="1" applyBorder="1" applyAlignment="1" applyProtection="1">
      <alignment horizontal="right" vertical="center"/>
    </xf>
    <xf numFmtId="166" fontId="19" fillId="35" borderId="225" xfId="54" applyNumberFormat="1" applyFont="1" applyFill="1" applyBorder="1" applyAlignment="1" applyProtection="1">
      <alignment horizontal="right" vertical="center"/>
    </xf>
    <xf numFmtId="3" fontId="19" fillId="32" borderId="275" xfId="53" applyNumberFormat="1" applyFont="1" applyFill="1" applyBorder="1" applyAlignment="1" applyProtection="1">
      <alignment horizontal="right" vertical="center"/>
    </xf>
    <xf numFmtId="166" fontId="19" fillId="0" borderId="276" xfId="53" applyNumberFormat="1" applyFont="1" applyFill="1" applyBorder="1" applyAlignment="1" applyProtection="1">
      <alignment horizontal="right" vertical="center"/>
    </xf>
    <xf numFmtId="166" fontId="19" fillId="32" borderId="276" xfId="53" applyNumberFormat="1" applyFont="1" applyFill="1" applyBorder="1" applyAlignment="1" applyProtection="1">
      <alignment horizontal="right" vertical="center"/>
    </xf>
    <xf numFmtId="166" fontId="19" fillId="35" borderId="276" xfId="53" applyNumberFormat="1" applyFont="1" applyFill="1" applyBorder="1" applyAlignment="1" applyProtection="1">
      <alignment horizontal="right" vertical="center"/>
    </xf>
    <xf numFmtId="6" fontId="19" fillId="0" borderId="276" xfId="53" applyNumberFormat="1" applyFont="1" applyFill="1" applyBorder="1" applyAlignment="1" applyProtection="1">
      <alignment horizontal="right" vertical="center"/>
    </xf>
    <xf numFmtId="6" fontId="19" fillId="34" borderId="276" xfId="53" applyNumberFormat="1" applyFont="1" applyFill="1" applyBorder="1" applyAlignment="1" applyProtection="1">
      <alignment horizontal="right" vertical="center"/>
    </xf>
    <xf numFmtId="6" fontId="19" fillId="35" borderId="276" xfId="53" applyNumberFormat="1" applyFont="1" applyFill="1" applyBorder="1" applyAlignment="1" applyProtection="1">
      <alignment horizontal="right" vertical="center"/>
    </xf>
    <xf numFmtId="0" fontId="19" fillId="0" borderId="256" xfId="53" applyFont="1" applyFill="1" applyBorder="1" applyAlignment="1" applyProtection="1">
      <alignment vertical="center"/>
    </xf>
    <xf numFmtId="0" fontId="19" fillId="0" borderId="23" xfId="53" applyFont="1" applyFill="1" applyBorder="1" applyAlignment="1" applyProtection="1">
      <alignment vertical="center"/>
    </xf>
    <xf numFmtId="3" fontId="19" fillId="32" borderId="23" xfId="53" applyNumberFormat="1" applyFont="1" applyFill="1" applyBorder="1" applyAlignment="1" applyProtection="1">
      <alignment horizontal="right" vertical="center"/>
    </xf>
    <xf numFmtId="166" fontId="19" fillId="0" borderId="228" xfId="53" applyNumberFormat="1" applyFont="1" applyFill="1" applyBorder="1" applyAlignment="1" applyProtection="1">
      <alignment horizontal="right" vertical="center"/>
    </xf>
    <xf numFmtId="166" fontId="19" fillId="32" borderId="228" xfId="53" applyNumberFormat="1" applyFont="1" applyFill="1" applyBorder="1" applyAlignment="1" applyProtection="1">
      <alignment horizontal="right" vertical="center"/>
    </xf>
    <xf numFmtId="166" fontId="19" fillId="35" borderId="228" xfId="53" applyNumberFormat="1" applyFont="1" applyFill="1" applyBorder="1" applyAlignment="1" applyProtection="1">
      <alignment horizontal="right" vertical="center"/>
    </xf>
    <xf numFmtId="6" fontId="19" fillId="0" borderId="228" xfId="53" applyNumberFormat="1" applyFont="1" applyFill="1" applyBorder="1" applyAlignment="1" applyProtection="1">
      <alignment horizontal="right" vertical="center"/>
    </xf>
    <xf numFmtId="6" fontId="19" fillId="34" borderId="228" xfId="53" applyNumberFormat="1" applyFont="1" applyFill="1" applyBorder="1" applyAlignment="1" applyProtection="1">
      <alignment horizontal="right" vertical="center"/>
    </xf>
    <xf numFmtId="6" fontId="19" fillId="35" borderId="228" xfId="53" applyNumberFormat="1" applyFont="1" applyFill="1" applyBorder="1" applyAlignment="1" applyProtection="1">
      <alignment horizontal="right" vertical="center"/>
    </xf>
    <xf numFmtId="6" fontId="19" fillId="0" borderId="50" xfId="54" applyNumberFormat="1" applyFont="1" applyFill="1" applyBorder="1" applyAlignment="1" applyProtection="1">
      <alignment horizontal="right" vertical="center"/>
    </xf>
    <xf numFmtId="6" fontId="19" fillId="35" borderId="50" xfId="54" applyNumberFormat="1" applyFont="1" applyFill="1" applyBorder="1" applyAlignment="1" applyProtection="1">
      <alignment horizontal="right" vertical="center"/>
    </xf>
    <xf numFmtId="3" fontId="22" fillId="32" borderId="46" xfId="54" applyNumberFormat="1" applyFont="1" applyFill="1" applyBorder="1" applyAlignment="1" applyProtection="1">
      <alignment horizontal="right" vertical="center"/>
    </xf>
    <xf numFmtId="166" fontId="22" fillId="0" borderId="47" xfId="54" applyNumberFormat="1" applyFont="1" applyFill="1" applyBorder="1" applyAlignment="1" applyProtection="1">
      <alignment horizontal="right" vertical="center"/>
    </xf>
    <xf numFmtId="166" fontId="22" fillId="32" borderId="47" xfId="54" applyNumberFormat="1" applyFont="1" applyFill="1" applyBorder="1" applyAlignment="1" applyProtection="1">
      <alignment horizontal="right" vertical="center"/>
    </xf>
    <xf numFmtId="166" fontId="22" fillId="35" borderId="47" xfId="54" applyNumberFormat="1" applyFont="1" applyFill="1" applyBorder="1" applyAlignment="1" applyProtection="1">
      <alignment horizontal="right" vertical="center"/>
    </xf>
    <xf numFmtId="6" fontId="22" fillId="0" borderId="69" xfId="54" applyNumberFormat="1" applyFont="1" applyFill="1" applyBorder="1" applyAlignment="1" applyProtection="1">
      <alignment horizontal="right" vertical="center"/>
    </xf>
    <xf numFmtId="6" fontId="22" fillId="34" borderId="69" xfId="54" applyNumberFormat="1" applyFont="1" applyFill="1" applyBorder="1" applyAlignment="1" applyProtection="1">
      <alignment horizontal="right" vertical="center"/>
    </xf>
    <xf numFmtId="166" fontId="22" fillId="35" borderId="69" xfId="54" applyNumberFormat="1" applyFont="1" applyFill="1" applyBorder="1" applyAlignment="1" applyProtection="1">
      <alignment horizontal="right" vertical="center"/>
    </xf>
    <xf numFmtId="6" fontId="22" fillId="32" borderId="47" xfId="54" applyNumberFormat="1" applyFont="1" applyFill="1" applyBorder="1" applyAlignment="1" applyProtection="1">
      <alignment horizontal="right" vertical="center"/>
    </xf>
    <xf numFmtId="6" fontId="22" fillId="35" borderId="47" xfId="54" applyNumberFormat="1" applyFont="1" applyFill="1" applyBorder="1" applyAlignment="1" applyProtection="1">
      <alignment horizontal="right" vertical="center"/>
    </xf>
    <xf numFmtId="166" fontId="32" fillId="0" borderId="348" xfId="54" applyNumberFormat="1" applyFont="1" applyFill="1" applyBorder="1" applyAlignment="1" applyProtection="1">
      <alignment horizontal="right" vertical="center"/>
    </xf>
    <xf numFmtId="6" fontId="32" fillId="0" borderId="348" xfId="54" applyNumberFormat="1" applyFont="1" applyFill="1" applyBorder="1" applyAlignment="1" applyProtection="1">
      <alignment horizontal="right" vertical="center"/>
    </xf>
    <xf numFmtId="6" fontId="32" fillId="0" borderId="345" xfId="54" applyNumberFormat="1" applyFont="1" applyFill="1" applyBorder="1" applyAlignment="1" applyProtection="1">
      <alignment horizontal="right" vertical="center"/>
    </xf>
    <xf numFmtId="6" fontId="32" fillId="0" borderId="351" xfId="54" applyNumberFormat="1" applyFont="1" applyFill="1" applyBorder="1" applyAlignment="1" applyProtection="1">
      <alignment horizontal="right" vertical="center"/>
    </xf>
    <xf numFmtId="3" fontId="19" fillId="32" borderId="49" xfId="53" applyNumberFormat="1" applyFont="1" applyFill="1" applyBorder="1" applyAlignment="1" applyProtection="1">
      <alignment horizontal="right" vertical="center"/>
    </xf>
    <xf numFmtId="166" fontId="19" fillId="0" borderId="50" xfId="53" applyNumberFormat="1" applyFont="1" applyFill="1" applyBorder="1" applyAlignment="1" applyProtection="1">
      <alignment horizontal="right" vertical="center"/>
    </xf>
    <xf numFmtId="166" fontId="19" fillId="32" borderId="50" xfId="53" applyNumberFormat="1" applyFont="1" applyFill="1" applyBorder="1" applyAlignment="1" applyProtection="1">
      <alignment horizontal="right" vertical="center"/>
    </xf>
    <xf numFmtId="6" fontId="19" fillId="0" borderId="50" xfId="53" applyNumberFormat="1" applyFont="1" applyFill="1" applyBorder="1" applyAlignment="1" applyProtection="1">
      <alignment horizontal="right" vertical="center"/>
    </xf>
    <xf numFmtId="3" fontId="19" fillId="32" borderId="51" xfId="53" applyNumberFormat="1" applyFont="1" applyFill="1" applyBorder="1" applyAlignment="1" applyProtection="1">
      <alignment horizontal="right" vertical="center"/>
    </xf>
    <xf numFmtId="166" fontId="19" fillId="0" borderId="52" xfId="53" applyNumberFormat="1" applyFont="1" applyFill="1" applyBorder="1" applyAlignment="1" applyProtection="1">
      <alignment horizontal="right" vertical="center"/>
    </xf>
    <xf numFmtId="166" fontId="19" fillId="32" borderId="52" xfId="53" applyNumberFormat="1" applyFont="1" applyFill="1" applyBorder="1" applyAlignment="1" applyProtection="1">
      <alignment horizontal="right" vertical="center"/>
    </xf>
    <xf numFmtId="6" fontId="19" fillId="0" borderId="67" xfId="53" applyNumberFormat="1" applyFont="1" applyFill="1" applyBorder="1" applyAlignment="1" applyProtection="1">
      <alignment horizontal="right" vertical="center"/>
    </xf>
    <xf numFmtId="3" fontId="19" fillId="32" borderId="53" xfId="53" applyNumberFormat="1" applyFont="1" applyFill="1" applyBorder="1" applyAlignment="1" applyProtection="1">
      <alignment horizontal="right" vertical="center"/>
    </xf>
    <xf numFmtId="166" fontId="19" fillId="0" borderId="54" xfId="53" applyNumberFormat="1" applyFont="1" applyFill="1" applyBorder="1" applyAlignment="1" applyProtection="1">
      <alignment horizontal="right" vertical="center"/>
    </xf>
    <xf numFmtId="166" fontId="19" fillId="32" borderId="54" xfId="53" applyNumberFormat="1" applyFont="1" applyFill="1" applyBorder="1" applyAlignment="1" applyProtection="1">
      <alignment horizontal="right" vertical="center"/>
    </xf>
    <xf numFmtId="6" fontId="19" fillId="0" borderId="68" xfId="53" applyNumberFormat="1" applyFont="1" applyFill="1" applyBorder="1" applyAlignment="1" applyProtection="1">
      <alignment horizontal="right" vertical="center"/>
    </xf>
    <xf numFmtId="6" fontId="19" fillId="35" borderId="201" xfId="54" applyNumberFormat="1" applyFont="1" applyFill="1" applyBorder="1" applyAlignment="1" applyProtection="1">
      <alignment horizontal="right" vertical="center"/>
    </xf>
    <xf numFmtId="166" fontId="22" fillId="0" borderId="69" xfId="54" applyNumberFormat="1" applyFont="1" applyFill="1" applyBorder="1" applyAlignment="1" applyProtection="1">
      <alignment horizontal="right" vertical="center"/>
    </xf>
    <xf numFmtId="6" fontId="22" fillId="0" borderId="47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19" fillId="26" borderId="249" xfId="53" applyNumberFormat="1" applyFont="1" applyFill="1" applyBorder="1" applyAlignment="1" applyProtection="1">
      <alignment horizontal="center" vertical="center"/>
    </xf>
    <xf numFmtId="1" fontId="22" fillId="26" borderId="249" xfId="53" applyNumberFormat="1" applyFont="1" applyFill="1" applyBorder="1" applyAlignment="1" applyProtection="1">
      <alignment horizontal="center" vertical="center"/>
    </xf>
    <xf numFmtId="1" fontId="27" fillId="26" borderId="249" xfId="53" quotePrefix="1" applyNumberFormat="1" applyFont="1" applyFill="1" applyBorder="1" applyAlignment="1" applyProtection="1">
      <alignment horizontal="center" vertical="center"/>
    </xf>
    <xf numFmtId="1" fontId="35" fillId="26" borderId="16" xfId="53" applyNumberFormat="1" applyFont="1" applyFill="1" applyBorder="1" applyAlignment="1" applyProtection="1">
      <alignment horizontal="center" vertical="center"/>
    </xf>
    <xf numFmtId="1" fontId="76" fillId="26" borderId="16" xfId="53" applyNumberFormat="1" applyFont="1" applyFill="1" applyBorder="1" applyAlignment="1" applyProtection="1">
      <alignment horizontal="center" vertical="center"/>
    </xf>
    <xf numFmtId="1" fontId="76" fillId="26" borderId="66" xfId="53" applyNumberFormat="1" applyFont="1" applyFill="1" applyBorder="1" applyAlignment="1" applyProtection="1">
      <alignment horizontal="center" vertical="center"/>
    </xf>
    <xf numFmtId="1" fontId="76" fillId="26" borderId="78" xfId="53" applyNumberFormat="1" applyFont="1" applyFill="1" applyBorder="1" applyAlignment="1" applyProtection="1">
      <alignment horizontal="center" vertical="center"/>
    </xf>
    <xf numFmtId="6" fontId="19" fillId="35" borderId="50" xfId="53" applyNumberFormat="1" applyFont="1" applyFill="1" applyBorder="1" applyAlignment="1" applyProtection="1">
      <alignment horizontal="right" vertical="center"/>
    </xf>
    <xf numFmtId="6" fontId="19" fillId="35" borderId="67" xfId="53" applyNumberFormat="1" applyFont="1" applyFill="1" applyBorder="1" applyAlignment="1" applyProtection="1">
      <alignment horizontal="right" vertical="center"/>
    </xf>
    <xf numFmtId="6" fontId="19" fillId="35" borderId="68" xfId="53" applyNumberFormat="1" applyFont="1" applyFill="1" applyBorder="1" applyAlignment="1" applyProtection="1">
      <alignment horizontal="right" vertical="center"/>
    </xf>
    <xf numFmtId="3" fontId="19" fillId="32" borderId="367" xfId="53" applyNumberFormat="1" applyFont="1" applyFill="1" applyBorder="1" applyAlignment="1" applyProtection="1">
      <alignment horizontal="right" vertical="center"/>
    </xf>
    <xf numFmtId="3" fontId="32" fillId="0" borderId="374" xfId="54" applyNumberFormat="1" applyFont="1" applyFill="1" applyBorder="1" applyAlignment="1" applyProtection="1">
      <alignment horizontal="right" vertical="center"/>
    </xf>
    <xf numFmtId="6" fontId="32" fillId="0" borderId="361" xfId="54" applyNumberFormat="1" applyFont="1" applyFill="1" applyBorder="1" applyAlignment="1" applyProtection="1">
      <alignment horizontal="right"/>
    </xf>
    <xf numFmtId="0" fontId="19" fillId="0" borderId="288" xfId="0" applyFont="1" applyFill="1" applyBorder="1" applyAlignment="1" applyProtection="1">
      <alignment vertical="center"/>
    </xf>
    <xf numFmtId="0" fontId="104" fillId="0" borderId="0" xfId="58" applyFont="1" applyAlignment="1">
      <alignment vertical="center"/>
    </xf>
    <xf numFmtId="0" fontId="105" fillId="0" borderId="0" xfId="58" applyFont="1" applyAlignment="1">
      <alignment vertical="center"/>
    </xf>
    <xf numFmtId="0" fontId="105" fillId="57" borderId="0" xfId="58" applyFont="1" applyFill="1" applyAlignment="1">
      <alignment vertical="center"/>
    </xf>
    <xf numFmtId="0" fontId="105" fillId="32" borderId="0" xfId="58" applyFont="1" applyFill="1" applyAlignment="1">
      <alignment vertical="center"/>
    </xf>
    <xf numFmtId="0" fontId="22" fillId="36" borderId="338" xfId="58" applyFont="1" applyFill="1" applyBorder="1" applyAlignment="1" applyProtection="1">
      <alignment vertical="center"/>
    </xf>
    <xf numFmtId="0" fontId="106" fillId="36" borderId="0" xfId="58" applyFont="1" applyFill="1" applyAlignment="1">
      <alignment vertical="center"/>
    </xf>
    <xf numFmtId="0" fontId="19" fillId="0" borderId="0" xfId="58" applyFont="1" applyFill="1" applyAlignment="1">
      <alignment vertical="center"/>
    </xf>
    <xf numFmtId="0" fontId="105" fillId="0" borderId="0" xfId="58" applyFont="1" applyFill="1" applyAlignment="1">
      <alignment vertical="center"/>
    </xf>
    <xf numFmtId="0" fontId="19" fillId="0" borderId="0" xfId="58" applyFont="1" applyFill="1" applyBorder="1" applyAlignment="1">
      <alignment vertical="center"/>
    </xf>
    <xf numFmtId="0" fontId="40" fillId="0" borderId="0" xfId="58" quotePrefix="1" applyFont="1" applyFill="1" applyBorder="1" applyAlignment="1">
      <alignment horizontal="left" vertical="center"/>
    </xf>
    <xf numFmtId="0" fontId="105" fillId="0" borderId="0" xfId="58" applyFont="1"/>
    <xf numFmtId="0" fontId="19" fillId="0" borderId="375" xfId="58" applyFont="1" applyFill="1" applyBorder="1" applyAlignment="1" applyProtection="1">
      <alignment vertical="center"/>
    </xf>
    <xf numFmtId="0" fontId="19" fillId="0" borderId="376" xfId="58" applyFont="1" applyFill="1" applyBorder="1" applyAlignment="1" applyProtection="1">
      <alignment vertical="center"/>
    </xf>
    <xf numFmtId="0" fontId="19" fillId="0" borderId="377" xfId="58" applyFont="1" applyFill="1" applyBorder="1" applyAlignment="1" applyProtection="1">
      <alignment vertical="center"/>
    </xf>
    <xf numFmtId="0" fontId="19" fillId="0" borderId="276" xfId="65" applyFont="1" applyFill="1" applyBorder="1" applyAlignment="1" applyProtection="1">
      <alignment vertical="center" wrapText="1"/>
    </xf>
    <xf numFmtId="0" fontId="32" fillId="46" borderId="338" xfId="0" applyFont="1" applyFill="1" applyBorder="1" applyAlignment="1" applyProtection="1">
      <alignment horizontal="center" vertical="center" wrapText="1"/>
    </xf>
    <xf numFmtId="0" fontId="22" fillId="43" borderId="372" xfId="0" applyFont="1" applyFill="1" applyBorder="1" applyAlignment="1">
      <alignment horizontal="center" vertical="center" wrapText="1"/>
    </xf>
    <xf numFmtId="0" fontId="22" fillId="41" borderId="380" xfId="0" applyFont="1" applyFill="1" applyBorder="1" applyAlignment="1">
      <alignment horizontal="center" vertical="center" wrapText="1"/>
    </xf>
    <xf numFmtId="0" fontId="22" fillId="41" borderId="381" xfId="0" applyFont="1" applyFill="1" applyBorder="1" applyAlignment="1">
      <alignment horizontal="center" vertical="center" wrapText="1"/>
    </xf>
    <xf numFmtId="0" fontId="22" fillId="41" borderId="382" xfId="0" applyFont="1" applyFill="1" applyBorder="1" applyAlignment="1">
      <alignment horizontal="center" vertical="center" wrapText="1"/>
    </xf>
    <xf numFmtId="0" fontId="34" fillId="41" borderId="384" xfId="0" quotePrefix="1" applyFont="1" applyFill="1" applyBorder="1" applyAlignment="1">
      <alignment horizontal="center" vertical="center" wrapText="1"/>
    </xf>
    <xf numFmtId="0" fontId="34" fillId="41" borderId="385" xfId="0" applyFont="1" applyFill="1" applyBorder="1" applyAlignment="1">
      <alignment horizontal="center" vertical="center" wrapText="1"/>
    </xf>
    <xf numFmtId="0" fontId="34" fillId="41" borderId="386" xfId="0" quotePrefix="1" applyFont="1" applyFill="1" applyBorder="1" applyAlignment="1">
      <alignment horizontal="center" vertical="center" wrapText="1"/>
    </xf>
    <xf numFmtId="0" fontId="34" fillId="57" borderId="0" xfId="58" applyFont="1" applyFill="1" applyAlignment="1">
      <alignment vertical="center"/>
    </xf>
    <xf numFmtId="0" fontId="19" fillId="26" borderId="223" xfId="58" applyFont="1" applyFill="1" applyBorder="1" applyAlignment="1">
      <alignment vertical="center"/>
    </xf>
    <xf numFmtId="0" fontId="19" fillId="26" borderId="45" xfId="58" applyFont="1" applyFill="1" applyBorder="1" applyAlignment="1">
      <alignment vertical="center"/>
    </xf>
    <xf numFmtId="0" fontId="19" fillId="26" borderId="224" xfId="58" applyFont="1" applyFill="1" applyBorder="1" applyAlignment="1">
      <alignment horizontal="center" vertical="center"/>
    </xf>
    <xf numFmtId="6" fontId="19" fillId="0" borderId="375" xfId="32" applyNumberFormat="1" applyFont="1" applyFill="1" applyBorder="1" applyAlignment="1">
      <alignment horizontal="right" vertical="center"/>
    </xf>
    <xf numFmtId="6" fontId="19" fillId="47" borderId="375" xfId="32" applyNumberFormat="1" applyFont="1" applyFill="1" applyBorder="1" applyAlignment="1">
      <alignment horizontal="right" vertical="center"/>
    </xf>
    <xf numFmtId="6" fontId="19" fillId="0" borderId="376" xfId="32" applyNumberFormat="1" applyFont="1" applyFill="1" applyBorder="1" applyAlignment="1">
      <alignment horizontal="right" vertical="center"/>
    </xf>
    <xf numFmtId="6" fontId="19" fillId="47" borderId="376" xfId="32" applyNumberFormat="1" applyFont="1" applyFill="1" applyBorder="1" applyAlignment="1">
      <alignment horizontal="right" vertical="center"/>
    </xf>
    <xf numFmtId="6" fontId="19" fillId="0" borderId="377" xfId="32" applyNumberFormat="1" applyFont="1" applyFill="1" applyBorder="1" applyAlignment="1">
      <alignment horizontal="right" vertical="center"/>
    </xf>
    <xf numFmtId="6" fontId="19" fillId="47" borderId="377" xfId="32" applyNumberFormat="1" applyFont="1" applyFill="1" applyBorder="1" applyAlignment="1">
      <alignment horizontal="right" vertical="center"/>
    </xf>
    <xf numFmtId="6" fontId="19" fillId="0" borderId="378" xfId="32" applyNumberFormat="1" applyFont="1" applyFill="1" applyBorder="1" applyAlignment="1">
      <alignment horizontal="right" vertical="center"/>
    </xf>
    <xf numFmtId="6" fontId="19" fillId="47" borderId="378" xfId="32" applyNumberFormat="1" applyFont="1" applyFill="1" applyBorder="1" applyAlignment="1">
      <alignment horizontal="right" vertical="center"/>
    </xf>
    <xf numFmtId="6" fontId="22" fillId="36" borderId="338" xfId="32" applyNumberFormat="1" applyFont="1" applyFill="1" applyBorder="1" applyAlignment="1">
      <alignment horizontal="right" vertical="center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38" fontId="19" fillId="0" borderId="224" xfId="253" applyNumberFormat="1" applyFont="1" applyFill="1" applyBorder="1" applyAlignment="1" applyProtection="1">
      <alignment vertical="center"/>
    </xf>
    <xf numFmtId="38" fontId="19" fillId="0" borderId="272" xfId="253" applyNumberFormat="1" applyFont="1" applyFill="1" applyBorder="1" applyAlignment="1" applyProtection="1">
      <alignment vertical="center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5" fontId="22" fillId="46" borderId="12" xfId="65" applyNumberFormat="1" applyFont="1" applyFill="1" applyBorder="1" applyAlignment="1" applyProtection="1">
      <alignment vertical="center"/>
    </xf>
    <xf numFmtId="5" fontId="19" fillId="46" borderId="272" xfId="65" applyNumberFormat="1" applyFont="1" applyFill="1" applyBorder="1" applyAlignment="1" applyProtection="1">
      <alignment vertical="center"/>
    </xf>
    <xf numFmtId="5" fontId="19" fillId="46" borderId="273" xfId="65" applyNumberFormat="1" applyFont="1" applyFill="1" applyBorder="1" applyAlignment="1" applyProtection="1">
      <alignment vertical="center"/>
    </xf>
    <xf numFmtId="5" fontId="19" fillId="46" borderId="224" xfId="65" applyNumberFormat="1" applyFont="1" applyFill="1" applyBorder="1" applyAlignment="1" applyProtection="1">
      <alignment vertical="center"/>
    </xf>
    <xf numFmtId="5" fontId="19" fillId="46" borderId="284" xfId="65" applyNumberFormat="1" applyFont="1" applyFill="1" applyBorder="1" applyAlignment="1" applyProtection="1">
      <alignment vertical="center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0" fontId="82" fillId="0" borderId="0" xfId="0" applyFont="1" applyBorder="1" applyAlignment="1" applyProtection="1">
      <alignment horizontal="center" wrapText="1"/>
    </xf>
    <xf numFmtId="0" fontId="83" fillId="0" borderId="0" xfId="0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center" vertical="center"/>
    </xf>
    <xf numFmtId="0" fontId="29" fillId="40" borderId="334" xfId="0" applyFont="1" applyFill="1" applyBorder="1" applyAlignment="1" applyProtection="1">
      <alignment horizontal="center" vertical="center"/>
    </xf>
    <xf numFmtId="0" fontId="29" fillId="40" borderId="335" xfId="0" applyFont="1" applyFill="1" applyBorder="1" applyAlignment="1" applyProtection="1">
      <alignment horizontal="center" vertical="center"/>
    </xf>
    <xf numFmtId="0" fontId="29" fillId="40" borderId="336" xfId="0" applyFont="1" applyFill="1" applyBorder="1" applyAlignment="1" applyProtection="1">
      <alignment horizontal="center" vertical="center"/>
    </xf>
    <xf numFmtId="0" fontId="29" fillId="27" borderId="300" xfId="0" quotePrefix="1" applyFont="1" applyFill="1" applyBorder="1" applyAlignment="1" applyProtection="1">
      <alignment horizontal="left" vertical="center" wrapText="1"/>
    </xf>
    <xf numFmtId="0" fontId="29" fillId="27" borderId="320" xfId="0" quotePrefix="1" applyFont="1" applyFill="1" applyBorder="1" applyAlignment="1" applyProtection="1">
      <alignment horizontal="left" vertical="center" wrapText="1"/>
    </xf>
    <xf numFmtId="0" fontId="29" fillId="27" borderId="22" xfId="0" quotePrefix="1" applyFont="1" applyFill="1" applyBorder="1" applyAlignment="1" applyProtection="1">
      <alignment horizontal="left" vertical="center" wrapText="1"/>
    </xf>
    <xf numFmtId="0" fontId="29" fillId="27" borderId="318" xfId="0" quotePrefix="1" applyFont="1" applyFill="1" applyBorder="1" applyAlignment="1" applyProtection="1">
      <alignment horizontal="left" vertical="center" wrapText="1"/>
    </xf>
    <xf numFmtId="0" fontId="23" fillId="0" borderId="15" xfId="0" applyFont="1" applyFill="1" applyBorder="1" applyAlignment="1" applyProtection="1">
      <alignment horizontal="left" vertical="center" wrapText="1"/>
    </xf>
    <xf numFmtId="0" fontId="23" fillId="0" borderId="324" xfId="0" applyFont="1" applyFill="1" applyBorder="1" applyAlignment="1" applyProtection="1">
      <alignment horizontal="left" vertical="center" wrapText="1"/>
    </xf>
    <xf numFmtId="0" fontId="29" fillId="31" borderId="33" xfId="0" quotePrefix="1" applyFont="1" applyFill="1" applyBorder="1" applyAlignment="1" applyProtection="1">
      <alignment horizontal="left" vertical="center" wrapText="1"/>
    </xf>
    <xf numFmtId="0" fontId="29" fillId="31" borderId="319" xfId="0" applyFont="1" applyFill="1" applyBorder="1" applyAlignment="1" applyProtection="1">
      <alignment horizontal="left" vertical="center" wrapText="1"/>
    </xf>
    <xf numFmtId="0" fontId="29" fillId="27" borderId="43" xfId="0" applyFont="1" applyFill="1" applyBorder="1" applyAlignment="1" applyProtection="1">
      <alignment horizontal="left" vertical="center" wrapText="1"/>
    </xf>
    <xf numFmtId="0" fontId="29" fillId="27" borderId="329" xfId="0" applyFont="1" applyFill="1" applyBorder="1" applyAlignment="1" applyProtection="1">
      <alignment horizontal="left" vertical="center" wrapText="1"/>
    </xf>
    <xf numFmtId="0" fontId="29" fillId="27" borderId="331" xfId="0" applyFont="1" applyFill="1" applyBorder="1" applyAlignment="1" applyProtection="1">
      <alignment horizontal="left" vertical="center" wrapText="1"/>
    </xf>
    <xf numFmtId="0" fontId="29" fillId="27" borderId="332" xfId="0" applyFont="1" applyFill="1" applyBorder="1" applyAlignment="1" applyProtection="1">
      <alignment horizontal="left" vertical="center" wrapText="1"/>
    </xf>
    <xf numFmtId="0" fontId="29" fillId="31" borderId="298" xfId="0" quotePrefix="1" applyFont="1" applyFill="1" applyBorder="1" applyAlignment="1" applyProtection="1">
      <alignment horizontal="left" vertical="center" wrapText="1"/>
    </xf>
    <xf numFmtId="0" fontId="29" fillId="31" borderId="314" xfId="0" applyFont="1" applyFill="1" applyBorder="1" applyAlignment="1" applyProtection="1">
      <alignment horizontal="left" vertical="center" wrapText="1"/>
    </xf>
    <xf numFmtId="0" fontId="29" fillId="31" borderId="0" xfId="0" quotePrefix="1" applyFont="1" applyFill="1" applyBorder="1" applyAlignment="1" applyProtection="1">
      <alignment horizontal="left" vertical="center" wrapText="1"/>
    </xf>
    <xf numFmtId="0" fontId="29" fillId="31" borderId="317" xfId="0" applyFont="1" applyFill="1" applyBorder="1" applyAlignment="1" applyProtection="1">
      <alignment horizontal="left" vertical="center" wrapText="1"/>
    </xf>
    <xf numFmtId="0" fontId="88" fillId="40" borderId="338" xfId="0" applyFont="1" applyFill="1" applyBorder="1" applyAlignment="1" applyProtection="1">
      <alignment horizontal="center" vertical="center" wrapText="1"/>
    </xf>
    <xf numFmtId="0" fontId="88" fillId="35" borderId="338" xfId="0" applyFont="1" applyFill="1" applyBorder="1" applyAlignment="1" applyProtection="1">
      <alignment horizontal="center" vertical="center" wrapText="1"/>
    </xf>
    <xf numFmtId="0" fontId="91" fillId="34" borderId="338" xfId="0" applyFont="1" applyFill="1" applyBorder="1" applyAlignment="1" applyProtection="1">
      <alignment horizontal="center" vertical="center" wrapText="1"/>
    </xf>
    <xf numFmtId="0" fontId="88" fillId="37" borderId="338" xfId="0" applyFont="1" applyFill="1" applyBorder="1" applyAlignment="1" applyProtection="1">
      <alignment horizontal="center" vertical="center" wrapText="1"/>
    </xf>
    <xf numFmtId="0" fontId="91" fillId="34" borderId="338" xfId="0" applyFont="1" applyFill="1" applyBorder="1" applyAlignment="1" applyProtection="1">
      <alignment horizontal="center" vertical="center"/>
    </xf>
    <xf numFmtId="0" fontId="91" fillId="31" borderId="338" xfId="0" applyFont="1" applyFill="1" applyBorder="1" applyAlignment="1" applyProtection="1">
      <alignment horizontal="center" vertical="center"/>
    </xf>
    <xf numFmtId="0" fontId="91" fillId="31" borderId="338" xfId="0" applyFont="1" applyFill="1" applyBorder="1" applyAlignment="1" applyProtection="1">
      <alignment horizontal="center" vertical="center" wrapText="1"/>
    </xf>
    <xf numFmtId="0" fontId="32" fillId="34" borderId="338" xfId="0" applyFont="1" applyFill="1" applyBorder="1" applyAlignment="1" applyProtection="1">
      <alignment horizontal="center" vertical="center" wrapText="1"/>
    </xf>
    <xf numFmtId="49" fontId="72" fillId="33" borderId="338" xfId="53" applyNumberFormat="1" applyFont="1" applyFill="1" applyBorder="1" applyAlignment="1" applyProtection="1">
      <alignment horizontal="center" vertical="center"/>
    </xf>
    <xf numFmtId="0" fontId="32" fillId="25" borderId="338" xfId="0" applyFont="1" applyFill="1" applyBorder="1" applyAlignment="1" applyProtection="1">
      <alignment horizontal="center" vertical="center" wrapText="1"/>
    </xf>
    <xf numFmtId="0" fontId="32" fillId="27" borderId="338" xfId="0" applyFont="1" applyFill="1" applyBorder="1" applyAlignment="1" applyProtection="1">
      <alignment horizontal="center" vertical="center" wrapText="1"/>
    </xf>
    <xf numFmtId="49" fontId="72" fillId="33" borderId="340" xfId="53" applyNumberFormat="1" applyFont="1" applyFill="1" applyBorder="1" applyAlignment="1" applyProtection="1">
      <alignment horizontal="center" vertical="center"/>
    </xf>
    <xf numFmtId="49" fontId="72" fillId="33" borderId="342" xfId="53" applyNumberFormat="1" applyFont="1" applyFill="1" applyBorder="1" applyAlignment="1" applyProtection="1">
      <alignment horizontal="center" vertical="center"/>
    </xf>
    <xf numFmtId="49" fontId="72" fillId="33" borderId="341" xfId="53" applyNumberFormat="1" applyFont="1" applyFill="1" applyBorder="1" applyAlignment="1" applyProtection="1">
      <alignment horizontal="center" vertical="center"/>
    </xf>
    <xf numFmtId="0" fontId="88" fillId="46" borderId="338" xfId="0" applyFont="1" applyFill="1" applyBorder="1" applyAlignment="1" applyProtection="1">
      <alignment horizontal="center" vertical="center" wrapText="1"/>
      <protection locked="0"/>
    </xf>
    <xf numFmtId="49" fontId="72" fillId="33" borderId="338" xfId="53" applyNumberFormat="1" applyFont="1" applyFill="1" applyBorder="1" applyAlignment="1" applyProtection="1">
      <alignment horizontal="center" vertical="center" wrapText="1"/>
    </xf>
    <xf numFmtId="0" fontId="32" fillId="46" borderId="338" xfId="0" applyFont="1" applyFill="1" applyBorder="1" applyAlignment="1" applyProtection="1">
      <alignment horizontal="center" vertical="center" wrapText="1"/>
      <protection locked="0"/>
    </xf>
    <xf numFmtId="0" fontId="32" fillId="34" borderId="338" xfId="0" applyFont="1" applyFill="1" applyBorder="1" applyAlignment="1" applyProtection="1">
      <alignment horizontal="center" vertical="center" wrapText="1"/>
      <protection locked="0"/>
    </xf>
    <xf numFmtId="49" fontId="103" fillId="33" borderId="340" xfId="53" applyNumberFormat="1" applyFont="1" applyFill="1" applyBorder="1" applyAlignment="1" applyProtection="1">
      <alignment horizontal="center" vertical="center" wrapText="1"/>
      <protection locked="0"/>
    </xf>
    <xf numFmtId="49" fontId="103" fillId="33" borderId="342" xfId="53" applyNumberFormat="1" applyFont="1" applyFill="1" applyBorder="1" applyAlignment="1" applyProtection="1">
      <alignment horizontal="center" vertical="center" wrapText="1"/>
      <protection locked="0"/>
    </xf>
    <xf numFmtId="49" fontId="103" fillId="33" borderId="341" xfId="53" applyNumberFormat="1" applyFont="1" applyFill="1" applyBorder="1" applyAlignment="1" applyProtection="1">
      <alignment horizontal="center" vertical="center" wrapText="1"/>
      <protection locked="0"/>
    </xf>
    <xf numFmtId="49" fontId="103" fillId="33" borderId="338" xfId="53" applyNumberFormat="1" applyFont="1" applyFill="1" applyBorder="1" applyAlignment="1" applyProtection="1">
      <alignment horizontal="center" vertical="center"/>
      <protection locked="0"/>
    </xf>
    <xf numFmtId="49" fontId="103" fillId="33" borderId="338" xfId="53" applyNumberFormat="1" applyFont="1" applyFill="1" applyBorder="1" applyAlignment="1" applyProtection="1">
      <alignment horizontal="center" vertical="center" wrapText="1"/>
      <protection locked="0"/>
    </xf>
    <xf numFmtId="0" fontId="32" fillId="25" borderId="340" xfId="0" applyFont="1" applyFill="1" applyBorder="1" applyAlignment="1" applyProtection="1">
      <alignment horizontal="center" vertical="center" wrapText="1"/>
    </xf>
    <xf numFmtId="0" fontId="32" fillId="25" borderId="341" xfId="0" applyFont="1" applyFill="1" applyBorder="1" applyAlignment="1" applyProtection="1">
      <alignment horizontal="center" vertical="center" wrapText="1"/>
    </xf>
    <xf numFmtId="7" fontId="48" fillId="0" borderId="0" xfId="32" applyNumberFormat="1" applyFont="1" applyAlignment="1" applyProtection="1">
      <alignment horizontal="center" vertical="center" wrapText="1"/>
    </xf>
    <xf numFmtId="0" fontId="22" fillId="41" borderId="32" xfId="0" applyFont="1" applyFill="1" applyBorder="1" applyAlignment="1" applyProtection="1">
      <alignment horizontal="center" vertical="center"/>
    </xf>
    <xf numFmtId="0" fontId="22" fillId="41" borderId="33" xfId="0" applyFont="1" applyFill="1" applyBorder="1" applyAlignment="1" applyProtection="1">
      <alignment horizontal="center" vertical="center"/>
    </xf>
    <xf numFmtId="0" fontId="22" fillId="41" borderId="34" xfId="0" applyFont="1" applyFill="1" applyBorder="1" applyAlignment="1" applyProtection="1">
      <alignment horizontal="center" vertical="center"/>
    </xf>
    <xf numFmtId="0" fontId="22" fillId="34" borderId="32" xfId="0" applyFont="1" applyFill="1" applyBorder="1" applyAlignment="1" applyProtection="1">
      <alignment horizontal="center" vertical="center"/>
    </xf>
    <xf numFmtId="0" fontId="22" fillId="34" borderId="33" xfId="0" applyFont="1" applyFill="1" applyBorder="1" applyAlignment="1" applyProtection="1">
      <alignment horizontal="center" vertical="center"/>
    </xf>
    <xf numFmtId="0" fontId="22" fillId="34" borderId="34" xfId="0" applyFont="1" applyFill="1" applyBorder="1" applyAlignment="1" applyProtection="1">
      <alignment horizontal="center" vertical="center"/>
    </xf>
    <xf numFmtId="9" fontId="27" fillId="27" borderId="249" xfId="48" applyFont="1" applyFill="1" applyBorder="1" applyAlignment="1" applyProtection="1">
      <alignment horizontal="center" vertical="center"/>
    </xf>
    <xf numFmtId="9" fontId="27" fillId="27" borderId="249" xfId="0" applyNumberFormat="1" applyFont="1" applyFill="1" applyBorder="1" applyAlignment="1" applyProtection="1">
      <alignment horizontal="center" vertical="center"/>
    </xf>
    <xf numFmtId="9" fontId="27" fillId="27" borderId="253" xfId="0" applyNumberFormat="1" applyFont="1" applyFill="1" applyBorder="1" applyAlignment="1" applyProtection="1">
      <alignment horizontal="center" vertical="center"/>
    </xf>
    <xf numFmtId="9" fontId="27" fillId="27" borderId="255" xfId="0" applyNumberFormat="1" applyFont="1" applyFill="1" applyBorder="1" applyAlignment="1" applyProtection="1">
      <alignment horizontal="center" vertical="center"/>
    </xf>
    <xf numFmtId="0" fontId="32" fillId="25" borderId="343" xfId="0" applyFont="1" applyFill="1" applyBorder="1" applyAlignment="1" applyProtection="1">
      <alignment horizontal="center" vertical="center" wrapText="1"/>
    </xf>
    <xf numFmtId="0" fontId="32" fillId="25" borderId="344" xfId="0" applyFont="1" applyFill="1" applyBorder="1" applyAlignment="1" applyProtection="1">
      <alignment horizontal="center" vertical="center" wrapText="1"/>
    </xf>
    <xf numFmtId="0" fontId="32" fillId="25" borderId="59" xfId="0" applyFont="1" applyFill="1" applyBorder="1" applyAlignment="1" applyProtection="1">
      <alignment horizontal="center" vertical="center" wrapText="1"/>
    </xf>
    <xf numFmtId="0" fontId="32" fillId="25" borderId="28" xfId="0" applyFont="1" applyFill="1" applyBorder="1" applyAlignment="1" applyProtection="1">
      <alignment horizontal="center" vertical="center" wrapText="1"/>
    </xf>
    <xf numFmtId="0" fontId="32" fillId="25" borderId="223" xfId="0" applyFont="1" applyFill="1" applyBorder="1" applyAlignment="1" applyProtection="1">
      <alignment horizontal="center" vertical="center" wrapText="1"/>
    </xf>
    <xf numFmtId="0" fontId="32" fillId="25" borderId="45" xfId="0" applyFont="1" applyFill="1" applyBorder="1" applyAlignment="1" applyProtection="1">
      <alignment horizontal="center" vertical="center" wrapText="1"/>
    </xf>
    <xf numFmtId="0" fontId="32" fillId="25" borderId="10" xfId="0" applyFont="1" applyFill="1" applyBorder="1" applyAlignment="1" applyProtection="1">
      <alignment horizontal="center" vertical="center" wrapText="1"/>
    </xf>
    <xf numFmtId="0" fontId="32" fillId="25" borderId="13" xfId="0" applyFont="1" applyFill="1" applyBorder="1" applyAlignment="1" applyProtection="1">
      <alignment horizontal="center" vertical="center" wrapText="1"/>
    </xf>
    <xf numFmtId="0" fontId="88" fillId="25" borderId="231" xfId="0" applyFont="1" applyFill="1" applyBorder="1" applyAlignment="1" applyProtection="1">
      <alignment horizontal="center" vertical="center" wrapText="1"/>
    </xf>
    <xf numFmtId="0" fontId="88" fillId="25" borderId="224" xfId="0" applyFont="1" applyFill="1" applyBorder="1" applyAlignment="1" applyProtection="1">
      <alignment horizontal="center" vertical="center" wrapText="1"/>
    </xf>
    <xf numFmtId="0" fontId="32" fillId="25" borderId="231" xfId="0" applyFont="1" applyFill="1" applyBorder="1" applyAlignment="1" applyProtection="1">
      <alignment horizontal="center" vertical="center" wrapText="1"/>
    </xf>
    <xf numFmtId="0" fontId="32" fillId="25" borderId="224" xfId="0" applyFont="1" applyFill="1" applyBorder="1" applyAlignment="1" applyProtection="1">
      <alignment horizontal="center" vertical="center" wrapText="1"/>
    </xf>
    <xf numFmtId="0" fontId="19" fillId="0" borderId="36" xfId="0" quotePrefix="1" applyFont="1" applyBorder="1" applyAlignment="1" applyProtection="1">
      <alignment horizontal="left" vertical="center" wrapText="1"/>
    </xf>
    <xf numFmtId="0" fontId="19" fillId="0" borderId="17" xfId="0" quotePrefix="1" applyFont="1" applyBorder="1" applyAlignment="1" applyProtection="1">
      <alignment horizontal="left" vertical="center" wrapText="1"/>
    </xf>
    <xf numFmtId="0" fontId="19" fillId="0" borderId="37" xfId="0" quotePrefix="1" applyFont="1" applyBorder="1" applyAlignment="1" applyProtection="1">
      <alignment horizontal="left" vertical="center" wrapText="1"/>
    </xf>
    <xf numFmtId="0" fontId="19" fillId="0" borderId="0" xfId="0" applyFont="1" applyAlignment="1" applyProtection="1">
      <alignment horizontal="center" wrapText="1"/>
    </xf>
    <xf numFmtId="0" fontId="32" fillId="27" borderId="10" xfId="0" applyFont="1" applyFill="1" applyBorder="1" applyAlignment="1" applyProtection="1">
      <alignment horizontal="center" vertical="center" wrapText="1"/>
    </xf>
    <xf numFmtId="0" fontId="32" fillId="27" borderId="11" xfId="0" applyFont="1" applyFill="1" applyBorder="1" applyAlignment="1" applyProtection="1">
      <alignment horizontal="center" vertical="center" wrapText="1"/>
    </xf>
    <xf numFmtId="0" fontId="32" fillId="27" borderId="13" xfId="0" applyFont="1" applyFill="1" applyBorder="1" applyAlignment="1" applyProtection="1">
      <alignment horizontal="center" vertical="center" wrapText="1"/>
    </xf>
    <xf numFmtId="0" fontId="32" fillId="40" borderId="10" xfId="0" applyFont="1" applyFill="1" applyBorder="1" applyAlignment="1" applyProtection="1">
      <alignment horizontal="center" vertical="center" wrapText="1"/>
    </xf>
    <xf numFmtId="0" fontId="32" fillId="40" borderId="13" xfId="0" applyFont="1" applyFill="1" applyBorder="1" applyAlignment="1" applyProtection="1">
      <alignment horizontal="center" vertical="center" wrapText="1"/>
    </xf>
    <xf numFmtId="0" fontId="72" fillId="42" borderId="232" xfId="0" applyFont="1" applyFill="1" applyBorder="1" applyAlignment="1" applyProtection="1">
      <alignment horizontal="center" vertical="center" wrapText="1"/>
    </xf>
    <xf numFmtId="0" fontId="72" fillId="42" borderId="230" xfId="0" applyFont="1" applyFill="1" applyBorder="1" applyAlignment="1" applyProtection="1">
      <alignment horizontal="center" vertical="center" wrapText="1"/>
    </xf>
    <xf numFmtId="0" fontId="72" fillId="42" borderId="233" xfId="0" applyFont="1" applyFill="1" applyBorder="1" applyAlignment="1" applyProtection="1">
      <alignment horizontal="center" vertical="center" wrapText="1"/>
    </xf>
    <xf numFmtId="0" fontId="72" fillId="27" borderId="21" xfId="0" applyFont="1" applyFill="1" applyBorder="1" applyAlignment="1" applyProtection="1">
      <alignment horizontal="center" vertical="center" wrapText="1"/>
    </xf>
    <xf numFmtId="0" fontId="72" fillId="27" borderId="25" xfId="0" applyFont="1" applyFill="1" applyBorder="1" applyAlignment="1" applyProtection="1">
      <alignment horizontal="center" vertical="center" wrapText="1"/>
    </xf>
    <xf numFmtId="0" fontId="91" fillId="31" borderId="232" xfId="0" applyFont="1" applyFill="1" applyBorder="1" applyAlignment="1" applyProtection="1">
      <alignment horizontal="center" vertical="center" wrapText="1"/>
    </xf>
    <xf numFmtId="0" fontId="91" fillId="31" borderId="233" xfId="0" applyFont="1" applyFill="1" applyBorder="1" applyAlignment="1" applyProtection="1">
      <alignment horizontal="center" vertical="center" wrapText="1"/>
    </xf>
    <xf numFmtId="0" fontId="32" fillId="39" borderId="339" xfId="65" applyFont="1" applyFill="1" applyBorder="1" applyAlignment="1" applyProtection="1">
      <alignment horizontal="center" vertical="center" wrapText="1"/>
    </xf>
    <xf numFmtId="0" fontId="32" fillId="39" borderId="60" xfId="65" applyFont="1" applyFill="1" applyBorder="1" applyAlignment="1" applyProtection="1">
      <alignment horizontal="center" vertical="center" wrapText="1"/>
    </xf>
    <xf numFmtId="0" fontId="32" fillId="25" borderId="343" xfId="65" applyFont="1" applyFill="1" applyBorder="1" applyAlignment="1" applyProtection="1">
      <alignment horizontal="center" vertical="center" wrapText="1"/>
    </xf>
    <xf numFmtId="0" fontId="32" fillId="25" borderId="254" xfId="65" applyFont="1" applyFill="1" applyBorder="1" applyAlignment="1" applyProtection="1">
      <alignment horizontal="center" vertical="center" wrapText="1"/>
    </xf>
    <xf numFmtId="0" fontId="32" fillId="25" borderId="344" xfId="65" applyFont="1" applyFill="1" applyBorder="1" applyAlignment="1" applyProtection="1">
      <alignment horizontal="center" vertical="center" wrapText="1"/>
    </xf>
    <xf numFmtId="0" fontId="32" fillId="25" borderId="59" xfId="65" applyFont="1" applyFill="1" applyBorder="1" applyAlignment="1" applyProtection="1">
      <alignment horizontal="center" vertical="center" wrapText="1"/>
    </xf>
    <xf numFmtId="0" fontId="32" fillId="25" borderId="0" xfId="65" applyFont="1" applyFill="1" applyBorder="1" applyAlignment="1" applyProtection="1">
      <alignment horizontal="center" vertical="center" wrapText="1"/>
    </xf>
    <xf numFmtId="0" fontId="32" fillId="25" borderId="28" xfId="65" applyFont="1" applyFill="1" applyBorder="1" applyAlignment="1" applyProtection="1">
      <alignment horizontal="center" vertical="center" wrapText="1"/>
    </xf>
    <xf numFmtId="0" fontId="32" fillId="25" borderId="223" xfId="65" applyFont="1" applyFill="1" applyBorder="1" applyAlignment="1" applyProtection="1">
      <alignment horizontal="center" vertical="center" wrapText="1"/>
    </xf>
    <xf numFmtId="0" fontId="32" fillId="25" borderId="14" xfId="65" applyFont="1" applyFill="1" applyBorder="1" applyAlignment="1" applyProtection="1">
      <alignment horizontal="center" vertical="center" wrapText="1"/>
    </xf>
    <xf numFmtId="0" fontId="32" fillId="25" borderId="45" xfId="65" applyFont="1" applyFill="1" applyBorder="1" applyAlignment="1" applyProtection="1">
      <alignment horizontal="center" vertical="center" wrapText="1"/>
    </xf>
    <xf numFmtId="0" fontId="32" fillId="41" borderId="241" xfId="65" quotePrefix="1" applyFont="1" applyFill="1" applyBorder="1" applyAlignment="1" applyProtection="1">
      <alignment horizontal="center" vertical="center" wrapText="1"/>
    </xf>
    <xf numFmtId="0" fontId="32" fillId="41" borderId="60" xfId="65" quotePrefix="1" applyFont="1" applyFill="1" applyBorder="1" applyAlignment="1" applyProtection="1">
      <alignment horizontal="center" vertical="center" wrapText="1"/>
    </xf>
    <xf numFmtId="0" fontId="32" fillId="41" borderId="224" xfId="65" quotePrefix="1" applyFont="1" applyFill="1" applyBorder="1" applyAlignment="1" applyProtection="1">
      <alignment horizontal="center" vertical="center" wrapText="1"/>
    </xf>
    <xf numFmtId="0" fontId="32" fillId="46" borderId="339" xfId="65" quotePrefix="1" applyFont="1" applyFill="1" applyBorder="1" applyAlignment="1" applyProtection="1">
      <alignment horizontal="center" vertical="center" wrapText="1"/>
    </xf>
    <xf numFmtId="0" fontId="32" fillId="46" borderId="224" xfId="65" quotePrefix="1" applyFont="1" applyFill="1" applyBorder="1" applyAlignment="1" applyProtection="1">
      <alignment horizontal="center" vertical="center" wrapText="1"/>
    </xf>
    <xf numFmtId="0" fontId="32" fillId="43" borderId="339" xfId="65" applyFont="1" applyFill="1" applyBorder="1" applyAlignment="1" applyProtection="1">
      <alignment horizontal="center" vertical="center" wrapText="1"/>
    </xf>
    <xf numFmtId="0" fontId="32" fillId="43" borderId="224" xfId="65" applyFont="1" applyFill="1" applyBorder="1" applyAlignment="1" applyProtection="1">
      <alignment horizontal="center" vertical="center" wrapText="1"/>
    </xf>
    <xf numFmtId="0" fontId="72" fillId="53" borderId="340" xfId="65" applyFont="1" applyFill="1" applyBorder="1" applyAlignment="1" applyProtection="1">
      <alignment horizontal="center" vertical="center" wrapText="1"/>
    </xf>
    <xf numFmtId="0" fontId="72" fillId="53" borderId="342" xfId="65" applyFont="1" applyFill="1" applyBorder="1" applyAlignment="1" applyProtection="1">
      <alignment horizontal="center" vertical="center" wrapText="1"/>
    </xf>
    <xf numFmtId="0" fontId="72" fillId="53" borderId="341" xfId="65" applyFont="1" applyFill="1" applyBorder="1" applyAlignment="1" applyProtection="1">
      <alignment horizontal="center" vertical="center" wrapText="1"/>
    </xf>
    <xf numFmtId="0" fontId="72" fillId="49" borderId="340" xfId="253" quotePrefix="1" applyFont="1" applyFill="1" applyBorder="1" applyAlignment="1" applyProtection="1">
      <alignment horizontal="center" vertical="center" wrapText="1"/>
    </xf>
    <xf numFmtId="0" fontId="72" fillId="49" borderId="341" xfId="253" quotePrefix="1" applyFont="1" applyFill="1" applyBorder="1" applyAlignment="1" applyProtection="1">
      <alignment horizontal="center" vertical="center" wrapText="1"/>
    </xf>
    <xf numFmtId="0" fontId="91" fillId="33" borderId="340" xfId="65" applyFont="1" applyFill="1" applyBorder="1" applyAlignment="1" applyProtection="1">
      <alignment horizontal="center" vertical="center" wrapText="1"/>
    </xf>
    <xf numFmtId="0" fontId="91" fillId="33" borderId="342" xfId="65" applyFont="1" applyFill="1" applyBorder="1" applyAlignment="1" applyProtection="1">
      <alignment horizontal="center" vertical="center" wrapText="1"/>
    </xf>
    <xf numFmtId="0" fontId="91" fillId="33" borderId="341" xfId="65" applyFont="1" applyFill="1" applyBorder="1" applyAlignment="1" applyProtection="1">
      <alignment horizontal="center" vertical="center" wrapText="1"/>
    </xf>
    <xf numFmtId="0" fontId="72" fillId="31" borderId="340" xfId="65" applyFont="1" applyFill="1" applyBorder="1" applyAlignment="1" applyProtection="1">
      <alignment horizontal="center" vertical="center" wrapText="1"/>
    </xf>
    <xf numFmtId="0" fontId="72" fillId="31" borderId="341" xfId="65" applyFont="1" applyFill="1" applyBorder="1" applyAlignment="1" applyProtection="1">
      <alignment horizontal="center" vertical="center" wrapText="1"/>
    </xf>
    <xf numFmtId="0" fontId="32" fillId="35" borderId="339" xfId="65" applyFont="1" applyFill="1" applyBorder="1" applyAlignment="1" applyProtection="1">
      <alignment horizontal="center" vertical="center" wrapText="1"/>
    </xf>
    <xf numFmtId="0" fontId="32" fillId="35" borderId="224" xfId="65" applyFont="1" applyFill="1" applyBorder="1" applyAlignment="1" applyProtection="1">
      <alignment horizontal="center" vertical="center" wrapText="1"/>
    </xf>
    <xf numFmtId="0" fontId="32" fillId="34" borderId="339" xfId="253" quotePrefix="1" applyFont="1" applyFill="1" applyBorder="1" applyAlignment="1" applyProtection="1">
      <alignment horizontal="center" vertical="center" wrapText="1"/>
    </xf>
    <xf numFmtId="0" fontId="32" fillId="34" borderId="224" xfId="253" quotePrefix="1" applyFont="1" applyFill="1" applyBorder="1" applyAlignment="1" applyProtection="1">
      <alignment horizontal="center" vertical="center" wrapText="1"/>
    </xf>
    <xf numFmtId="0" fontId="93" fillId="25" borderId="338" xfId="0" applyFont="1" applyFill="1" applyBorder="1" applyAlignment="1" applyProtection="1">
      <alignment horizontal="center" vertical="center" wrapText="1"/>
    </xf>
    <xf numFmtId="0" fontId="32" fillId="41" borderId="250" xfId="0" applyFont="1" applyFill="1" applyBorder="1" applyAlignment="1" applyProtection="1">
      <alignment horizontal="center" vertical="center" wrapText="1"/>
    </xf>
    <xf numFmtId="0" fontId="32" fillId="41" borderId="252" xfId="0" applyFont="1" applyFill="1" applyBorder="1" applyAlignment="1" applyProtection="1">
      <alignment horizontal="center" vertical="center" wrapText="1"/>
    </xf>
    <xf numFmtId="0" fontId="32" fillId="41" borderId="251" xfId="0" applyFont="1" applyFill="1" applyBorder="1" applyAlignment="1" applyProtection="1">
      <alignment horizontal="center" vertical="center" wrapText="1"/>
    </xf>
    <xf numFmtId="0" fontId="32" fillId="34" borderId="250" xfId="0" applyFont="1" applyFill="1" applyBorder="1" applyAlignment="1" applyProtection="1">
      <alignment horizontal="center" vertical="center" wrapText="1"/>
    </xf>
    <xf numFmtId="0" fontId="32" fillId="34" borderId="252" xfId="0" applyFont="1" applyFill="1" applyBorder="1" applyAlignment="1" applyProtection="1">
      <alignment horizontal="center" vertical="center" wrapText="1"/>
    </xf>
    <xf numFmtId="0" fontId="32" fillId="34" borderId="251" xfId="0" applyFont="1" applyFill="1" applyBorder="1" applyAlignment="1" applyProtection="1">
      <alignment horizontal="center" vertical="center" wrapText="1"/>
    </xf>
    <xf numFmtId="49" fontId="50" fillId="31" borderId="254" xfId="53" applyNumberFormat="1" applyFont="1" applyFill="1" applyBorder="1" applyAlignment="1" applyProtection="1">
      <alignment horizontal="center" vertical="center" wrapText="1"/>
    </xf>
    <xf numFmtId="49" fontId="50" fillId="31" borderId="255" xfId="53" applyNumberFormat="1" applyFont="1" applyFill="1" applyBorder="1" applyAlignment="1" applyProtection="1">
      <alignment horizontal="center" vertical="center" wrapText="1"/>
    </xf>
    <xf numFmtId="49" fontId="50" fillId="31" borderId="253" xfId="53" applyNumberFormat="1" applyFont="1" applyFill="1" applyBorder="1" applyAlignment="1" applyProtection="1">
      <alignment horizontal="center" vertical="center" wrapText="1"/>
    </xf>
    <xf numFmtId="49" fontId="32" fillId="31" borderId="340" xfId="53" applyNumberFormat="1" applyFont="1" applyFill="1" applyBorder="1" applyAlignment="1" applyProtection="1">
      <alignment horizontal="center" vertical="center" wrapText="1"/>
    </xf>
    <xf numFmtId="49" fontId="32" fillId="31" borderId="342" xfId="53" applyNumberFormat="1" applyFont="1" applyFill="1" applyBorder="1" applyAlignment="1" applyProtection="1">
      <alignment horizontal="center" vertical="center"/>
    </xf>
    <xf numFmtId="49" fontId="32" fillId="31" borderId="341" xfId="53" applyNumberFormat="1" applyFont="1" applyFill="1" applyBorder="1" applyAlignment="1" applyProtection="1">
      <alignment horizontal="center" vertical="center"/>
    </xf>
    <xf numFmtId="49" fontId="50" fillId="38" borderId="340" xfId="53" applyNumberFormat="1" applyFont="1" applyFill="1" applyBorder="1" applyAlignment="1" applyProtection="1">
      <alignment horizontal="center" vertical="center"/>
    </xf>
    <xf numFmtId="49" fontId="50" fillId="38" borderId="342" xfId="53" applyNumberFormat="1" applyFont="1" applyFill="1" applyBorder="1" applyAlignment="1" applyProtection="1">
      <alignment horizontal="center" vertical="center"/>
    </xf>
    <xf numFmtId="49" fontId="50" fillId="38" borderId="341" xfId="53" applyNumberFormat="1" applyFont="1" applyFill="1" applyBorder="1" applyAlignment="1" applyProtection="1">
      <alignment horizontal="center" vertical="center"/>
    </xf>
    <xf numFmtId="0" fontId="22" fillId="0" borderId="38" xfId="53" applyFont="1" applyFill="1" applyBorder="1" applyAlignment="1" applyProtection="1">
      <alignment horizontal="left"/>
    </xf>
    <xf numFmtId="0" fontId="22" fillId="0" borderId="360" xfId="53" applyFont="1" applyFill="1" applyBorder="1" applyAlignment="1" applyProtection="1">
      <alignment horizontal="left"/>
    </xf>
    <xf numFmtId="49" fontId="32" fillId="47" borderId="339" xfId="53" applyNumberFormat="1" applyFont="1" applyFill="1" applyBorder="1" applyAlignment="1" applyProtection="1">
      <alignment horizontal="center" vertical="center" wrapText="1"/>
    </xf>
    <xf numFmtId="49" fontId="32" fillId="47" borderId="224" xfId="53" applyNumberFormat="1" applyFont="1" applyFill="1" applyBorder="1" applyAlignment="1" applyProtection="1">
      <alignment horizontal="center" vertical="center" wrapText="1"/>
    </xf>
    <xf numFmtId="49" fontId="32" fillId="35" borderId="338" xfId="53" applyNumberFormat="1" applyFont="1" applyFill="1" applyBorder="1" applyAlignment="1" applyProtection="1">
      <alignment horizontal="center" vertical="center" wrapText="1"/>
    </xf>
    <xf numFmtId="49" fontId="32" fillId="35" borderId="339" xfId="53" applyNumberFormat="1" applyFont="1" applyFill="1" applyBorder="1" applyAlignment="1" applyProtection="1">
      <alignment horizontal="center" vertical="center" wrapText="1"/>
    </xf>
    <xf numFmtId="49" fontId="32" fillId="35" borderId="224" xfId="53" applyNumberFormat="1" applyFont="1" applyFill="1" applyBorder="1" applyAlignment="1" applyProtection="1">
      <alignment horizontal="center" vertical="center" wrapText="1"/>
    </xf>
    <xf numFmtId="49" fontId="32" fillId="34" borderId="339" xfId="53" applyNumberFormat="1" applyFont="1" applyFill="1" applyBorder="1" applyAlignment="1" applyProtection="1">
      <alignment horizontal="center" vertical="center" wrapText="1"/>
    </xf>
    <xf numFmtId="49" fontId="32" fillId="34" borderId="224" xfId="53" applyNumberFormat="1" applyFont="1" applyFill="1" applyBorder="1" applyAlignment="1" applyProtection="1">
      <alignment horizontal="center" vertical="center" wrapText="1"/>
    </xf>
    <xf numFmtId="49" fontId="32" fillId="31" borderId="342" xfId="53" applyNumberFormat="1" applyFont="1" applyFill="1" applyBorder="1" applyAlignment="1" applyProtection="1">
      <alignment horizontal="center" vertical="center" wrapText="1"/>
    </xf>
    <xf numFmtId="49" fontId="32" fillId="31" borderId="341" xfId="53" applyNumberFormat="1" applyFont="1" applyFill="1" applyBorder="1" applyAlignment="1" applyProtection="1">
      <alignment horizontal="center" vertical="center" wrapText="1"/>
    </xf>
    <xf numFmtId="49" fontId="32" fillId="34" borderId="338" xfId="53" applyNumberFormat="1" applyFont="1" applyFill="1" applyBorder="1" applyAlignment="1" applyProtection="1">
      <alignment horizontal="center" vertical="center" wrapText="1"/>
    </xf>
    <xf numFmtId="0" fontId="93" fillId="40" borderId="343" xfId="0" applyFont="1" applyFill="1" applyBorder="1" applyAlignment="1" applyProtection="1">
      <alignment horizontal="center" vertical="center" wrapText="1"/>
    </xf>
    <xf numFmtId="0" fontId="72" fillId="40" borderId="344" xfId="0" applyFont="1" applyFill="1" applyBorder="1" applyAlignment="1" applyProtection="1">
      <alignment horizontal="center" vertical="center" wrapText="1"/>
    </xf>
    <xf numFmtId="0" fontId="72" fillId="40" borderId="59" xfId="0" applyFont="1" applyFill="1" applyBorder="1" applyAlignment="1" applyProtection="1">
      <alignment horizontal="center" vertical="center" wrapText="1"/>
    </xf>
    <xf numFmtId="0" fontId="72" fillId="40" borderId="28" xfId="0" applyFont="1" applyFill="1" applyBorder="1" applyAlignment="1" applyProtection="1">
      <alignment horizontal="center" vertical="center" wrapText="1"/>
    </xf>
    <xf numFmtId="0" fontId="72" fillId="40" borderId="223" xfId="0" applyFont="1" applyFill="1" applyBorder="1" applyAlignment="1" applyProtection="1">
      <alignment horizontal="center" vertical="center" wrapText="1"/>
    </xf>
    <xf numFmtId="0" fontId="72" fillId="40" borderId="45" xfId="0" applyFont="1" applyFill="1" applyBorder="1" applyAlignment="1" applyProtection="1">
      <alignment horizontal="center" vertical="center" wrapText="1"/>
    </xf>
    <xf numFmtId="49" fontId="32" fillId="35" borderId="340" xfId="53" applyNumberFormat="1" applyFont="1" applyFill="1" applyBorder="1" applyAlignment="1" applyProtection="1">
      <alignment horizontal="center" vertical="center" wrapText="1"/>
    </xf>
    <xf numFmtId="49" fontId="32" fillId="46" borderId="249" xfId="0" applyNumberFormat="1" applyFont="1" applyFill="1" applyBorder="1" applyAlignment="1" applyProtection="1">
      <alignment horizontal="center" vertical="center" wrapText="1"/>
    </xf>
    <xf numFmtId="0" fontId="19" fillId="0" borderId="59" xfId="0" applyFont="1" applyBorder="1" applyAlignment="1" applyProtection="1">
      <alignment horizontal="left" indent="1"/>
    </xf>
    <xf numFmtId="0" fontId="19" fillId="0" borderId="28" xfId="0" applyFont="1" applyBorder="1" applyAlignment="1" applyProtection="1">
      <alignment horizontal="left" indent="1"/>
    </xf>
    <xf numFmtId="49" fontId="32" fillId="35" borderId="249" xfId="0" applyNumberFormat="1" applyFont="1" applyFill="1" applyBorder="1" applyAlignment="1" applyProtection="1">
      <alignment horizontal="center" vertical="center" wrapText="1"/>
    </xf>
    <xf numFmtId="49" fontId="50" fillId="33" borderId="338" xfId="0" applyNumberFormat="1" applyFont="1" applyFill="1" applyBorder="1" applyAlignment="1" applyProtection="1">
      <alignment horizontal="center" vertical="center" wrapText="1"/>
    </xf>
    <xf numFmtId="0" fontId="19" fillId="0" borderId="268" xfId="0" applyFont="1" applyBorder="1" applyAlignment="1" applyProtection="1">
      <alignment horizontal="left" indent="1"/>
    </xf>
    <xf numFmtId="0" fontId="19" fillId="0" borderId="365" xfId="0" applyFont="1" applyBorder="1" applyAlignment="1" applyProtection="1">
      <alignment horizontal="left" indent="1"/>
    </xf>
    <xf numFmtId="0" fontId="22" fillId="0" borderId="358" xfId="53" applyFont="1" applyFill="1" applyBorder="1" applyAlignment="1" applyProtection="1">
      <alignment horizontal="left"/>
    </xf>
    <xf numFmtId="0" fontId="19" fillId="0" borderId="267" xfId="0" applyFont="1" applyBorder="1" applyAlignment="1" applyProtection="1">
      <alignment horizontal="left" indent="1"/>
    </xf>
    <xf numFmtId="0" fontId="19" fillId="0" borderId="364" xfId="0" applyFont="1" applyBorder="1" applyAlignment="1" applyProtection="1">
      <alignment horizontal="left" indent="1"/>
    </xf>
    <xf numFmtId="0" fontId="22" fillId="0" borderId="350" xfId="53" applyFont="1" applyFill="1" applyBorder="1" applyAlignment="1" applyProtection="1">
      <alignment horizontal="left" indent="1"/>
    </xf>
    <xf numFmtId="0" fontId="22" fillId="0" borderId="345" xfId="53" applyFont="1" applyFill="1" applyBorder="1" applyAlignment="1" applyProtection="1">
      <alignment horizontal="left" indent="1"/>
    </xf>
    <xf numFmtId="0" fontId="19" fillId="0" borderId="270" xfId="0" applyFont="1" applyBorder="1" applyAlignment="1" applyProtection="1">
      <alignment horizontal="left" indent="1"/>
    </xf>
    <xf numFmtId="0" fontId="19" fillId="0" borderId="363" xfId="0" applyFont="1" applyBorder="1" applyAlignment="1" applyProtection="1">
      <alignment horizontal="left" indent="1"/>
    </xf>
    <xf numFmtId="49" fontId="50" fillId="27" borderId="338" xfId="0" applyNumberFormat="1" applyFont="1" applyFill="1" applyBorder="1" applyAlignment="1" applyProtection="1">
      <alignment horizontal="center" vertical="center" wrapText="1"/>
    </xf>
    <xf numFmtId="0" fontId="92" fillId="31" borderId="253" xfId="0" applyFont="1" applyFill="1" applyBorder="1" applyAlignment="1" applyProtection="1">
      <alignment horizontal="center" vertical="center"/>
    </xf>
    <xf numFmtId="0" fontId="92" fillId="31" borderId="254" xfId="0" applyFont="1" applyFill="1" applyBorder="1" applyAlignment="1" applyProtection="1">
      <alignment horizontal="center" vertical="center"/>
    </xf>
    <xf numFmtId="0" fontId="92" fillId="31" borderId="255" xfId="0" applyFont="1" applyFill="1" applyBorder="1" applyAlignment="1" applyProtection="1">
      <alignment horizontal="center" vertical="center"/>
    </xf>
    <xf numFmtId="0" fontId="22" fillId="0" borderId="38" xfId="53" applyFont="1" applyFill="1" applyBorder="1" applyAlignment="1" applyProtection="1">
      <alignment horizontal="left" vertical="center"/>
    </xf>
    <xf numFmtId="0" fontId="22" fillId="0" borderId="355" xfId="53" applyFont="1" applyFill="1" applyBorder="1" applyAlignment="1" applyProtection="1">
      <alignment horizontal="left" vertical="center"/>
    </xf>
    <xf numFmtId="0" fontId="22" fillId="0" borderId="350" xfId="53" applyFont="1" applyFill="1" applyBorder="1" applyAlignment="1" applyProtection="1">
      <alignment horizontal="left" vertical="center"/>
    </xf>
    <xf numFmtId="0" fontId="22" fillId="0" borderId="345" xfId="53" applyFont="1" applyFill="1" applyBorder="1" applyAlignment="1" applyProtection="1">
      <alignment horizontal="left" vertical="center"/>
    </xf>
    <xf numFmtId="0" fontId="19" fillId="0" borderId="267" xfId="0" applyFont="1" applyBorder="1" applyAlignment="1" applyProtection="1">
      <alignment horizontal="left" vertical="center"/>
    </xf>
    <xf numFmtId="0" fontId="19" fillId="0" borderId="353" xfId="0" applyFont="1" applyBorder="1" applyAlignment="1" applyProtection="1">
      <alignment horizontal="left" vertical="center"/>
    </xf>
    <xf numFmtId="0" fontId="19" fillId="0" borderId="268" xfId="0" applyFont="1" applyBorder="1" applyAlignment="1" applyProtection="1">
      <alignment horizontal="left" vertical="center"/>
    </xf>
    <xf numFmtId="0" fontId="19" fillId="0" borderId="354" xfId="0" applyFont="1" applyBorder="1" applyAlignment="1" applyProtection="1">
      <alignment horizontal="left" vertical="center"/>
    </xf>
    <xf numFmtId="0" fontId="19" fillId="0" borderId="270" xfId="0" applyFont="1" applyBorder="1" applyAlignment="1" applyProtection="1">
      <alignment horizontal="left" vertical="center"/>
    </xf>
    <xf numFmtId="0" fontId="19" fillId="0" borderId="352" xfId="0" applyFont="1" applyBorder="1" applyAlignment="1" applyProtection="1">
      <alignment horizontal="left" vertical="center"/>
    </xf>
    <xf numFmtId="0" fontId="22" fillId="0" borderId="360" xfId="53" applyFont="1" applyFill="1" applyBorder="1" applyAlignment="1" applyProtection="1">
      <alignment horizontal="left" vertical="center"/>
    </xf>
    <xf numFmtId="0" fontId="19" fillId="0" borderId="59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72" fillId="25" borderId="249" xfId="0" applyFont="1" applyFill="1" applyBorder="1" applyAlignment="1" applyProtection="1">
      <alignment horizontal="center" vertical="center" wrapText="1"/>
    </xf>
    <xf numFmtId="49" fontId="72" fillId="34" borderId="250" xfId="53" applyNumberFormat="1" applyFont="1" applyFill="1" applyBorder="1" applyAlignment="1" applyProtection="1">
      <alignment horizontal="center" vertical="center" wrapText="1"/>
    </xf>
    <xf numFmtId="49" fontId="72" fillId="34" borderId="252" xfId="53" applyNumberFormat="1" applyFont="1" applyFill="1" applyBorder="1" applyAlignment="1" applyProtection="1">
      <alignment horizontal="center" vertical="center" wrapText="1"/>
    </xf>
    <xf numFmtId="49" fontId="72" fillId="34" borderId="251" xfId="53" applyNumberFormat="1" applyFont="1" applyFill="1" applyBorder="1" applyAlignment="1" applyProtection="1">
      <alignment horizontal="center" vertical="center" wrapText="1"/>
    </xf>
    <xf numFmtId="0" fontId="32" fillId="34" borderId="338" xfId="253" applyFont="1" applyFill="1" applyBorder="1" applyAlignment="1" applyProtection="1">
      <alignment horizontal="center" vertical="center" wrapText="1"/>
    </xf>
    <xf numFmtId="49" fontId="50" fillId="33" borderId="339" xfId="53" applyNumberFormat="1" applyFont="1" applyFill="1" applyBorder="1" applyAlignment="1" applyProtection="1">
      <alignment horizontal="center" vertical="center" wrapText="1"/>
    </xf>
    <xf numFmtId="49" fontId="50" fillId="33" borderId="338" xfId="53" applyNumberFormat="1" applyFont="1" applyFill="1" applyBorder="1" applyAlignment="1" applyProtection="1">
      <alignment horizontal="center" vertical="center" wrapText="1"/>
    </xf>
    <xf numFmtId="49" fontId="50" fillId="31" borderId="338" xfId="53" applyNumberFormat="1" applyFont="1" applyFill="1" applyBorder="1" applyAlignment="1" applyProtection="1">
      <alignment horizontal="center" vertical="center" wrapText="1"/>
    </xf>
    <xf numFmtId="49" fontId="50" fillId="31" borderId="339" xfId="53" applyNumberFormat="1" applyFont="1" applyFill="1" applyBorder="1" applyAlignment="1" applyProtection="1">
      <alignment horizontal="center" vertical="center" wrapText="1"/>
    </xf>
    <xf numFmtId="0" fontId="32" fillId="41" borderId="338" xfId="0" applyFont="1" applyFill="1" applyBorder="1" applyAlignment="1" applyProtection="1">
      <alignment horizontal="center" vertical="center" wrapText="1"/>
    </xf>
    <xf numFmtId="49" fontId="32" fillId="46" borderId="338" xfId="53" applyNumberFormat="1" applyFont="1" applyFill="1" applyBorder="1" applyAlignment="1" applyProtection="1">
      <alignment horizontal="center" vertical="center" wrapText="1"/>
    </xf>
    <xf numFmtId="49" fontId="32" fillId="31" borderId="338" xfId="53" applyNumberFormat="1" applyFont="1" applyFill="1" applyBorder="1" applyAlignment="1" applyProtection="1">
      <alignment horizontal="center" vertical="center" wrapText="1"/>
    </xf>
    <xf numFmtId="0" fontId="93" fillId="40" borderId="338" xfId="0" applyFont="1" applyFill="1" applyBorder="1" applyAlignment="1" applyProtection="1">
      <alignment horizontal="center" vertical="center" wrapText="1"/>
    </xf>
    <xf numFmtId="0" fontId="72" fillId="40" borderId="338" xfId="0" applyFont="1" applyFill="1" applyBorder="1" applyAlignment="1" applyProtection="1">
      <alignment horizontal="center" vertical="center" wrapText="1"/>
    </xf>
    <xf numFmtId="49" fontId="50" fillId="33" borderId="338" xfId="53" applyNumberFormat="1" applyFont="1" applyFill="1" applyBorder="1" applyAlignment="1" applyProtection="1">
      <alignment horizontal="center" vertical="center"/>
    </xf>
    <xf numFmtId="0" fontId="32" fillId="25" borderId="248" xfId="0" applyFont="1" applyFill="1" applyBorder="1" applyAlignment="1" applyProtection="1">
      <alignment horizontal="center" vertical="center" wrapText="1"/>
    </xf>
    <xf numFmtId="0" fontId="32" fillId="25" borderId="60" xfId="0" applyFont="1" applyFill="1" applyBorder="1" applyAlignment="1" applyProtection="1">
      <alignment horizontal="center" vertical="center" wrapText="1"/>
    </xf>
    <xf numFmtId="0" fontId="89" fillId="41" borderId="250" xfId="0" applyFont="1" applyFill="1" applyBorder="1" applyAlignment="1" applyProtection="1">
      <alignment horizontal="center" vertical="center" wrapText="1"/>
    </xf>
    <xf numFmtId="0" fontId="89" fillId="41" borderId="252" xfId="0" applyFont="1" applyFill="1" applyBorder="1" applyAlignment="1" applyProtection="1">
      <alignment horizontal="center" vertical="center" wrapText="1"/>
    </xf>
    <xf numFmtId="0" fontId="89" fillId="41" borderId="251" xfId="0" applyFont="1" applyFill="1" applyBorder="1" applyAlignment="1" applyProtection="1">
      <alignment horizontal="center" vertical="center" wrapText="1"/>
    </xf>
    <xf numFmtId="0" fontId="32" fillId="47" borderId="249" xfId="0" applyFont="1" applyFill="1" applyBorder="1" applyAlignment="1" applyProtection="1">
      <alignment horizontal="center" vertical="center" wrapText="1"/>
    </xf>
    <xf numFmtId="0" fontId="32" fillId="46" borderId="249" xfId="0" applyFont="1" applyFill="1" applyBorder="1" applyAlignment="1" applyProtection="1">
      <alignment horizontal="center" vertical="center" wrapText="1"/>
    </xf>
    <xf numFmtId="0" fontId="89" fillId="33" borderId="250" xfId="0" applyFont="1" applyFill="1" applyBorder="1" applyAlignment="1" applyProtection="1">
      <alignment horizontal="center" vertical="center" wrapText="1"/>
    </xf>
    <xf numFmtId="0" fontId="89" fillId="33" borderId="252" xfId="0" applyFont="1" applyFill="1" applyBorder="1" applyAlignment="1" applyProtection="1">
      <alignment horizontal="center" vertical="center" wrapText="1"/>
    </xf>
    <xf numFmtId="0" fontId="89" fillId="33" borderId="251" xfId="0" applyFont="1" applyFill="1" applyBorder="1" applyAlignment="1" applyProtection="1">
      <alignment horizontal="center" vertical="center" wrapText="1"/>
    </xf>
    <xf numFmtId="0" fontId="32" fillId="34" borderId="248" xfId="0" applyFont="1" applyFill="1" applyBorder="1" applyAlignment="1" applyProtection="1">
      <alignment horizontal="center" vertical="center" wrapText="1"/>
    </xf>
    <xf numFmtId="0" fontId="32" fillId="34" borderId="60" xfId="0" applyFont="1" applyFill="1" applyBorder="1" applyAlignment="1" applyProtection="1">
      <alignment horizontal="center" vertical="center" wrapText="1"/>
    </xf>
    <xf numFmtId="0" fontId="32" fillId="34" borderId="224" xfId="0" applyFont="1" applyFill="1" applyBorder="1" applyAlignment="1" applyProtection="1">
      <alignment horizontal="center" vertical="center" wrapText="1"/>
    </xf>
    <xf numFmtId="0" fontId="88" fillId="27" borderId="10" xfId="0" applyFont="1" applyFill="1" applyBorder="1" applyAlignment="1" applyProtection="1">
      <alignment horizontal="center" vertical="center" wrapText="1"/>
    </xf>
    <xf numFmtId="0" fontId="88" fillId="27" borderId="11" xfId="0" applyFont="1" applyFill="1" applyBorder="1" applyAlignment="1" applyProtection="1">
      <alignment vertical="center"/>
    </xf>
    <xf numFmtId="0" fontId="88" fillId="27" borderId="13" xfId="0" applyFont="1" applyFill="1" applyBorder="1" applyAlignment="1" applyProtection="1">
      <alignment vertical="center"/>
    </xf>
    <xf numFmtId="0" fontId="88" fillId="27" borderId="10" xfId="0" quotePrefix="1" applyFont="1" applyFill="1" applyBorder="1" applyAlignment="1" applyProtection="1">
      <alignment horizontal="center" vertical="center" wrapText="1"/>
    </xf>
    <xf numFmtId="0" fontId="27" fillId="25" borderId="10" xfId="0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7" fillId="25" borderId="13" xfId="0" applyFont="1" applyFill="1" applyBorder="1" applyAlignment="1" applyProtection="1">
      <alignment horizontal="center" vertical="center"/>
    </xf>
    <xf numFmtId="0" fontId="88" fillId="25" borderId="16" xfId="0" applyFont="1" applyFill="1" applyBorder="1" applyAlignment="1" applyProtection="1">
      <alignment horizontal="center" vertical="center" wrapText="1"/>
    </xf>
    <xf numFmtId="0" fontId="27" fillId="25" borderId="248" xfId="0" applyFont="1" applyFill="1" applyBorder="1" applyAlignment="1" applyProtection="1">
      <alignment horizontal="center" vertical="center" wrapText="1"/>
    </xf>
    <xf numFmtId="0" fontId="27" fillId="25" borderId="60" xfId="0" applyFont="1" applyFill="1" applyBorder="1" applyAlignment="1" applyProtection="1">
      <alignment horizontal="center" vertical="center" wrapText="1"/>
    </xf>
    <xf numFmtId="0" fontId="27" fillId="25" borderId="224" xfId="0" applyFont="1" applyFill="1" applyBorder="1" applyAlignment="1" applyProtection="1">
      <alignment horizontal="center" vertical="center" wrapText="1"/>
    </xf>
    <xf numFmtId="0" fontId="96" fillId="27" borderId="21" xfId="0" applyFont="1" applyFill="1" applyBorder="1" applyAlignment="1" applyProtection="1">
      <alignment horizontal="center" vertical="center"/>
    </xf>
    <xf numFmtId="0" fontId="96" fillId="27" borderId="30" xfId="0" applyFont="1" applyFill="1" applyBorder="1" applyAlignment="1" applyProtection="1">
      <alignment horizontal="center" vertical="center"/>
    </xf>
    <xf numFmtId="0" fontId="32" fillId="25" borderId="16" xfId="0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>
      <alignment horizontal="center" vertical="center" wrapText="1"/>
    </xf>
    <xf numFmtId="0" fontId="34" fillId="0" borderId="25" xfId="0" applyFont="1" applyBorder="1" applyAlignment="1" applyProtection="1">
      <alignment horizontal="center" vertical="center" wrapText="1"/>
    </xf>
    <xf numFmtId="0" fontId="96" fillId="27" borderId="21" xfId="0" applyFont="1" applyFill="1" applyBorder="1" applyAlignment="1" applyProtection="1">
      <alignment horizontal="center" vertical="center" wrapText="1"/>
    </xf>
    <xf numFmtId="0" fontId="96" fillId="27" borderId="25" xfId="0" applyFont="1" applyFill="1" applyBorder="1" applyAlignment="1" applyProtection="1">
      <alignment horizontal="center" vertical="center" wrapText="1"/>
    </xf>
    <xf numFmtId="0" fontId="96" fillId="27" borderId="25" xfId="0" applyFont="1" applyFill="1" applyBorder="1" applyAlignment="1" applyProtection="1">
      <alignment horizontal="center" vertical="center"/>
    </xf>
    <xf numFmtId="0" fontId="96" fillId="27" borderId="21" xfId="0" quotePrefix="1" applyFont="1" applyFill="1" applyBorder="1" applyAlignment="1" applyProtection="1">
      <alignment horizontal="center" vertical="center"/>
    </xf>
    <xf numFmtId="0" fontId="96" fillId="27" borderId="30" xfId="0" quotePrefix="1" applyFont="1" applyFill="1" applyBorder="1" applyAlignment="1" applyProtection="1">
      <alignment horizontal="center" vertical="center"/>
    </xf>
    <xf numFmtId="0" fontId="52" fillId="0" borderId="30" xfId="0" applyFont="1" applyBorder="1" applyAlignment="1" applyProtection="1">
      <alignment horizontal="center" vertical="center"/>
    </xf>
    <xf numFmtId="0" fontId="52" fillId="0" borderId="25" xfId="0" applyFont="1" applyBorder="1" applyAlignment="1" applyProtection="1">
      <alignment horizontal="center" vertical="center"/>
    </xf>
    <xf numFmtId="0" fontId="32" fillId="25" borderId="340" xfId="53" applyFont="1" applyFill="1" applyBorder="1" applyAlignment="1" applyProtection="1">
      <alignment horizontal="center" vertical="center" wrapText="1"/>
    </xf>
    <xf numFmtId="0" fontId="32" fillId="25" borderId="341" xfId="53" applyFont="1" applyFill="1" applyBorder="1" applyAlignment="1" applyProtection="1">
      <alignment horizontal="center" vertical="center" wrapText="1"/>
    </xf>
    <xf numFmtId="0" fontId="102" fillId="0" borderId="340" xfId="47831" applyFont="1" applyBorder="1" applyAlignment="1">
      <alignment horizontal="center" vertical="center" wrapText="1"/>
    </xf>
    <xf numFmtId="0" fontId="102" fillId="0" borderId="342" xfId="47831" applyFont="1" applyBorder="1" applyAlignment="1">
      <alignment horizontal="center" vertical="center"/>
    </xf>
    <xf numFmtId="0" fontId="102" fillId="0" borderId="341" xfId="47831" applyFont="1" applyBorder="1" applyAlignment="1">
      <alignment horizontal="center" vertical="center"/>
    </xf>
    <xf numFmtId="0" fontId="22" fillId="35" borderId="380" xfId="0" applyFont="1" applyFill="1" applyBorder="1" applyAlignment="1">
      <alignment horizontal="center" vertical="center" wrapText="1"/>
    </xf>
    <xf numFmtId="0" fontId="22" fillId="35" borderId="384" xfId="0" applyFont="1" applyFill="1" applyBorder="1" applyAlignment="1">
      <alignment horizontal="center" vertical="center" wrapText="1"/>
    </xf>
    <xf numFmtId="0" fontId="22" fillId="35" borderId="381" xfId="0" applyFont="1" applyFill="1" applyBorder="1" applyAlignment="1">
      <alignment horizontal="center" vertical="center" wrapText="1"/>
    </xf>
    <xf numFmtId="0" fontId="22" fillId="35" borderId="385" xfId="0" applyFont="1" applyFill="1" applyBorder="1" applyAlignment="1">
      <alignment horizontal="center" vertical="center" wrapText="1"/>
    </xf>
    <xf numFmtId="0" fontId="22" fillId="46" borderId="379" xfId="0" applyFont="1" applyFill="1" applyBorder="1" applyAlignment="1">
      <alignment horizontal="center" vertical="center" wrapText="1"/>
    </xf>
    <xf numFmtId="0" fontId="22" fillId="46" borderId="383" xfId="0" applyFont="1" applyFill="1" applyBorder="1" applyAlignment="1">
      <alignment horizontal="center" vertical="center" wrapText="1"/>
    </xf>
    <xf numFmtId="0" fontId="22" fillId="46" borderId="381" xfId="0" applyFont="1" applyFill="1" applyBorder="1" applyAlignment="1">
      <alignment horizontal="center" vertical="center" wrapText="1"/>
    </xf>
    <xf numFmtId="0" fontId="22" fillId="46" borderId="385" xfId="0" applyFont="1" applyFill="1" applyBorder="1" applyAlignment="1">
      <alignment horizontal="center" vertical="center" wrapText="1"/>
    </xf>
    <xf numFmtId="0" fontId="107" fillId="25" borderId="32" xfId="0" applyFont="1" applyFill="1" applyBorder="1" applyAlignment="1" applyProtection="1">
      <alignment horizontal="center" vertical="center" wrapText="1"/>
    </xf>
    <xf numFmtId="0" fontId="107" fillId="25" borderId="34" xfId="0" applyFont="1" applyFill="1" applyBorder="1" applyAlignment="1" applyProtection="1">
      <alignment horizontal="center" vertical="center" wrapText="1"/>
    </xf>
    <xf numFmtId="0" fontId="107" fillId="25" borderId="26" xfId="0" applyFont="1" applyFill="1" applyBorder="1" applyAlignment="1" applyProtection="1">
      <alignment horizontal="center" vertical="center" wrapText="1"/>
    </xf>
    <xf numFmtId="0" fontId="107" fillId="25" borderId="35" xfId="0" applyFont="1" applyFill="1" applyBorder="1" applyAlignment="1" applyProtection="1">
      <alignment horizontal="center" vertical="center" wrapText="1"/>
    </xf>
    <xf numFmtId="0" fontId="107" fillId="25" borderId="36" xfId="0" applyFont="1" applyFill="1" applyBorder="1" applyAlignment="1" applyProtection="1">
      <alignment horizontal="center" vertical="center" wrapText="1"/>
    </xf>
    <xf numFmtId="0" fontId="107" fillId="25" borderId="37" xfId="0" applyFont="1" applyFill="1" applyBorder="1" applyAlignment="1" applyProtection="1">
      <alignment horizontal="center" vertical="center" wrapText="1"/>
    </xf>
    <xf numFmtId="0" fontId="22" fillId="43" borderId="48" xfId="58" applyFont="1" applyFill="1" applyBorder="1" applyAlignment="1">
      <alignment horizontal="center" vertical="center" wrapText="1"/>
    </xf>
    <xf numFmtId="0" fontId="22" fillId="43" borderId="22" xfId="58" applyFont="1" applyFill="1" applyBorder="1" applyAlignment="1">
      <alignment horizontal="center" vertical="center"/>
    </xf>
    <xf numFmtId="0" fontId="22" fillId="43" borderId="44" xfId="58" applyFont="1" applyFill="1" applyBorder="1" applyAlignment="1">
      <alignment horizontal="center" vertical="center"/>
    </xf>
    <xf numFmtId="0" fontId="22" fillId="43" borderId="22" xfId="58" applyFont="1" applyFill="1" applyBorder="1" applyAlignment="1">
      <alignment horizontal="center" vertical="center" wrapText="1"/>
    </xf>
    <xf numFmtId="0" fontId="22" fillId="43" borderId="44" xfId="58" applyFont="1" applyFill="1" applyBorder="1" applyAlignment="1">
      <alignment horizontal="center" vertical="center" wrapText="1"/>
    </xf>
    <xf numFmtId="0" fontId="22" fillId="33" borderId="48" xfId="58" applyFont="1" applyFill="1" applyBorder="1" applyAlignment="1">
      <alignment horizontal="center" vertical="center" wrapText="1"/>
    </xf>
    <xf numFmtId="0" fontId="22" fillId="33" borderId="44" xfId="58" applyFont="1" applyFill="1" applyBorder="1" applyAlignment="1">
      <alignment horizontal="center" vertical="center" wrapText="1"/>
    </xf>
    <xf numFmtId="0" fontId="22" fillId="35" borderId="379" xfId="0" applyFont="1" applyFill="1" applyBorder="1" applyAlignment="1">
      <alignment horizontal="center" vertical="center" wrapText="1"/>
    </xf>
    <xf numFmtId="0" fontId="22" fillId="35" borderId="383" xfId="0" applyFont="1" applyFill="1" applyBorder="1" applyAlignment="1">
      <alignment horizontal="center" vertical="center" wrapText="1"/>
    </xf>
    <xf numFmtId="1" fontId="19" fillId="0" borderId="0" xfId="0" applyNumberFormat="1" applyFont="1" applyAlignment="1" applyProtection="1">
      <alignment vertical="center"/>
    </xf>
    <xf numFmtId="0" fontId="19" fillId="36" borderId="0" xfId="0" applyFont="1" applyFill="1" applyAlignment="1" applyProtection="1">
      <alignment vertical="center"/>
    </xf>
    <xf numFmtId="6" fontId="19" fillId="48" borderId="224" xfId="0" applyNumberFormat="1" applyFont="1" applyFill="1" applyBorder="1" applyAlignment="1" applyProtection="1">
      <alignment vertical="center"/>
    </xf>
    <xf numFmtId="6" fontId="19" fillId="34" borderId="224" xfId="0" applyNumberFormat="1" applyFont="1" applyFill="1" applyBorder="1" applyAlignment="1" applyProtection="1">
      <alignment vertical="center"/>
    </xf>
    <xf numFmtId="6" fontId="19" fillId="0" borderId="224" xfId="0" applyNumberFormat="1" applyFont="1" applyFill="1" applyBorder="1" applyAlignment="1" applyProtection="1">
      <alignment vertical="center"/>
    </xf>
    <xf numFmtId="38" fontId="19" fillId="0" borderId="224" xfId="0" applyNumberFormat="1" applyFont="1" applyFill="1" applyBorder="1" applyAlignment="1" applyProtection="1">
      <alignment vertical="center"/>
    </xf>
    <xf numFmtId="6" fontId="19" fillId="46" borderId="45" xfId="0" applyNumberFormat="1" applyFont="1" applyFill="1" applyBorder="1" applyAlignment="1" applyProtection="1">
      <alignment vertical="center"/>
    </xf>
    <xf numFmtId="6" fontId="19" fillId="32" borderId="224" xfId="0" applyNumberFormat="1" applyFont="1" applyFill="1" applyBorder="1" applyAlignment="1" applyProtection="1">
      <alignment vertical="center"/>
    </xf>
    <xf numFmtId="6" fontId="19" fillId="36" borderId="224" xfId="0" applyNumberFormat="1" applyFont="1" applyFill="1" applyBorder="1" applyAlignment="1" applyProtection="1">
      <alignment vertical="center"/>
    </xf>
    <xf numFmtId="6" fontId="19" fillId="36" borderId="45" xfId="0" applyNumberFormat="1" applyFont="1" applyFill="1" applyBorder="1" applyAlignment="1" applyProtection="1">
      <alignment vertical="center"/>
    </xf>
    <xf numFmtId="38" fontId="19" fillId="32" borderId="224" xfId="0" applyNumberFormat="1" applyFont="1" applyFill="1" applyBorder="1" applyAlignment="1" applyProtection="1">
      <alignment vertical="center" wrapText="1"/>
    </xf>
    <xf numFmtId="0" fontId="87" fillId="0" borderId="224" xfId="0" applyFont="1" applyFill="1" applyBorder="1" applyAlignment="1" applyProtection="1">
      <alignment horizontal="left" vertical="center" wrapText="1"/>
    </xf>
    <xf numFmtId="1" fontId="19" fillId="0" borderId="224" xfId="0" applyNumberFormat="1" applyFont="1" applyFill="1" applyBorder="1" applyAlignment="1" applyProtection="1">
      <alignment horizontal="left" vertical="center" wrapText="1"/>
    </xf>
    <xf numFmtId="6" fontId="19" fillId="48" borderId="373" xfId="0" applyNumberFormat="1" applyFont="1" applyFill="1" applyBorder="1" applyAlignment="1" applyProtection="1">
      <alignment vertical="center"/>
    </xf>
    <xf numFmtId="6" fontId="19" fillId="34" borderId="373" xfId="0" applyNumberFormat="1" applyFont="1" applyFill="1" applyBorder="1" applyAlignment="1" applyProtection="1">
      <alignment vertical="center"/>
    </xf>
    <xf numFmtId="6" fontId="19" fillId="0" borderId="373" xfId="0" applyNumberFormat="1" applyFont="1" applyFill="1" applyBorder="1" applyAlignment="1" applyProtection="1">
      <alignment vertical="center"/>
    </xf>
    <xf numFmtId="38" fontId="19" fillId="0" borderId="373" xfId="0" applyNumberFormat="1" applyFont="1" applyFill="1" applyBorder="1" applyAlignment="1" applyProtection="1">
      <alignment vertical="center"/>
    </xf>
    <xf numFmtId="6" fontId="19" fillId="46" borderId="387" xfId="0" applyNumberFormat="1" applyFont="1" applyFill="1" applyBorder="1" applyAlignment="1" applyProtection="1">
      <alignment vertical="center"/>
    </xf>
    <xf numFmtId="6" fontId="19" fillId="32" borderId="373" xfId="0" applyNumberFormat="1" applyFont="1" applyFill="1" applyBorder="1" applyAlignment="1" applyProtection="1">
      <alignment vertical="center"/>
    </xf>
    <xf numFmtId="6" fontId="19" fillId="36" borderId="373" xfId="0" applyNumberFormat="1" applyFont="1" applyFill="1" applyBorder="1" applyAlignment="1" applyProtection="1">
      <alignment vertical="center"/>
    </xf>
    <xf numFmtId="6" fontId="19" fillId="36" borderId="387" xfId="0" applyNumberFormat="1" applyFont="1" applyFill="1" applyBorder="1" applyAlignment="1" applyProtection="1">
      <alignment vertical="center"/>
    </xf>
    <xf numFmtId="38" fontId="19" fillId="32" borderId="373" xfId="0" applyNumberFormat="1" applyFont="1" applyFill="1" applyBorder="1" applyAlignment="1" applyProtection="1">
      <alignment vertical="center" wrapText="1"/>
    </xf>
    <xf numFmtId="0" fontId="87" fillId="0" borderId="373" xfId="0" applyFont="1" applyFill="1" applyBorder="1" applyAlignment="1" applyProtection="1">
      <alignment horizontal="left" vertical="center" wrapText="1"/>
    </xf>
    <xf numFmtId="1" fontId="19" fillId="0" borderId="373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6" fontId="22" fillId="46" borderId="338" xfId="0" applyNumberFormat="1" applyFont="1" applyFill="1" applyBorder="1" applyAlignment="1" applyProtection="1">
      <alignment vertical="center"/>
    </xf>
    <xf numFmtId="6" fontId="22" fillId="0" borderId="338" xfId="0" applyNumberFormat="1" applyFont="1" applyFill="1" applyBorder="1" applyAlignment="1" applyProtection="1">
      <alignment vertical="center"/>
    </xf>
    <xf numFmtId="6" fontId="22" fillId="34" borderId="338" xfId="0" applyNumberFormat="1" applyFont="1" applyFill="1" applyBorder="1" applyAlignment="1" applyProtection="1">
      <alignment vertical="center"/>
    </xf>
    <xf numFmtId="6" fontId="22" fillId="35" borderId="338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6" fontId="22" fillId="46" borderId="224" xfId="0" applyNumberFormat="1" applyFont="1" applyFill="1" applyBorder="1" applyAlignment="1" applyProtection="1">
      <alignment vertical="center"/>
    </xf>
    <xf numFmtId="6" fontId="22" fillId="0" borderId="224" xfId="0" applyNumberFormat="1" applyFont="1" applyFill="1" applyBorder="1" applyAlignment="1" applyProtection="1">
      <alignment vertical="center"/>
    </xf>
    <xf numFmtId="6" fontId="22" fillId="34" borderId="224" xfId="0" applyNumberFormat="1" applyFont="1" applyFill="1" applyBorder="1" applyAlignment="1" applyProtection="1">
      <alignment vertical="center"/>
    </xf>
    <xf numFmtId="38" fontId="22" fillId="0" borderId="224" xfId="0" applyNumberFormat="1" applyFont="1" applyFill="1" applyBorder="1" applyAlignment="1" applyProtection="1">
      <alignment vertical="center"/>
    </xf>
    <xf numFmtId="6" fontId="22" fillId="35" borderId="224" xfId="0" applyNumberFormat="1" applyFont="1" applyFill="1" applyBorder="1" applyAlignment="1" applyProtection="1">
      <alignment vertical="center"/>
    </xf>
    <xf numFmtId="6" fontId="22" fillId="0" borderId="224" xfId="0" applyNumberFormat="1" applyFont="1" applyBorder="1" applyAlignment="1" applyProtection="1">
      <alignment vertical="center"/>
    </xf>
    <xf numFmtId="3" fontId="22" fillId="0" borderId="224" xfId="0" applyNumberFormat="1" applyFont="1" applyFill="1" applyBorder="1" applyAlignment="1" applyProtection="1">
      <alignment vertical="center"/>
    </xf>
    <xf numFmtId="0" fontId="22" fillId="0" borderId="224" xfId="0" applyFont="1" applyBorder="1" applyAlignment="1" applyProtection="1">
      <alignment vertical="center" wrapText="1"/>
    </xf>
    <xf numFmtId="6" fontId="19" fillId="46" borderId="290" xfId="0" applyNumberFormat="1" applyFont="1" applyFill="1" applyBorder="1" applyAlignment="1" applyProtection="1">
      <alignment vertical="center"/>
    </xf>
    <xf numFmtId="6" fontId="19" fillId="0" borderId="290" xfId="0" applyNumberFormat="1" applyFont="1" applyFill="1" applyBorder="1" applyAlignment="1" applyProtection="1">
      <alignment vertical="center"/>
    </xf>
    <xf numFmtId="6" fontId="19" fillId="32" borderId="290" xfId="0" applyNumberFormat="1" applyFont="1" applyFill="1" applyBorder="1" applyAlignment="1" applyProtection="1">
      <alignment vertical="center"/>
    </xf>
    <xf numFmtId="6" fontId="19" fillId="34" borderId="290" xfId="0" applyNumberFormat="1" applyFont="1" applyFill="1" applyBorder="1" applyAlignment="1" applyProtection="1">
      <alignment vertical="center"/>
    </xf>
    <xf numFmtId="38" fontId="19" fillId="0" borderId="290" xfId="0" applyNumberFormat="1" applyFont="1" applyFill="1" applyBorder="1" applyAlignment="1" applyProtection="1">
      <alignment vertical="center"/>
    </xf>
    <xf numFmtId="6" fontId="19" fillId="46" borderId="365" xfId="0" applyNumberFormat="1" applyFont="1" applyFill="1" applyBorder="1" applyAlignment="1" applyProtection="1">
      <alignment vertical="center"/>
    </xf>
    <xf numFmtId="6" fontId="19" fillId="35" borderId="290" xfId="0" applyNumberFormat="1" applyFont="1" applyFill="1" applyBorder="1" applyAlignment="1" applyProtection="1">
      <alignment vertical="center"/>
    </xf>
    <xf numFmtId="6" fontId="19" fillId="0" borderId="365" xfId="0" applyNumberFormat="1" applyFont="1" applyFill="1" applyBorder="1" applyAlignment="1" applyProtection="1">
      <alignment vertical="center"/>
    </xf>
    <xf numFmtId="6" fontId="19" fillId="0" borderId="290" xfId="0" applyNumberFormat="1" applyFont="1" applyBorder="1" applyAlignment="1" applyProtection="1">
      <alignment vertical="center"/>
    </xf>
    <xf numFmtId="38" fontId="19" fillId="32" borderId="290" xfId="0" applyNumberFormat="1" applyFont="1" applyFill="1" applyBorder="1" applyAlignment="1" applyProtection="1">
      <alignment vertical="center" wrapText="1"/>
    </xf>
    <xf numFmtId="0" fontId="87" fillId="32" borderId="290" xfId="0" applyFont="1" applyFill="1" applyBorder="1" applyAlignment="1" applyProtection="1">
      <alignment horizontal="left" vertical="center" wrapText="1"/>
    </xf>
    <xf numFmtId="1" fontId="19" fillId="32" borderId="290" xfId="0" applyNumberFormat="1" applyFont="1" applyFill="1" applyBorder="1" applyAlignment="1" applyProtection="1">
      <alignment horizontal="left" vertical="center" wrapText="1"/>
    </xf>
    <xf numFmtId="6" fontId="19" fillId="46" borderId="373" xfId="0" applyNumberFormat="1" applyFont="1" applyFill="1" applyBorder="1" applyAlignment="1" applyProtection="1">
      <alignment vertical="center"/>
    </xf>
    <xf numFmtId="6" fontId="19" fillId="35" borderId="373" xfId="0" applyNumberFormat="1" applyFont="1" applyFill="1" applyBorder="1" applyAlignment="1" applyProtection="1">
      <alignment vertical="center"/>
    </xf>
    <xf numFmtId="6" fontId="19" fillId="0" borderId="387" xfId="0" applyNumberFormat="1" applyFont="1" applyFill="1" applyBorder="1" applyAlignment="1" applyProtection="1">
      <alignment vertical="center"/>
    </xf>
    <xf numFmtId="6" fontId="19" fillId="0" borderId="373" xfId="0" applyNumberFormat="1" applyFont="1" applyBorder="1" applyAlignment="1" applyProtection="1">
      <alignment vertical="center"/>
    </xf>
    <xf numFmtId="0" fontId="87" fillId="32" borderId="373" xfId="0" applyFont="1" applyFill="1" applyBorder="1" applyAlignment="1" applyProtection="1">
      <alignment horizontal="left" vertical="center" wrapText="1"/>
    </xf>
    <xf numFmtId="1" fontId="19" fillId="32" borderId="373" xfId="0" applyNumberFormat="1" applyFont="1" applyFill="1" applyBorder="1" applyAlignment="1" applyProtection="1">
      <alignment horizontal="left" vertical="center" wrapText="1"/>
    </xf>
    <xf numFmtId="38" fontId="19" fillId="0" borderId="290" xfId="0" applyNumberFormat="1" applyFont="1" applyFill="1" applyBorder="1" applyAlignment="1" applyProtection="1">
      <alignment vertical="center" wrapText="1"/>
    </xf>
    <xf numFmtId="0" fontId="87" fillId="0" borderId="290" xfId="0" applyFont="1" applyFill="1" applyBorder="1" applyAlignment="1" applyProtection="1">
      <alignment horizontal="left" vertical="center" wrapText="1"/>
    </xf>
    <xf numFmtId="1" fontId="19" fillId="0" borderId="290" xfId="0" applyNumberFormat="1" applyFont="1" applyFill="1" applyBorder="1" applyAlignment="1" applyProtection="1">
      <alignment horizontal="left" vertical="center" wrapText="1"/>
    </xf>
    <xf numFmtId="6" fontId="19" fillId="46" borderId="273" xfId="0" applyNumberFormat="1" applyFont="1" applyFill="1" applyBorder="1" applyAlignment="1" applyProtection="1">
      <alignment vertical="center"/>
    </xf>
    <xf numFmtId="6" fontId="19" fillId="32" borderId="273" xfId="0" applyNumberFormat="1" applyFont="1" applyFill="1" applyBorder="1" applyAlignment="1" applyProtection="1">
      <alignment vertical="center"/>
    </xf>
    <xf numFmtId="6" fontId="19" fillId="46" borderId="280" xfId="0" applyNumberFormat="1" applyFont="1" applyFill="1" applyBorder="1" applyAlignment="1" applyProtection="1">
      <alignment vertical="center"/>
    </xf>
    <xf numFmtId="6" fontId="19" fillId="0" borderId="280" xfId="0" applyNumberFormat="1" applyFont="1" applyFill="1" applyBorder="1" applyAlignment="1" applyProtection="1">
      <alignment vertical="center"/>
    </xf>
    <xf numFmtId="38" fontId="19" fillId="32" borderId="273" xfId="0" applyNumberFormat="1" applyFont="1" applyFill="1" applyBorder="1" applyAlignment="1" applyProtection="1">
      <alignment vertical="center" wrapText="1"/>
    </xf>
    <xf numFmtId="0" fontId="87" fillId="32" borderId="273" xfId="0" applyFont="1" applyFill="1" applyBorder="1" applyAlignment="1" applyProtection="1">
      <alignment horizontal="left" vertical="center" wrapText="1"/>
    </xf>
    <xf numFmtId="1" fontId="19" fillId="32" borderId="273" xfId="0" applyNumberFormat="1" applyFont="1" applyFill="1" applyBorder="1" applyAlignment="1" applyProtection="1">
      <alignment horizontal="left" vertical="center" wrapText="1"/>
    </xf>
    <xf numFmtId="6" fontId="19" fillId="46" borderId="224" xfId="0" applyNumberFormat="1" applyFont="1" applyFill="1" applyBorder="1" applyAlignment="1" applyProtection="1">
      <alignment vertical="center"/>
    </xf>
    <xf numFmtId="6" fontId="19" fillId="35" borderId="224" xfId="0" applyNumberFormat="1" applyFont="1" applyFill="1" applyBorder="1" applyAlignment="1" applyProtection="1">
      <alignment vertical="center"/>
    </xf>
    <xf numFmtId="6" fontId="19" fillId="0" borderId="45" xfId="0" applyNumberFormat="1" applyFont="1" applyFill="1" applyBorder="1" applyAlignment="1" applyProtection="1">
      <alignment vertical="center"/>
    </xf>
    <xf numFmtId="6" fontId="19" fillId="0" borderId="224" xfId="0" applyNumberFormat="1" applyFont="1" applyBorder="1" applyAlignment="1" applyProtection="1">
      <alignment vertical="center"/>
    </xf>
    <xf numFmtId="0" fontId="87" fillId="0" borderId="273" xfId="0" applyFont="1" applyFill="1" applyBorder="1" applyAlignment="1" applyProtection="1">
      <alignment horizontal="left" vertical="center" wrapText="1"/>
    </xf>
    <xf numFmtId="1" fontId="19" fillId="0" borderId="273" xfId="0" applyNumberFormat="1" applyFont="1" applyFill="1" applyBorder="1" applyAlignment="1" applyProtection="1">
      <alignment horizontal="left" vertical="center" wrapText="1"/>
    </xf>
    <xf numFmtId="38" fontId="19" fillId="0" borderId="273" xfId="0" applyNumberFormat="1" applyFont="1" applyFill="1" applyBorder="1" applyAlignment="1" applyProtection="1">
      <alignment vertical="center" wrapText="1"/>
    </xf>
    <xf numFmtId="38" fontId="19" fillId="0" borderId="373" xfId="0" applyNumberFormat="1" applyFont="1" applyFill="1" applyBorder="1" applyAlignment="1" applyProtection="1">
      <alignment vertical="center" wrapText="1"/>
    </xf>
    <xf numFmtId="1" fontId="19" fillId="32" borderId="224" xfId="0" applyNumberFormat="1" applyFont="1" applyFill="1" applyBorder="1" applyAlignment="1" applyProtection="1">
      <alignment horizontal="left" vertical="center" wrapText="1"/>
    </xf>
    <xf numFmtId="6" fontId="19" fillId="46" borderId="338" xfId="0" applyNumberFormat="1" applyFont="1" applyFill="1" applyBorder="1" applyAlignment="1" applyProtection="1">
      <alignment vertical="center"/>
    </xf>
    <xf numFmtId="6" fontId="19" fillId="0" borderId="338" xfId="0" applyNumberFormat="1" applyFont="1" applyBorder="1" applyAlignment="1" applyProtection="1">
      <alignment vertical="center"/>
    </xf>
    <xf numFmtId="6" fontId="19" fillId="34" borderId="338" xfId="0" applyNumberFormat="1" applyFont="1" applyFill="1" applyBorder="1" applyAlignment="1" applyProtection="1">
      <alignment vertical="center"/>
    </xf>
    <xf numFmtId="6" fontId="19" fillId="0" borderId="338" xfId="0" applyNumberFormat="1" applyFont="1" applyFill="1" applyBorder="1" applyAlignment="1" applyProtection="1">
      <alignment vertical="center"/>
    </xf>
    <xf numFmtId="38" fontId="19" fillId="0" borderId="338" xfId="0" applyNumberFormat="1" applyFont="1" applyFill="1" applyBorder="1" applyAlignment="1" applyProtection="1">
      <alignment vertical="center"/>
    </xf>
    <xf numFmtId="6" fontId="19" fillId="35" borderId="338" xfId="0" applyNumberFormat="1" applyFont="1" applyFill="1" applyBorder="1" applyAlignment="1" applyProtection="1">
      <alignment vertical="center"/>
    </xf>
    <xf numFmtId="3" fontId="19" fillId="32" borderId="338" xfId="0" applyNumberFormat="1" applyFont="1" applyFill="1" applyBorder="1" applyAlignment="1" applyProtection="1">
      <alignment vertical="center"/>
    </xf>
    <xf numFmtId="0" fontId="19" fillId="0" borderId="338" xfId="0" applyFont="1" applyBorder="1" applyAlignment="1" applyProtection="1">
      <alignment vertical="center" wrapText="1"/>
    </xf>
    <xf numFmtId="1" fontId="27" fillId="26" borderId="224" xfId="0" quotePrefix="1" applyNumberFormat="1" applyFont="1" applyFill="1" applyBorder="1" applyAlignment="1" applyProtection="1">
      <alignment horizontal="center" vertical="center"/>
    </xf>
    <xf numFmtId="0" fontId="19" fillId="26" borderId="338" xfId="0" applyFont="1" applyFill="1" applyBorder="1" applyAlignment="1" applyProtection="1">
      <alignment vertical="center"/>
    </xf>
    <xf numFmtId="0" fontId="32" fillId="46" borderId="338" xfId="0" applyFont="1" applyFill="1" applyBorder="1" applyAlignment="1" applyProtection="1">
      <alignment horizontal="center" vertical="center" wrapText="1"/>
    </xf>
    <xf numFmtId="0" fontId="32" fillId="46" borderId="224" xfId="0" applyFont="1" applyFill="1" applyBorder="1" applyAlignment="1" applyProtection="1">
      <alignment horizontal="center" vertical="center" wrapText="1"/>
    </xf>
    <xf numFmtId="10" fontId="32" fillId="46" borderId="338" xfId="0" applyNumberFormat="1" applyFont="1" applyFill="1" applyBorder="1" applyAlignment="1" applyProtection="1">
      <alignment horizontal="center" vertical="center" wrapText="1"/>
    </xf>
    <xf numFmtId="49" fontId="32" fillId="36" borderId="338" xfId="53" applyNumberFormat="1" applyFont="1" applyFill="1" applyBorder="1" applyAlignment="1" applyProtection="1">
      <alignment horizontal="center" vertical="center" wrapText="1"/>
    </xf>
    <xf numFmtId="6" fontId="32" fillId="33" borderId="338" xfId="0" applyNumberFormat="1" applyFont="1" applyFill="1" applyBorder="1" applyAlignment="1" applyProtection="1">
      <alignment horizontal="center" vertical="center" wrapText="1"/>
    </xf>
    <xf numFmtId="0" fontId="32" fillId="35" borderId="338" xfId="0" applyFont="1" applyFill="1" applyBorder="1" applyAlignment="1" applyProtection="1">
      <alignment horizontal="center" vertical="center" wrapText="1"/>
    </xf>
    <xf numFmtId="0" fontId="88" fillId="41" borderId="338" xfId="0" quotePrefix="1" applyFont="1" applyFill="1" applyBorder="1" applyAlignment="1" applyProtection="1">
      <alignment horizontal="center" vertical="center" wrapText="1"/>
    </xf>
    <xf numFmtId="0" fontId="32" fillId="35" borderId="338" xfId="253" applyFont="1" applyFill="1" applyBorder="1" applyAlignment="1" applyProtection="1">
      <alignment horizontal="center" vertical="center" wrapText="1"/>
    </xf>
    <xf numFmtId="166" fontId="27" fillId="31" borderId="338" xfId="28" applyNumberFormat="1" applyFont="1" applyFill="1" applyBorder="1" applyAlignment="1" applyProtection="1">
      <alignment horizontal="center" vertical="center"/>
    </xf>
    <xf numFmtId="0" fontId="32" fillId="46" borderId="60" xfId="0" applyFont="1" applyFill="1" applyBorder="1" applyAlignment="1" applyProtection="1">
      <alignment horizontal="center" vertical="center" wrapText="1"/>
    </xf>
    <xf numFmtId="0" fontId="32" fillId="46" borderId="224" xfId="0" applyFont="1" applyFill="1" applyBorder="1" applyAlignment="1" applyProtection="1">
      <alignment horizontal="center" vertical="center" wrapText="1"/>
    </xf>
    <xf numFmtId="49" fontId="32" fillId="36" borderId="224" xfId="53" applyNumberFormat="1" applyFont="1" applyFill="1" applyBorder="1" applyAlignment="1" applyProtection="1">
      <alignment horizontal="center" vertical="center" wrapText="1"/>
    </xf>
    <xf numFmtId="0" fontId="19" fillId="33" borderId="45" xfId="0" quotePrefix="1" applyFont="1" applyFill="1" applyBorder="1" applyAlignment="1" applyProtection="1">
      <alignment horizontal="center" vertical="center" wrapText="1"/>
    </xf>
    <xf numFmtId="49" fontId="32" fillId="33" borderId="14" xfId="53" applyNumberFormat="1" applyFont="1" applyFill="1" applyBorder="1" applyAlignment="1" applyProtection="1">
      <alignment horizontal="center" vertical="center" wrapText="1"/>
    </xf>
    <xf numFmtId="0" fontId="19" fillId="33" borderId="14" xfId="0" quotePrefix="1" applyFont="1" applyFill="1" applyBorder="1" applyAlignment="1" applyProtection="1">
      <alignment horizontal="center" vertical="center" wrapText="1"/>
    </xf>
    <xf numFmtId="49" fontId="32" fillId="33" borderId="223" xfId="53" applyNumberFormat="1" applyFont="1" applyFill="1" applyBorder="1" applyAlignment="1" applyProtection="1">
      <alignment horizontal="center" vertical="center" wrapText="1"/>
    </xf>
    <xf numFmtId="49" fontId="32" fillId="33" borderId="45" xfId="53" applyNumberFormat="1" applyFont="1" applyFill="1" applyBorder="1" applyAlignment="1" applyProtection="1">
      <alignment horizontal="center" vertical="center" wrapText="1"/>
    </xf>
    <xf numFmtId="0" fontId="72" fillId="34" borderId="341" xfId="253" applyFont="1" applyFill="1" applyBorder="1" applyAlignment="1" applyProtection="1">
      <alignment horizontal="center" vertical="center" wrapText="1"/>
    </xf>
    <xf numFmtId="0" fontId="72" fillId="34" borderId="342" xfId="253" applyFont="1" applyFill="1" applyBorder="1" applyAlignment="1" applyProtection="1">
      <alignment horizontal="center" vertical="center" wrapText="1"/>
    </xf>
    <xf numFmtId="0" fontId="72" fillId="34" borderId="340" xfId="253" applyFont="1" applyFill="1" applyBorder="1" applyAlignment="1" applyProtection="1">
      <alignment horizontal="center" vertical="center" wrapText="1"/>
    </xf>
    <xf numFmtId="0" fontId="19" fillId="33" borderId="223" xfId="0" quotePrefix="1" applyFont="1" applyFill="1" applyBorder="1" applyAlignment="1" applyProtection="1">
      <alignment horizontal="center" vertical="center" wrapText="1"/>
    </xf>
    <xf numFmtId="0" fontId="19" fillId="31" borderId="45" xfId="0" quotePrefix="1" applyFont="1" applyFill="1" applyBorder="1" applyAlignment="1" applyProtection="1">
      <alignment horizontal="center" vertical="center" wrapText="1"/>
    </xf>
    <xf numFmtId="0" fontId="72" fillId="41" borderId="341" xfId="0" applyFont="1" applyFill="1" applyBorder="1" applyAlignment="1" applyProtection="1">
      <alignment horizontal="center" vertical="center" wrapText="1"/>
    </xf>
    <xf numFmtId="0" fontId="72" fillId="41" borderId="342" xfId="0" applyFont="1" applyFill="1" applyBorder="1" applyAlignment="1" applyProtection="1">
      <alignment horizontal="center" vertical="center" wrapText="1"/>
    </xf>
    <xf numFmtId="0" fontId="72" fillId="41" borderId="340" xfId="0" applyFont="1" applyFill="1" applyBorder="1" applyAlignment="1" applyProtection="1">
      <alignment horizontal="center" vertical="center" wrapText="1"/>
    </xf>
    <xf numFmtId="0" fontId="19" fillId="31" borderId="14" xfId="0" quotePrefix="1" applyFont="1" applyFill="1" applyBorder="1" applyAlignment="1" applyProtection="1">
      <alignment horizontal="center" vertical="center" wrapText="1"/>
    </xf>
    <xf numFmtId="0" fontId="19" fillId="31" borderId="14" xfId="0" applyFont="1" applyFill="1" applyBorder="1" applyAlignment="1" applyProtection="1">
      <alignment vertical="center"/>
    </xf>
    <xf numFmtId="0" fontId="111" fillId="31" borderId="45" xfId="0" applyFont="1" applyFill="1" applyBorder="1" applyAlignment="1" applyProtection="1">
      <alignment vertical="center" wrapText="1"/>
    </xf>
    <xf numFmtId="0" fontId="111" fillId="31" borderId="14" xfId="0" applyFont="1" applyFill="1" applyBorder="1" applyAlignment="1" applyProtection="1">
      <alignment vertical="center" wrapText="1"/>
    </xf>
    <xf numFmtId="0" fontId="111" fillId="31" borderId="223" xfId="0" applyFont="1" applyFill="1" applyBorder="1" applyAlignment="1" applyProtection="1">
      <alignment vertical="center" wrapText="1"/>
    </xf>
    <xf numFmtId="49" fontId="50" fillId="33" borderId="344" xfId="53" applyNumberFormat="1" applyFont="1" applyFill="1" applyBorder="1" applyAlignment="1" applyProtection="1">
      <alignment horizontal="center" vertical="center" wrapText="1"/>
    </xf>
    <xf numFmtId="49" fontId="50" fillId="33" borderId="254" xfId="53" applyNumberFormat="1" applyFont="1" applyFill="1" applyBorder="1" applyAlignment="1" applyProtection="1">
      <alignment horizontal="center" vertical="center" wrapText="1"/>
    </xf>
    <xf numFmtId="49" fontId="50" fillId="33" borderId="343" xfId="53" applyNumberFormat="1" applyFont="1" applyFill="1" applyBorder="1" applyAlignment="1" applyProtection="1">
      <alignment horizontal="center" vertical="center" wrapText="1"/>
    </xf>
    <xf numFmtId="0" fontId="111" fillId="31" borderId="344" xfId="0" applyFont="1" applyFill="1" applyBorder="1" applyAlignment="1" applyProtection="1">
      <alignment horizontal="center" vertical="center" wrapText="1"/>
    </xf>
    <xf numFmtId="0" fontId="111" fillId="31" borderId="254" xfId="0" applyFont="1" applyFill="1" applyBorder="1" applyAlignment="1" applyProtection="1">
      <alignment horizontal="center" vertical="center" wrapText="1"/>
    </xf>
    <xf numFmtId="0" fontId="111" fillId="31" borderId="343" xfId="0" applyFont="1" applyFill="1" applyBorder="1" applyAlignment="1" applyProtection="1">
      <alignment horizontal="center" vertical="center" wrapText="1"/>
    </xf>
    <xf numFmtId="6" fontId="22" fillId="46" borderId="356" xfId="54" applyNumberFormat="1" applyFont="1" applyFill="1" applyBorder="1" applyAlignment="1" applyProtection="1">
      <alignment horizontal="right" vertical="center"/>
    </xf>
    <xf numFmtId="6" fontId="22" fillId="0" borderId="356" xfId="53" applyNumberFormat="1" applyFont="1" applyFill="1" applyBorder="1" applyAlignment="1" applyProtection="1">
      <alignment horizontal="right" vertical="center"/>
    </xf>
    <xf numFmtId="6" fontId="22" fillId="0" borderId="356" xfId="54" applyNumberFormat="1" applyFont="1" applyFill="1" applyBorder="1" applyAlignment="1" applyProtection="1">
      <alignment horizontal="right" vertical="center"/>
    </xf>
    <xf numFmtId="6" fontId="22" fillId="34" borderId="356" xfId="54" applyNumberFormat="1" applyFont="1" applyFill="1" applyBorder="1" applyAlignment="1" applyProtection="1">
      <alignment horizontal="right" vertical="center"/>
    </xf>
    <xf numFmtId="38" fontId="22" fillId="32" borderId="356" xfId="54" applyNumberFormat="1" applyFont="1" applyFill="1" applyBorder="1" applyAlignment="1" applyProtection="1">
      <alignment horizontal="right" vertical="center"/>
    </xf>
    <xf numFmtId="6" fontId="22" fillId="32" borderId="356" xfId="54" applyNumberFormat="1" applyFont="1" applyFill="1" applyBorder="1" applyAlignment="1" applyProtection="1">
      <alignment horizontal="right" vertical="center"/>
    </xf>
    <xf numFmtId="0" fontId="22" fillId="0" borderId="358" xfId="53" applyFont="1" applyFill="1" applyBorder="1" applyAlignment="1" applyProtection="1">
      <alignment horizontal="left" vertical="center"/>
    </xf>
    <xf numFmtId="0" fontId="52" fillId="0" borderId="0" xfId="0" applyFont="1" applyAlignment="1" applyProtection="1">
      <alignment horizontal="center" vertical="center"/>
    </xf>
    <xf numFmtId="0" fontId="19" fillId="0" borderId="257" xfId="53" applyFont="1" applyFill="1" applyBorder="1" applyAlignment="1" applyProtection="1">
      <alignment vertical="center" wrapText="1"/>
    </xf>
    <xf numFmtId="0" fontId="19" fillId="0" borderId="243" xfId="53" applyFont="1" applyFill="1" applyBorder="1" applyAlignment="1" applyProtection="1">
      <alignment vertical="center"/>
    </xf>
    <xf numFmtId="0" fontId="19" fillId="0" borderId="31" xfId="53" applyFont="1" applyFill="1" applyBorder="1" applyAlignment="1" applyProtection="1">
      <alignment horizontal="left" vertical="center"/>
    </xf>
    <xf numFmtId="0" fontId="19" fillId="0" borderId="275" xfId="53" applyFont="1" applyFill="1" applyBorder="1" applyAlignment="1" applyProtection="1">
      <alignment vertical="center" wrapText="1"/>
    </xf>
    <xf numFmtId="0" fontId="19" fillId="0" borderId="294" xfId="53" applyFont="1" applyFill="1" applyBorder="1" applyAlignment="1" applyProtection="1">
      <alignment vertical="center"/>
    </xf>
    <xf numFmtId="0" fontId="19" fillId="0" borderId="274" xfId="53" applyFont="1" applyFill="1" applyBorder="1" applyAlignment="1" applyProtection="1">
      <alignment horizontal="left" vertical="center"/>
    </xf>
    <xf numFmtId="0" fontId="19" fillId="0" borderId="278" xfId="53" applyFont="1" applyFill="1" applyBorder="1" applyAlignment="1" applyProtection="1">
      <alignment vertical="center" wrapText="1"/>
    </xf>
    <xf numFmtId="0" fontId="19" fillId="0" borderId="293" xfId="53" applyFont="1" applyFill="1" applyBorder="1" applyAlignment="1" applyProtection="1">
      <alignment vertical="center"/>
    </xf>
    <xf numFmtId="0" fontId="19" fillId="0" borderId="277" xfId="53" applyFont="1" applyFill="1" applyBorder="1" applyAlignment="1" applyProtection="1">
      <alignment horizontal="left" vertical="center"/>
    </xf>
    <xf numFmtId="0" fontId="0" fillId="0" borderId="338" xfId="0" applyBorder="1" applyProtection="1"/>
    <xf numFmtId="1" fontId="27" fillId="26" borderId="338" xfId="53" quotePrefix="1" applyNumberFormat="1" applyFont="1" applyFill="1" applyBorder="1" applyAlignment="1" applyProtection="1">
      <alignment horizontal="center"/>
    </xf>
    <xf numFmtId="1" fontId="22" fillId="26" borderId="338" xfId="53" applyNumberFormat="1" applyFont="1" applyFill="1" applyBorder="1" applyAlignment="1" applyProtection="1">
      <alignment horizontal="center"/>
    </xf>
    <xf numFmtId="1" fontId="19" fillId="26" borderId="338" xfId="53" applyNumberFormat="1" applyFont="1" applyFill="1" applyBorder="1" applyAlignment="1" applyProtection="1">
      <alignment horizontal="center"/>
    </xf>
    <xf numFmtId="49" fontId="32" fillId="46" borderId="224" xfId="53" applyNumberFormat="1" applyFont="1" applyFill="1" applyBorder="1" applyAlignment="1" applyProtection="1">
      <alignment horizontal="center" vertical="center" wrapText="1"/>
    </xf>
    <xf numFmtId="0" fontId="32" fillId="41" borderId="339" xfId="0" applyFont="1" applyFill="1" applyBorder="1" applyAlignment="1" applyProtection="1">
      <alignment horizontal="center" vertical="center" wrapText="1"/>
    </xf>
    <xf numFmtId="0" fontId="72" fillId="40" borderId="14" xfId="0" applyFont="1" applyFill="1" applyBorder="1" applyAlignment="1" applyProtection="1">
      <alignment horizontal="center" vertical="center" wrapText="1"/>
    </xf>
    <xf numFmtId="0" fontId="32" fillId="46" borderId="339" xfId="0" applyFont="1" applyFill="1" applyBorder="1" applyAlignment="1" applyProtection="1">
      <alignment horizontal="center" vertical="center" wrapText="1"/>
    </xf>
    <xf numFmtId="49" fontId="32" fillId="46" borderId="339" xfId="53" applyNumberFormat="1" applyFont="1" applyFill="1" applyBorder="1" applyAlignment="1" applyProtection="1">
      <alignment horizontal="center" vertical="center" wrapText="1"/>
    </xf>
    <xf numFmtId="0" fontId="32" fillId="34" borderId="341" xfId="253" applyFont="1" applyFill="1" applyBorder="1" applyAlignment="1" applyProtection="1">
      <alignment horizontal="center" vertical="center" wrapText="1"/>
    </xf>
    <xf numFmtId="0" fontId="32" fillId="34" borderId="342" xfId="253" applyFont="1" applyFill="1" applyBorder="1" applyAlignment="1" applyProtection="1">
      <alignment horizontal="center" vertical="center" wrapText="1"/>
    </xf>
    <xf numFmtId="0" fontId="32" fillId="34" borderId="340" xfId="253" applyFont="1" applyFill="1" applyBorder="1" applyAlignment="1" applyProtection="1">
      <alignment horizontal="center" vertical="center" wrapText="1"/>
    </xf>
    <xf numFmtId="0" fontId="32" fillId="41" borderId="341" xfId="0" applyFont="1" applyFill="1" applyBorder="1" applyAlignment="1" applyProtection="1">
      <alignment horizontal="center" vertical="center" wrapText="1"/>
    </xf>
    <xf numFmtId="0" fontId="32" fillId="41" borderId="342" xfId="0" applyFont="1" applyFill="1" applyBorder="1" applyAlignment="1" applyProtection="1">
      <alignment horizontal="center" vertical="center" wrapText="1"/>
    </xf>
    <xf numFmtId="0" fontId="32" fillId="41" borderId="340" xfId="0" applyFont="1" applyFill="1" applyBorder="1" applyAlignment="1" applyProtection="1">
      <alignment horizontal="center" vertical="center" wrapText="1"/>
    </xf>
    <xf numFmtId="49" fontId="32" fillId="34" borderId="341" xfId="53" applyNumberFormat="1" applyFont="1" applyFill="1" applyBorder="1" applyAlignment="1" applyProtection="1">
      <alignment horizontal="center" vertical="center" wrapText="1"/>
    </xf>
    <xf numFmtId="49" fontId="32" fillId="34" borderId="342" xfId="53" applyNumberFormat="1" applyFont="1" applyFill="1" applyBorder="1" applyAlignment="1" applyProtection="1">
      <alignment horizontal="center" vertical="center" wrapText="1"/>
    </xf>
    <xf numFmtId="49" fontId="32" fillId="34" borderId="340" xfId="53" applyNumberFormat="1" applyFont="1" applyFill="1" applyBorder="1" applyAlignment="1" applyProtection="1">
      <alignment horizontal="center" vertical="center" wrapText="1"/>
    </xf>
    <xf numFmtId="49" fontId="32" fillId="31" borderId="340" xfId="53" applyNumberFormat="1" applyFont="1" applyFill="1" applyBorder="1" applyAlignment="1" applyProtection="1">
      <alignment horizontal="center" vertical="center"/>
    </xf>
    <xf numFmtId="0" fontId="72" fillId="40" borderId="0" xfId="0" applyFont="1" applyFill="1" applyBorder="1" applyAlignment="1" applyProtection="1">
      <alignment horizontal="center" vertical="center" wrapText="1"/>
    </xf>
    <xf numFmtId="49" fontId="50" fillId="33" borderId="341" xfId="53" applyNumberFormat="1" applyFont="1" applyFill="1" applyBorder="1" applyAlignment="1" applyProtection="1">
      <alignment horizontal="center" vertical="center"/>
    </xf>
    <xf numFmtId="49" fontId="50" fillId="33" borderId="342" xfId="53" applyNumberFormat="1" applyFont="1" applyFill="1" applyBorder="1" applyAlignment="1" applyProtection="1">
      <alignment horizontal="center" vertical="center"/>
    </xf>
    <xf numFmtId="49" fontId="50" fillId="33" borderId="340" xfId="53" applyNumberFormat="1" applyFont="1" applyFill="1" applyBorder="1" applyAlignment="1" applyProtection="1">
      <alignment horizontal="center" vertical="center"/>
    </xf>
    <xf numFmtId="0" fontId="111" fillId="31" borderId="341" xfId="0" applyFont="1" applyFill="1" applyBorder="1" applyAlignment="1" applyProtection="1">
      <alignment horizontal="center" vertical="center" wrapText="1"/>
    </xf>
    <xf numFmtId="0" fontId="111" fillId="31" borderId="342" xfId="0" applyFont="1" applyFill="1" applyBorder="1" applyAlignment="1" applyProtection="1">
      <alignment horizontal="center" vertical="center" wrapText="1"/>
    </xf>
    <xf numFmtId="0" fontId="111" fillId="31" borderId="340" xfId="0" applyFont="1" applyFill="1" applyBorder="1" applyAlignment="1" applyProtection="1">
      <alignment horizontal="center" vertical="center" wrapText="1"/>
    </xf>
    <xf numFmtId="0" fontId="72" fillId="40" borderId="254" xfId="0" applyFont="1" applyFill="1" applyBorder="1" applyAlignment="1" applyProtection="1">
      <alignment horizontal="center" vertical="center" wrapText="1"/>
    </xf>
    <xf numFmtId="0" fontId="72" fillId="40" borderId="343" xfId="0" applyFont="1" applyFill="1" applyBorder="1" applyAlignment="1" applyProtection="1">
      <alignment horizontal="center" vertical="center" wrapText="1"/>
    </xf>
  </cellXfs>
  <cellStyles count="47844">
    <cellStyle name="20% - Accent1" xfId="1" builtinId="30" customBuiltin="1"/>
    <cellStyle name="20% - Accent1 2" xfId="254"/>
    <cellStyle name="20% - Accent1 3" xfId="658"/>
    <cellStyle name="20% - Accent1 4" xfId="15972"/>
    <cellStyle name="20% - Accent2" xfId="2" builtinId="34" customBuiltin="1"/>
    <cellStyle name="20% - Accent2 2" xfId="255"/>
    <cellStyle name="20% - Accent2 3" xfId="659"/>
    <cellStyle name="20% - Accent2 4" xfId="15973"/>
    <cellStyle name="20% - Accent3" xfId="3" builtinId="38" customBuiltin="1"/>
    <cellStyle name="20% - Accent3 2" xfId="256"/>
    <cellStyle name="20% - Accent3 3" xfId="660"/>
    <cellStyle name="20% - Accent3 4" xfId="15974"/>
    <cellStyle name="20% - Accent4" xfId="4" builtinId="42" customBuiltin="1"/>
    <cellStyle name="20% - Accent4 2" xfId="257"/>
    <cellStyle name="20% - Accent4 3" xfId="661"/>
    <cellStyle name="20% - Accent4 4" xfId="15975"/>
    <cellStyle name="20% - Accent5" xfId="5" builtinId="46" customBuiltin="1"/>
    <cellStyle name="20% - Accent5 2" xfId="258"/>
    <cellStyle name="20% - Accent5 3" xfId="662"/>
    <cellStyle name="20% - Accent5 4" xfId="15976"/>
    <cellStyle name="20% - Accent6" xfId="6" builtinId="50" customBuiltin="1"/>
    <cellStyle name="20% - Accent6 2" xfId="259"/>
    <cellStyle name="20% - Accent6 3" xfId="663"/>
    <cellStyle name="20% - Accent6 4" xfId="15977"/>
    <cellStyle name="40% - Accent1" xfId="7" builtinId="31" customBuiltin="1"/>
    <cellStyle name="40% - Accent1 2" xfId="260"/>
    <cellStyle name="40% - Accent1 3" xfId="664"/>
    <cellStyle name="40% - Accent1 4" xfId="15978"/>
    <cellStyle name="40% - Accent2" xfId="8" builtinId="35" customBuiltin="1"/>
    <cellStyle name="40% - Accent2 2" xfId="261"/>
    <cellStyle name="40% - Accent2 3" xfId="665"/>
    <cellStyle name="40% - Accent2 4" xfId="15979"/>
    <cellStyle name="40% - Accent3" xfId="9" builtinId="39" customBuiltin="1"/>
    <cellStyle name="40% - Accent3 2" xfId="262"/>
    <cellStyle name="40% - Accent3 3" xfId="666"/>
    <cellStyle name="40% - Accent3 4" xfId="15980"/>
    <cellStyle name="40% - Accent4" xfId="10" builtinId="43" customBuiltin="1"/>
    <cellStyle name="40% - Accent4 2" xfId="263"/>
    <cellStyle name="40% - Accent4 3" xfId="667"/>
    <cellStyle name="40% - Accent4 4" xfId="15981"/>
    <cellStyle name="40% - Accent5" xfId="11" builtinId="47" customBuiltin="1"/>
    <cellStyle name="40% - Accent5 2" xfId="264"/>
    <cellStyle name="40% - Accent5 3" xfId="668"/>
    <cellStyle name="40% - Accent5 4" xfId="15982"/>
    <cellStyle name="40% - Accent6" xfId="12" builtinId="51" customBuiltin="1"/>
    <cellStyle name="40% - Accent6 2" xfId="265"/>
    <cellStyle name="40% - Accent6 3" xfId="669"/>
    <cellStyle name="40% - Accent6 4" xfId="15983"/>
    <cellStyle name="60% - Accent1" xfId="13" builtinId="32" customBuiltin="1"/>
    <cellStyle name="60% - Accent1 2" xfId="266"/>
    <cellStyle name="60% - Accent1 3" xfId="670"/>
    <cellStyle name="60% - Accent1 4" xfId="15984"/>
    <cellStyle name="60% - Accent2" xfId="14" builtinId="36" customBuiltin="1"/>
    <cellStyle name="60% - Accent2 2" xfId="267"/>
    <cellStyle name="60% - Accent2 3" xfId="671"/>
    <cellStyle name="60% - Accent2 4" xfId="15985"/>
    <cellStyle name="60% - Accent3" xfId="15" builtinId="40" customBuiltin="1"/>
    <cellStyle name="60% - Accent3 2" xfId="268"/>
    <cellStyle name="60% - Accent3 3" xfId="672"/>
    <cellStyle name="60% - Accent3 4" xfId="15986"/>
    <cellStyle name="60% - Accent4" xfId="16" builtinId="44" customBuiltin="1"/>
    <cellStyle name="60% - Accent4 2" xfId="269"/>
    <cellStyle name="60% - Accent4 3" xfId="673"/>
    <cellStyle name="60% - Accent4 4" xfId="15987"/>
    <cellStyle name="60% - Accent5" xfId="17" builtinId="48" customBuiltin="1"/>
    <cellStyle name="60% - Accent5 2" xfId="270"/>
    <cellStyle name="60% - Accent5 3" xfId="674"/>
    <cellStyle name="60% - Accent5 4" xfId="15988"/>
    <cellStyle name="60% - Accent6" xfId="18" builtinId="52" customBuiltin="1"/>
    <cellStyle name="60% - Accent6 2" xfId="271"/>
    <cellStyle name="60% - Accent6 3" xfId="675"/>
    <cellStyle name="60% - Accent6 4" xfId="15989"/>
    <cellStyle name="Accent1" xfId="19" builtinId="29" customBuiltin="1"/>
    <cellStyle name="Accent1 2" xfId="272"/>
    <cellStyle name="Accent1 3" xfId="676"/>
    <cellStyle name="Accent1 4" xfId="15990"/>
    <cellStyle name="Accent2" xfId="20" builtinId="33" customBuiltin="1"/>
    <cellStyle name="Accent2 2" xfId="273"/>
    <cellStyle name="Accent2 3" xfId="677"/>
    <cellStyle name="Accent2 4" xfId="15991"/>
    <cellStyle name="Accent3" xfId="21" builtinId="37" customBuiltin="1"/>
    <cellStyle name="Accent3 2" xfId="274"/>
    <cellStyle name="Accent3 3" xfId="678"/>
    <cellStyle name="Accent3 4" xfId="15992"/>
    <cellStyle name="Accent4" xfId="22" builtinId="41" customBuiltin="1"/>
    <cellStyle name="Accent4 2" xfId="275"/>
    <cellStyle name="Accent4 3" xfId="679"/>
    <cellStyle name="Accent4 4" xfId="15993"/>
    <cellStyle name="Accent5" xfId="23" builtinId="45" customBuiltin="1"/>
    <cellStyle name="Accent5 2" xfId="276"/>
    <cellStyle name="Accent5 3" xfId="680"/>
    <cellStyle name="Accent5 4" xfId="15994"/>
    <cellStyle name="Accent6" xfId="24" builtinId="49" customBuiltin="1"/>
    <cellStyle name="Accent6 2" xfId="277"/>
    <cellStyle name="Accent6 3" xfId="681"/>
    <cellStyle name="Accent6 4" xfId="15995"/>
    <cellStyle name="Bad" xfId="25" builtinId="27" customBuiltin="1"/>
    <cellStyle name="Bad 2" xfId="278"/>
    <cellStyle name="Bad 3" xfId="682"/>
    <cellStyle name="Bad 4" xfId="15996"/>
    <cellStyle name="Calculation" xfId="26" builtinId="22" customBuiltin="1"/>
    <cellStyle name="Calculation 10" xfId="124"/>
    <cellStyle name="Calculation 10 10" xfId="26679"/>
    <cellStyle name="Calculation 10 2" xfId="517"/>
    <cellStyle name="Calculation 10 2 2" xfId="1494"/>
    <cellStyle name="Calculation 10 2 2 2" xfId="2764"/>
    <cellStyle name="Calculation 10 2 2 2 2" xfId="6325"/>
    <cellStyle name="Calculation 10 2 2 2 2 2" xfId="14519"/>
    <cellStyle name="Calculation 10 2 2 2 2 2 2" xfId="26491"/>
    <cellStyle name="Calculation 10 2 2 2 2 2 2 2" xfId="47677"/>
    <cellStyle name="Calculation 10 2 2 2 2 2 3" xfId="37073"/>
    <cellStyle name="Calculation 10 2 2 2 2 3" xfId="21378"/>
    <cellStyle name="Calculation 10 2 2 2 2 3 2" xfId="42565"/>
    <cellStyle name="Calculation 10 2 2 2 2 4" xfId="31981"/>
    <cellStyle name="Calculation 10 2 2 2 2_Table 2A-1_EFT (Annual)" xfId="14898"/>
    <cellStyle name="Calculation 10 2 2 2 3" xfId="11861"/>
    <cellStyle name="Calculation 10 2 2 2 3 2" xfId="23945"/>
    <cellStyle name="Calculation 10 2 2 2 3 2 2" xfId="45131"/>
    <cellStyle name="Calculation 10 2 2 2 3 3" xfId="34527"/>
    <cellStyle name="Calculation 10 2 2 2 4" xfId="18832"/>
    <cellStyle name="Calculation 10 2 2 2 4 2" xfId="40019"/>
    <cellStyle name="Calculation 10 2 2 2 5" xfId="29238"/>
    <cellStyle name="Calculation 10 2 2 2_Table 2A-1_EFT (Annual)" xfId="4261"/>
    <cellStyle name="Calculation 10 2 2 3" xfId="5055"/>
    <cellStyle name="Calculation 10 2 2 3 2" xfId="13315"/>
    <cellStyle name="Calculation 10 2 2 3 2 2" xfId="25321"/>
    <cellStyle name="Calculation 10 2 2 3 2 2 2" xfId="46507"/>
    <cellStyle name="Calculation 10 2 2 3 2 3" xfId="35903"/>
    <cellStyle name="Calculation 10 2 2 3 3" xfId="20208"/>
    <cellStyle name="Calculation 10 2 2 3 3 2" xfId="41395"/>
    <cellStyle name="Calculation 10 2 2 3 4" xfId="30712"/>
    <cellStyle name="Calculation 10 2 2 3_Table 2A-1_EFT (Annual)" xfId="14897"/>
    <cellStyle name="Calculation 10 2 2 4" xfId="10659"/>
    <cellStyle name="Calculation 10 2 2 4 2" xfId="22775"/>
    <cellStyle name="Calculation 10 2 2 4 2 2" xfId="43961"/>
    <cellStyle name="Calculation 10 2 2 4 3" xfId="33357"/>
    <cellStyle name="Calculation 10 2 2 5" xfId="17662"/>
    <cellStyle name="Calculation 10 2 2 5 2" xfId="38849"/>
    <cellStyle name="Calculation 10 2 2 6" xfId="27969"/>
    <cellStyle name="Calculation 10 2 2_Table 2A-1_EFT (Annual)" xfId="3644"/>
    <cellStyle name="Calculation 10 2 3" xfId="1027"/>
    <cellStyle name="Calculation 10 2 3 2" xfId="4588"/>
    <cellStyle name="Calculation 10 2 3 2 2" xfId="12848"/>
    <cellStyle name="Calculation 10 2 3 2 2 2" xfId="24854"/>
    <cellStyle name="Calculation 10 2 3 2 2 2 2" xfId="46040"/>
    <cellStyle name="Calculation 10 2 3 2 2 3" xfId="35436"/>
    <cellStyle name="Calculation 10 2 3 2 3" xfId="19741"/>
    <cellStyle name="Calculation 10 2 3 2 3 2" xfId="40928"/>
    <cellStyle name="Calculation 10 2 3 2 4" xfId="30245"/>
    <cellStyle name="Calculation 10 2 3 2_Table 2A-1_EFT (Annual)" xfId="14896"/>
    <cellStyle name="Calculation 10 2 3 3" xfId="10192"/>
    <cellStyle name="Calculation 10 2 3 3 2" xfId="22308"/>
    <cellStyle name="Calculation 10 2 3 3 2 2" xfId="43494"/>
    <cellStyle name="Calculation 10 2 3 3 3" xfId="32890"/>
    <cellStyle name="Calculation 10 2 3 4" xfId="17195"/>
    <cellStyle name="Calculation 10 2 3 4 2" xfId="38382"/>
    <cellStyle name="Calculation 10 2 3 5" xfId="27502"/>
    <cellStyle name="Calculation 10 2 3_Table 2A-1_EFT (Annual)" xfId="3866"/>
    <cellStyle name="Calculation 10 2 4" xfId="2233"/>
    <cellStyle name="Calculation 10 2 4 2" xfId="5794"/>
    <cellStyle name="Calculation 10 2 4 2 2" xfId="14009"/>
    <cellStyle name="Calculation 10 2 4 2 2 2" xfId="25997"/>
    <cellStyle name="Calculation 10 2 4 2 2 2 2" xfId="47183"/>
    <cellStyle name="Calculation 10 2 4 2 2 3" xfId="36579"/>
    <cellStyle name="Calculation 10 2 4 2 3" xfId="20884"/>
    <cellStyle name="Calculation 10 2 4 2 3 2" xfId="42071"/>
    <cellStyle name="Calculation 10 2 4 2 4" xfId="31451"/>
    <cellStyle name="Calculation 10 2 4 2_Table 2A-1_EFT (Annual)" xfId="14895"/>
    <cellStyle name="Calculation 10 2 4 3" xfId="11353"/>
    <cellStyle name="Calculation 10 2 4 3 2" xfId="23451"/>
    <cellStyle name="Calculation 10 2 4 3 2 2" xfId="44637"/>
    <cellStyle name="Calculation 10 2 4 3 3" xfId="34033"/>
    <cellStyle name="Calculation 10 2 4 4" xfId="18338"/>
    <cellStyle name="Calculation 10 2 4 4 2" xfId="39525"/>
    <cellStyle name="Calculation 10 2 4 5" xfId="28708"/>
    <cellStyle name="Calculation 10 2 4_Table 2A-1_EFT (Annual)" xfId="3643"/>
    <cellStyle name="Calculation 10 2 5" xfId="4087"/>
    <cellStyle name="Calculation 10 2 5 2" xfId="12411"/>
    <cellStyle name="Calculation 10 2 5 2 2" xfId="24433"/>
    <cellStyle name="Calculation 10 2 5 2 2 2" xfId="45619"/>
    <cellStyle name="Calculation 10 2 5 2 3" xfId="35015"/>
    <cellStyle name="Calculation 10 2 5 3" xfId="19320"/>
    <cellStyle name="Calculation 10 2 5 3 2" xfId="40507"/>
    <cellStyle name="Calculation 10 2 5 4" xfId="29775"/>
    <cellStyle name="Calculation 10 2 5_Table 2A-1_EFT (Annual)" xfId="14894"/>
    <cellStyle name="Calculation 10 2 6" xfId="9750"/>
    <cellStyle name="Calculation 10 2 6 2" xfId="21887"/>
    <cellStyle name="Calculation 10 2 6 2 2" xfId="43073"/>
    <cellStyle name="Calculation 10 2 6 3" xfId="32469"/>
    <cellStyle name="Calculation 10 2 7" xfId="16774"/>
    <cellStyle name="Calculation 10 2 7 2" xfId="37961"/>
    <cellStyle name="Calculation 10 2 8" xfId="27032"/>
    <cellStyle name="Calculation 10 2_Table 2A-1_EFT (Annual)" xfId="2892"/>
    <cellStyle name="Calculation 10 3" xfId="355"/>
    <cellStyle name="Calculation 10 3 2" xfId="1338"/>
    <cellStyle name="Calculation 10 3 2 2" xfId="2608"/>
    <cellStyle name="Calculation 10 3 2 2 2" xfId="6169"/>
    <cellStyle name="Calculation 10 3 2 2 2 2" xfId="14363"/>
    <cellStyle name="Calculation 10 3 2 2 2 2 2" xfId="26335"/>
    <cellStyle name="Calculation 10 3 2 2 2 2 2 2" xfId="47521"/>
    <cellStyle name="Calculation 10 3 2 2 2 2 3" xfId="36917"/>
    <cellStyle name="Calculation 10 3 2 2 2 3" xfId="21222"/>
    <cellStyle name="Calculation 10 3 2 2 2 3 2" xfId="42409"/>
    <cellStyle name="Calculation 10 3 2 2 2 4" xfId="31825"/>
    <cellStyle name="Calculation 10 3 2 2 2_Table 2A-1_EFT (Annual)" xfId="14893"/>
    <cellStyle name="Calculation 10 3 2 2 3" xfId="11705"/>
    <cellStyle name="Calculation 10 3 2 2 3 2" xfId="23789"/>
    <cellStyle name="Calculation 10 3 2 2 3 2 2" xfId="44975"/>
    <cellStyle name="Calculation 10 3 2 2 3 3" xfId="34371"/>
    <cellStyle name="Calculation 10 3 2 2 4" xfId="18676"/>
    <cellStyle name="Calculation 10 3 2 2 4 2" xfId="39863"/>
    <cellStyle name="Calculation 10 3 2 2 5" xfId="29082"/>
    <cellStyle name="Calculation 10 3 2 2_Table 2A-1_EFT (Annual)" xfId="3642"/>
    <cellStyle name="Calculation 10 3 2 3" xfId="4899"/>
    <cellStyle name="Calculation 10 3 2 3 2" xfId="13159"/>
    <cellStyle name="Calculation 10 3 2 3 2 2" xfId="25165"/>
    <cellStyle name="Calculation 10 3 2 3 2 2 2" xfId="46351"/>
    <cellStyle name="Calculation 10 3 2 3 2 3" xfId="35747"/>
    <cellStyle name="Calculation 10 3 2 3 3" xfId="20052"/>
    <cellStyle name="Calculation 10 3 2 3 3 2" xfId="41239"/>
    <cellStyle name="Calculation 10 3 2 3 4" xfId="30556"/>
    <cellStyle name="Calculation 10 3 2 3_Table 2A-1_EFT (Annual)" xfId="14892"/>
    <cellStyle name="Calculation 10 3 2 4" xfId="10503"/>
    <cellStyle name="Calculation 10 3 2 4 2" xfId="22619"/>
    <cellStyle name="Calculation 10 3 2 4 2 2" xfId="43805"/>
    <cellStyle name="Calculation 10 3 2 4 3" xfId="33201"/>
    <cellStyle name="Calculation 10 3 2 5" xfId="17506"/>
    <cellStyle name="Calculation 10 3 2 5 2" xfId="38693"/>
    <cellStyle name="Calculation 10 3 2 6" xfId="27813"/>
    <cellStyle name="Calculation 10 3 2_Table 2A-1_EFT (Annual)" xfId="3647"/>
    <cellStyle name="Calculation 10 3 3" xfId="895"/>
    <cellStyle name="Calculation 10 3 3 2" xfId="4456"/>
    <cellStyle name="Calculation 10 3 3 2 2" xfId="12718"/>
    <cellStyle name="Calculation 10 3 3 2 2 2" xfId="24728"/>
    <cellStyle name="Calculation 10 3 3 2 2 2 2" xfId="45914"/>
    <cellStyle name="Calculation 10 3 3 2 2 3" xfId="35310"/>
    <cellStyle name="Calculation 10 3 3 2 3" xfId="19615"/>
    <cellStyle name="Calculation 10 3 3 2 3 2" xfId="40802"/>
    <cellStyle name="Calculation 10 3 3 2 4" xfId="30113"/>
    <cellStyle name="Calculation 10 3 3 2_Table 2A-1_EFT (Annual)" xfId="14891"/>
    <cellStyle name="Calculation 10 3 3 3" xfId="10065"/>
    <cellStyle name="Calculation 10 3 3 3 2" xfId="22182"/>
    <cellStyle name="Calculation 10 3 3 3 2 2" xfId="43368"/>
    <cellStyle name="Calculation 10 3 3 3 3" xfId="32764"/>
    <cellStyle name="Calculation 10 3 3 4" xfId="17069"/>
    <cellStyle name="Calculation 10 3 3 4 2" xfId="38256"/>
    <cellStyle name="Calculation 10 3 3 5" xfId="27370"/>
    <cellStyle name="Calculation 10 3 3_Table 2A-1_EFT (Annual)" xfId="3641"/>
    <cellStyle name="Calculation 10 3 4" xfId="2077"/>
    <cellStyle name="Calculation 10 3 4 2" xfId="5638"/>
    <cellStyle name="Calculation 10 3 4 2 2" xfId="13853"/>
    <cellStyle name="Calculation 10 3 4 2 2 2" xfId="25841"/>
    <cellStyle name="Calculation 10 3 4 2 2 2 2" xfId="47027"/>
    <cellStyle name="Calculation 10 3 4 2 2 3" xfId="36423"/>
    <cellStyle name="Calculation 10 3 4 2 3" xfId="20728"/>
    <cellStyle name="Calculation 10 3 4 2 3 2" xfId="41915"/>
    <cellStyle name="Calculation 10 3 4 2 4" xfId="31295"/>
    <cellStyle name="Calculation 10 3 4 2_Table 2A-1_EFT (Annual)" xfId="14890"/>
    <cellStyle name="Calculation 10 3 4 3" xfId="11197"/>
    <cellStyle name="Calculation 10 3 4 3 2" xfId="23295"/>
    <cellStyle name="Calculation 10 3 4 3 2 2" xfId="44481"/>
    <cellStyle name="Calculation 10 3 4 3 3" xfId="33877"/>
    <cellStyle name="Calculation 10 3 4 4" xfId="18182"/>
    <cellStyle name="Calculation 10 3 4 4 2" xfId="39369"/>
    <cellStyle name="Calculation 10 3 4 5" xfId="28552"/>
    <cellStyle name="Calculation 10 3 4_Table 2A-1_EFT (Annual)" xfId="3640"/>
    <cellStyle name="Calculation 10 3 5" xfId="3925"/>
    <cellStyle name="Calculation 10 3 5 2" xfId="12253"/>
    <cellStyle name="Calculation 10 3 5 2 2" xfId="24277"/>
    <cellStyle name="Calculation 10 3 5 2 2 2" xfId="45463"/>
    <cellStyle name="Calculation 10 3 5 2 3" xfId="34859"/>
    <cellStyle name="Calculation 10 3 5 3" xfId="19164"/>
    <cellStyle name="Calculation 10 3 5 3 2" xfId="40351"/>
    <cellStyle name="Calculation 10 3 5 4" xfId="29613"/>
    <cellStyle name="Calculation 10 3 5_Table 2A-1_EFT (Annual)" xfId="14889"/>
    <cellStyle name="Calculation 10 3 6" xfId="9590"/>
    <cellStyle name="Calculation 10 3 6 2" xfId="21731"/>
    <cellStyle name="Calculation 10 3 6 2 2" xfId="42917"/>
    <cellStyle name="Calculation 10 3 6 3" xfId="32313"/>
    <cellStyle name="Calculation 10 3 7" xfId="16618"/>
    <cellStyle name="Calculation 10 3 7 2" xfId="37805"/>
    <cellStyle name="Calculation 10 3 8" xfId="26870"/>
    <cellStyle name="Calculation 10 3_Table 2A-1_EFT (Annual)" xfId="2893"/>
    <cellStyle name="Calculation 10 4" xfId="1172"/>
    <cellStyle name="Calculation 10 4 2" xfId="2442"/>
    <cellStyle name="Calculation 10 4 2 2" xfId="6003"/>
    <cellStyle name="Calculation 10 4 2 2 2" xfId="14197"/>
    <cellStyle name="Calculation 10 4 2 2 2 2" xfId="26169"/>
    <cellStyle name="Calculation 10 4 2 2 2 2 2" xfId="47355"/>
    <cellStyle name="Calculation 10 4 2 2 2 3" xfId="36751"/>
    <cellStyle name="Calculation 10 4 2 2 3" xfId="21056"/>
    <cellStyle name="Calculation 10 4 2 2 3 2" xfId="42243"/>
    <cellStyle name="Calculation 10 4 2 2 4" xfId="31659"/>
    <cellStyle name="Calculation 10 4 2 2_Table 2A-1_EFT (Annual)" xfId="14888"/>
    <cellStyle name="Calculation 10 4 2 3" xfId="11539"/>
    <cellStyle name="Calculation 10 4 2 3 2" xfId="23623"/>
    <cellStyle name="Calculation 10 4 2 3 2 2" xfId="44809"/>
    <cellStyle name="Calculation 10 4 2 3 3" xfId="34205"/>
    <cellStyle name="Calculation 10 4 2 4" xfId="18510"/>
    <cellStyle name="Calculation 10 4 2 4 2" xfId="39697"/>
    <cellStyle name="Calculation 10 4 2 5" xfId="28916"/>
    <cellStyle name="Calculation 10 4 2_Table 2A-1_EFT (Annual)" xfId="3655"/>
    <cellStyle name="Calculation 10 4 3" xfId="4733"/>
    <cellStyle name="Calculation 10 4 3 2" xfId="12993"/>
    <cellStyle name="Calculation 10 4 3 2 2" xfId="24999"/>
    <cellStyle name="Calculation 10 4 3 2 2 2" xfId="46185"/>
    <cellStyle name="Calculation 10 4 3 2 3" xfId="35581"/>
    <cellStyle name="Calculation 10 4 3 3" xfId="19886"/>
    <cellStyle name="Calculation 10 4 3 3 2" xfId="41073"/>
    <cellStyle name="Calculation 10 4 3 4" xfId="30390"/>
    <cellStyle name="Calculation 10 4 3_Table 2A-1_EFT (Annual)" xfId="14887"/>
    <cellStyle name="Calculation 10 4 4" xfId="10337"/>
    <cellStyle name="Calculation 10 4 4 2" xfId="22453"/>
    <cellStyle name="Calculation 10 4 4 2 2" xfId="43639"/>
    <cellStyle name="Calculation 10 4 4 3" xfId="33035"/>
    <cellStyle name="Calculation 10 4 5" xfId="17340"/>
    <cellStyle name="Calculation 10 4 5 2" xfId="38527"/>
    <cellStyle name="Calculation 10 4 6" xfId="27647"/>
    <cellStyle name="Calculation 10 4_Table 2A-1_EFT (Annual)" xfId="3661"/>
    <cellStyle name="Calculation 10 5" xfId="736"/>
    <cellStyle name="Calculation 10 5 2" xfId="4297"/>
    <cellStyle name="Calculation 10 5 2 2" xfId="12577"/>
    <cellStyle name="Calculation 10 5 2 2 2" xfId="24594"/>
    <cellStyle name="Calculation 10 5 2 2 2 2" xfId="45780"/>
    <cellStyle name="Calculation 10 5 2 2 3" xfId="35176"/>
    <cellStyle name="Calculation 10 5 2 3" xfId="19481"/>
    <cellStyle name="Calculation 10 5 2 3 2" xfId="40668"/>
    <cellStyle name="Calculation 10 5 2 4" xfId="29954"/>
    <cellStyle name="Calculation 10 5 2_Table 2A-1_EFT (Annual)" xfId="14886"/>
    <cellStyle name="Calculation 10 5 3" xfId="9925"/>
    <cellStyle name="Calculation 10 5 3 2" xfId="22048"/>
    <cellStyle name="Calculation 10 5 3 2 2" xfId="43234"/>
    <cellStyle name="Calculation 10 5 3 3" xfId="32630"/>
    <cellStyle name="Calculation 10 5 4" xfId="16935"/>
    <cellStyle name="Calculation 10 5 4 2" xfId="38122"/>
    <cellStyle name="Calculation 10 5 5" xfId="27211"/>
    <cellStyle name="Calculation 10 5_Table 2A-1_EFT (Annual)" xfId="3662"/>
    <cellStyle name="Calculation 10 6" xfId="1862"/>
    <cellStyle name="Calculation 10 6 2" xfId="5423"/>
    <cellStyle name="Calculation 10 6 2 2" xfId="13638"/>
    <cellStyle name="Calculation 10 6 2 2 2" xfId="25626"/>
    <cellStyle name="Calculation 10 6 2 2 2 2" xfId="46812"/>
    <cellStyle name="Calculation 10 6 2 2 3" xfId="36208"/>
    <cellStyle name="Calculation 10 6 2 3" xfId="20513"/>
    <cellStyle name="Calculation 10 6 2 3 2" xfId="41700"/>
    <cellStyle name="Calculation 10 6 2 4" xfId="31080"/>
    <cellStyle name="Calculation 10 6 2_Table 2A-1_EFT (Annual)" xfId="14885"/>
    <cellStyle name="Calculation 10 6 3" xfId="10982"/>
    <cellStyle name="Calculation 10 6 3 2" xfId="23080"/>
    <cellStyle name="Calculation 10 6 3 2 2" xfId="44266"/>
    <cellStyle name="Calculation 10 6 3 3" xfId="33662"/>
    <cellStyle name="Calculation 10 6 4" xfId="17967"/>
    <cellStyle name="Calculation 10 6 4 2" xfId="39154"/>
    <cellStyle name="Calculation 10 6 5" xfId="28337"/>
    <cellStyle name="Calculation 10 6_Table 2A-1_EFT (Annual)" xfId="3639"/>
    <cellStyle name="Calculation 10 7" xfId="3713"/>
    <cellStyle name="Calculation 10 7 2" xfId="12081"/>
    <cellStyle name="Calculation 10 7 2 2" xfId="24111"/>
    <cellStyle name="Calculation 10 7 2 2 2" xfId="45297"/>
    <cellStyle name="Calculation 10 7 2 3" xfId="34693"/>
    <cellStyle name="Calculation 10 7 3" xfId="18998"/>
    <cellStyle name="Calculation 10 7 3 2" xfId="40185"/>
    <cellStyle name="Calculation 10 7 4" xfId="29422"/>
    <cellStyle name="Calculation 10 7_Table 2A-1_EFT (Annual)" xfId="14884"/>
    <cellStyle name="Calculation 10 8" xfId="9400"/>
    <cellStyle name="Calculation 10 8 2" xfId="21565"/>
    <cellStyle name="Calculation 10 8 2 2" xfId="42751"/>
    <cellStyle name="Calculation 10 8 3" xfId="32147"/>
    <cellStyle name="Calculation 10 9" xfId="16452"/>
    <cellStyle name="Calculation 10 9 2" xfId="37639"/>
    <cellStyle name="Calculation 10_Table 2A-1_EFT (Annual)" xfId="2891"/>
    <cellStyle name="Calculation 11" xfId="142"/>
    <cellStyle name="Calculation 11 10" xfId="26697"/>
    <cellStyle name="Calculation 11 2" xfId="535"/>
    <cellStyle name="Calculation 11 2 2" xfId="1512"/>
    <cellStyle name="Calculation 11 2 2 2" xfId="2782"/>
    <cellStyle name="Calculation 11 2 2 2 2" xfId="6343"/>
    <cellStyle name="Calculation 11 2 2 2 2 2" xfId="14537"/>
    <cellStyle name="Calculation 11 2 2 2 2 2 2" xfId="26509"/>
    <cellStyle name="Calculation 11 2 2 2 2 2 2 2" xfId="47695"/>
    <cellStyle name="Calculation 11 2 2 2 2 2 3" xfId="37091"/>
    <cellStyle name="Calculation 11 2 2 2 2 3" xfId="21396"/>
    <cellStyle name="Calculation 11 2 2 2 2 3 2" xfId="42583"/>
    <cellStyle name="Calculation 11 2 2 2 2 4" xfId="31999"/>
    <cellStyle name="Calculation 11 2 2 2 2_Table 2A-1_EFT (Annual)" xfId="14883"/>
    <cellStyle name="Calculation 11 2 2 2 3" xfId="11879"/>
    <cellStyle name="Calculation 11 2 2 2 3 2" xfId="23963"/>
    <cellStyle name="Calculation 11 2 2 2 3 2 2" xfId="45149"/>
    <cellStyle name="Calculation 11 2 2 2 3 3" xfId="34545"/>
    <cellStyle name="Calculation 11 2 2 2 4" xfId="18850"/>
    <cellStyle name="Calculation 11 2 2 2 4 2" xfId="40037"/>
    <cellStyle name="Calculation 11 2 2 2 5" xfId="29256"/>
    <cellStyle name="Calculation 11 2 2 2_Table 2A-1_EFT (Annual)" xfId="6491"/>
    <cellStyle name="Calculation 11 2 2 3" xfId="5073"/>
    <cellStyle name="Calculation 11 2 2 3 2" xfId="13333"/>
    <cellStyle name="Calculation 11 2 2 3 2 2" xfId="25339"/>
    <cellStyle name="Calculation 11 2 2 3 2 2 2" xfId="46525"/>
    <cellStyle name="Calculation 11 2 2 3 2 3" xfId="35921"/>
    <cellStyle name="Calculation 11 2 2 3 3" xfId="20226"/>
    <cellStyle name="Calculation 11 2 2 3 3 2" xfId="41413"/>
    <cellStyle name="Calculation 11 2 2 3 4" xfId="30730"/>
    <cellStyle name="Calculation 11 2 2 3_Table 2A-1_EFT (Annual)" xfId="14882"/>
    <cellStyle name="Calculation 11 2 2 4" xfId="10677"/>
    <cellStyle name="Calculation 11 2 2 4 2" xfId="22793"/>
    <cellStyle name="Calculation 11 2 2 4 2 2" xfId="43979"/>
    <cellStyle name="Calculation 11 2 2 4 3" xfId="33375"/>
    <cellStyle name="Calculation 11 2 2 5" xfId="17680"/>
    <cellStyle name="Calculation 11 2 2 5 2" xfId="38867"/>
    <cellStyle name="Calculation 11 2 2 6" xfId="27987"/>
    <cellStyle name="Calculation 11 2 2_Table 2A-1_EFT (Annual)" xfId="6494"/>
    <cellStyle name="Calculation 11 2 3" xfId="1044"/>
    <cellStyle name="Calculation 11 2 3 2" xfId="4605"/>
    <cellStyle name="Calculation 11 2 3 2 2" xfId="12865"/>
    <cellStyle name="Calculation 11 2 3 2 2 2" xfId="24871"/>
    <cellStyle name="Calculation 11 2 3 2 2 2 2" xfId="46057"/>
    <cellStyle name="Calculation 11 2 3 2 2 3" xfId="35453"/>
    <cellStyle name="Calculation 11 2 3 2 3" xfId="19758"/>
    <cellStyle name="Calculation 11 2 3 2 3 2" xfId="40945"/>
    <cellStyle name="Calculation 11 2 3 2 4" xfId="30262"/>
    <cellStyle name="Calculation 11 2 3 2_Table 2A-1_EFT (Annual)" xfId="14881"/>
    <cellStyle name="Calculation 11 2 3 3" xfId="10209"/>
    <cellStyle name="Calculation 11 2 3 3 2" xfId="22325"/>
    <cellStyle name="Calculation 11 2 3 3 2 2" xfId="43511"/>
    <cellStyle name="Calculation 11 2 3 3 3" xfId="32907"/>
    <cellStyle name="Calculation 11 2 3 4" xfId="17212"/>
    <cellStyle name="Calculation 11 2 3 4 2" xfId="38399"/>
    <cellStyle name="Calculation 11 2 3 5" xfId="27519"/>
    <cellStyle name="Calculation 11 2 3_Table 2A-1_EFT (Annual)" xfId="6493"/>
    <cellStyle name="Calculation 11 2 4" xfId="2251"/>
    <cellStyle name="Calculation 11 2 4 2" xfId="5812"/>
    <cellStyle name="Calculation 11 2 4 2 2" xfId="14027"/>
    <cellStyle name="Calculation 11 2 4 2 2 2" xfId="26015"/>
    <cellStyle name="Calculation 11 2 4 2 2 2 2" xfId="47201"/>
    <cellStyle name="Calculation 11 2 4 2 2 3" xfId="36597"/>
    <cellStyle name="Calculation 11 2 4 2 3" xfId="20902"/>
    <cellStyle name="Calculation 11 2 4 2 3 2" xfId="42089"/>
    <cellStyle name="Calculation 11 2 4 2 4" xfId="31469"/>
    <cellStyle name="Calculation 11 2 4 2_Table 2A-1_EFT (Annual)" xfId="14880"/>
    <cellStyle name="Calculation 11 2 4 3" xfId="11371"/>
    <cellStyle name="Calculation 11 2 4 3 2" xfId="23469"/>
    <cellStyle name="Calculation 11 2 4 3 2 2" xfId="44655"/>
    <cellStyle name="Calculation 11 2 4 3 3" xfId="34051"/>
    <cellStyle name="Calculation 11 2 4 4" xfId="18356"/>
    <cellStyle name="Calculation 11 2 4 4 2" xfId="39543"/>
    <cellStyle name="Calculation 11 2 4 5" xfId="28726"/>
    <cellStyle name="Calculation 11 2 4_Table 2A-1_EFT (Annual)" xfId="6492"/>
    <cellStyle name="Calculation 11 2 5" xfId="4105"/>
    <cellStyle name="Calculation 11 2 5 2" xfId="12429"/>
    <cellStyle name="Calculation 11 2 5 2 2" xfId="24451"/>
    <cellStyle name="Calculation 11 2 5 2 2 2" xfId="45637"/>
    <cellStyle name="Calculation 11 2 5 2 3" xfId="35033"/>
    <cellStyle name="Calculation 11 2 5 3" xfId="19338"/>
    <cellStyle name="Calculation 11 2 5 3 2" xfId="40525"/>
    <cellStyle name="Calculation 11 2 5 4" xfId="29793"/>
    <cellStyle name="Calculation 11 2 5_Table 2A-1_EFT (Annual)" xfId="14879"/>
    <cellStyle name="Calculation 11 2 6" xfId="9768"/>
    <cellStyle name="Calculation 11 2 6 2" xfId="21905"/>
    <cellStyle name="Calculation 11 2 6 2 2" xfId="43091"/>
    <cellStyle name="Calculation 11 2 6 3" xfId="32487"/>
    <cellStyle name="Calculation 11 2 7" xfId="16792"/>
    <cellStyle name="Calculation 11 2 7 2" xfId="37979"/>
    <cellStyle name="Calculation 11 2 8" xfId="27050"/>
    <cellStyle name="Calculation 11 2_Table 2A-1_EFT (Annual)" xfId="2895"/>
    <cellStyle name="Calculation 11 3" xfId="373"/>
    <cellStyle name="Calculation 11 3 2" xfId="1356"/>
    <cellStyle name="Calculation 11 3 2 2" xfId="2626"/>
    <cellStyle name="Calculation 11 3 2 2 2" xfId="6187"/>
    <cellStyle name="Calculation 11 3 2 2 2 2" xfId="14381"/>
    <cellStyle name="Calculation 11 3 2 2 2 2 2" xfId="26353"/>
    <cellStyle name="Calculation 11 3 2 2 2 2 2 2" xfId="47539"/>
    <cellStyle name="Calculation 11 3 2 2 2 2 3" xfId="36935"/>
    <cellStyle name="Calculation 11 3 2 2 2 3" xfId="21240"/>
    <cellStyle name="Calculation 11 3 2 2 2 3 2" xfId="42427"/>
    <cellStyle name="Calculation 11 3 2 2 2 4" xfId="31843"/>
    <cellStyle name="Calculation 11 3 2 2 2_Table 2A-1_EFT (Annual)" xfId="14878"/>
    <cellStyle name="Calculation 11 3 2 2 3" xfId="11723"/>
    <cellStyle name="Calculation 11 3 2 2 3 2" xfId="23807"/>
    <cellStyle name="Calculation 11 3 2 2 3 2 2" xfId="44993"/>
    <cellStyle name="Calculation 11 3 2 2 3 3" xfId="34389"/>
    <cellStyle name="Calculation 11 3 2 2 4" xfId="18694"/>
    <cellStyle name="Calculation 11 3 2 2 4 2" xfId="39881"/>
    <cellStyle name="Calculation 11 3 2 2 5" xfId="29100"/>
    <cellStyle name="Calculation 11 3 2 2_Table 2A-1_EFT (Annual)" xfId="6490"/>
    <cellStyle name="Calculation 11 3 2 3" xfId="4917"/>
    <cellStyle name="Calculation 11 3 2 3 2" xfId="13177"/>
    <cellStyle name="Calculation 11 3 2 3 2 2" xfId="25183"/>
    <cellStyle name="Calculation 11 3 2 3 2 2 2" xfId="46369"/>
    <cellStyle name="Calculation 11 3 2 3 2 3" xfId="35765"/>
    <cellStyle name="Calculation 11 3 2 3 3" xfId="20070"/>
    <cellStyle name="Calculation 11 3 2 3 3 2" xfId="41257"/>
    <cellStyle name="Calculation 11 3 2 3 4" xfId="30574"/>
    <cellStyle name="Calculation 11 3 2 3_Table 2A-1_EFT (Annual)" xfId="14877"/>
    <cellStyle name="Calculation 11 3 2 4" xfId="10521"/>
    <cellStyle name="Calculation 11 3 2 4 2" xfId="22637"/>
    <cellStyle name="Calculation 11 3 2 4 2 2" xfId="43823"/>
    <cellStyle name="Calculation 11 3 2 4 3" xfId="33219"/>
    <cellStyle name="Calculation 11 3 2 5" xfId="17524"/>
    <cellStyle name="Calculation 11 3 2 5 2" xfId="38711"/>
    <cellStyle name="Calculation 11 3 2 6" xfId="27831"/>
    <cellStyle name="Calculation 11 3 2_Table 2A-1_EFT (Annual)" xfId="6484"/>
    <cellStyle name="Calculation 11 3 3" xfId="912"/>
    <cellStyle name="Calculation 11 3 3 2" xfId="4473"/>
    <cellStyle name="Calculation 11 3 3 2 2" xfId="12735"/>
    <cellStyle name="Calculation 11 3 3 2 2 2" xfId="24745"/>
    <cellStyle name="Calculation 11 3 3 2 2 2 2" xfId="45931"/>
    <cellStyle name="Calculation 11 3 3 2 2 3" xfId="35327"/>
    <cellStyle name="Calculation 11 3 3 2 3" xfId="19632"/>
    <cellStyle name="Calculation 11 3 3 2 3 2" xfId="40819"/>
    <cellStyle name="Calculation 11 3 3 2 4" xfId="30130"/>
    <cellStyle name="Calculation 11 3 3 2_Table 2A-1_EFT (Annual)" xfId="14876"/>
    <cellStyle name="Calculation 11 3 3 3" xfId="10082"/>
    <cellStyle name="Calculation 11 3 3 3 2" xfId="22199"/>
    <cellStyle name="Calculation 11 3 3 3 2 2" xfId="43385"/>
    <cellStyle name="Calculation 11 3 3 3 3" xfId="32781"/>
    <cellStyle name="Calculation 11 3 3 4" xfId="17086"/>
    <cellStyle name="Calculation 11 3 3 4 2" xfId="38273"/>
    <cellStyle name="Calculation 11 3 3 5" xfId="27387"/>
    <cellStyle name="Calculation 11 3 3_Table 2A-1_EFT (Annual)" xfId="6488"/>
    <cellStyle name="Calculation 11 3 4" xfId="2095"/>
    <cellStyle name="Calculation 11 3 4 2" xfId="5656"/>
    <cellStyle name="Calculation 11 3 4 2 2" xfId="13871"/>
    <cellStyle name="Calculation 11 3 4 2 2 2" xfId="25859"/>
    <cellStyle name="Calculation 11 3 4 2 2 2 2" xfId="47045"/>
    <cellStyle name="Calculation 11 3 4 2 2 3" xfId="36441"/>
    <cellStyle name="Calculation 11 3 4 2 3" xfId="20746"/>
    <cellStyle name="Calculation 11 3 4 2 3 2" xfId="41933"/>
    <cellStyle name="Calculation 11 3 4 2 4" xfId="31313"/>
    <cellStyle name="Calculation 11 3 4 2_Table 2A-1_EFT (Annual)" xfId="14875"/>
    <cellStyle name="Calculation 11 3 4 3" xfId="11215"/>
    <cellStyle name="Calculation 11 3 4 3 2" xfId="23313"/>
    <cellStyle name="Calculation 11 3 4 3 2 2" xfId="44499"/>
    <cellStyle name="Calculation 11 3 4 3 3" xfId="33895"/>
    <cellStyle name="Calculation 11 3 4 4" xfId="18200"/>
    <cellStyle name="Calculation 11 3 4 4 2" xfId="39387"/>
    <cellStyle name="Calculation 11 3 4 5" xfId="28570"/>
    <cellStyle name="Calculation 11 3 4_Table 2A-1_EFT (Annual)" xfId="6489"/>
    <cellStyle name="Calculation 11 3 5" xfId="3943"/>
    <cellStyle name="Calculation 11 3 5 2" xfId="12271"/>
    <cellStyle name="Calculation 11 3 5 2 2" xfId="24295"/>
    <cellStyle name="Calculation 11 3 5 2 2 2" xfId="45481"/>
    <cellStyle name="Calculation 11 3 5 2 3" xfId="34877"/>
    <cellStyle name="Calculation 11 3 5 3" xfId="19182"/>
    <cellStyle name="Calculation 11 3 5 3 2" xfId="40369"/>
    <cellStyle name="Calculation 11 3 5 4" xfId="29631"/>
    <cellStyle name="Calculation 11 3 5_Table 2A-1_EFT (Annual)" xfId="14874"/>
    <cellStyle name="Calculation 11 3 6" xfId="9608"/>
    <cellStyle name="Calculation 11 3 6 2" xfId="21749"/>
    <cellStyle name="Calculation 11 3 6 2 2" xfId="42935"/>
    <cellStyle name="Calculation 11 3 6 3" xfId="32331"/>
    <cellStyle name="Calculation 11 3 7" xfId="16636"/>
    <cellStyle name="Calculation 11 3 7 2" xfId="37823"/>
    <cellStyle name="Calculation 11 3 8" xfId="26888"/>
    <cellStyle name="Calculation 11 3_Table 2A-1_EFT (Annual)" xfId="2896"/>
    <cellStyle name="Calculation 11 4" xfId="1190"/>
    <cellStyle name="Calculation 11 4 2" xfId="2460"/>
    <cellStyle name="Calculation 11 4 2 2" xfId="6021"/>
    <cellStyle name="Calculation 11 4 2 2 2" xfId="14215"/>
    <cellStyle name="Calculation 11 4 2 2 2 2" xfId="26187"/>
    <cellStyle name="Calculation 11 4 2 2 2 2 2" xfId="47373"/>
    <cellStyle name="Calculation 11 4 2 2 2 3" xfId="36769"/>
    <cellStyle name="Calculation 11 4 2 2 3" xfId="21074"/>
    <cellStyle name="Calculation 11 4 2 2 3 2" xfId="42261"/>
    <cellStyle name="Calculation 11 4 2 2 4" xfId="31677"/>
    <cellStyle name="Calculation 11 4 2 2_Table 2A-1_EFT (Annual)" xfId="14873"/>
    <cellStyle name="Calculation 11 4 2 3" xfId="11557"/>
    <cellStyle name="Calculation 11 4 2 3 2" xfId="23641"/>
    <cellStyle name="Calculation 11 4 2 3 2 2" xfId="44827"/>
    <cellStyle name="Calculation 11 4 2 3 3" xfId="34223"/>
    <cellStyle name="Calculation 11 4 2 4" xfId="18528"/>
    <cellStyle name="Calculation 11 4 2 4 2" xfId="39715"/>
    <cellStyle name="Calculation 11 4 2 5" xfId="28934"/>
    <cellStyle name="Calculation 11 4 2_Table 2A-1_EFT (Annual)" xfId="6485"/>
    <cellStyle name="Calculation 11 4 3" xfId="4751"/>
    <cellStyle name="Calculation 11 4 3 2" xfId="13011"/>
    <cellStyle name="Calculation 11 4 3 2 2" xfId="25017"/>
    <cellStyle name="Calculation 11 4 3 2 2 2" xfId="46203"/>
    <cellStyle name="Calculation 11 4 3 2 3" xfId="35599"/>
    <cellStyle name="Calculation 11 4 3 3" xfId="19904"/>
    <cellStyle name="Calculation 11 4 3 3 2" xfId="41091"/>
    <cellStyle name="Calculation 11 4 3 4" xfId="30408"/>
    <cellStyle name="Calculation 11 4 3_Table 2A-1_EFT (Annual)" xfId="14872"/>
    <cellStyle name="Calculation 11 4 4" xfId="10355"/>
    <cellStyle name="Calculation 11 4 4 2" xfId="22471"/>
    <cellStyle name="Calculation 11 4 4 2 2" xfId="43657"/>
    <cellStyle name="Calculation 11 4 4 3" xfId="33053"/>
    <cellStyle name="Calculation 11 4 5" xfId="17358"/>
    <cellStyle name="Calculation 11 4 5 2" xfId="38545"/>
    <cellStyle name="Calculation 11 4 6" xfId="27665"/>
    <cellStyle name="Calculation 11 4_Table 2A-1_EFT (Annual)" xfId="6487"/>
    <cellStyle name="Calculation 11 5" xfId="753"/>
    <cellStyle name="Calculation 11 5 2" xfId="4314"/>
    <cellStyle name="Calculation 11 5 2 2" xfId="12594"/>
    <cellStyle name="Calculation 11 5 2 2 2" xfId="24611"/>
    <cellStyle name="Calculation 11 5 2 2 2 2" xfId="45797"/>
    <cellStyle name="Calculation 11 5 2 2 3" xfId="35193"/>
    <cellStyle name="Calculation 11 5 2 3" xfId="19498"/>
    <cellStyle name="Calculation 11 5 2 3 2" xfId="40685"/>
    <cellStyle name="Calculation 11 5 2 4" xfId="29971"/>
    <cellStyle name="Calculation 11 5 2_Table 2A-1_EFT (Annual)" xfId="14871"/>
    <cellStyle name="Calculation 11 5 3" xfId="9942"/>
    <cellStyle name="Calculation 11 5 3 2" xfId="22065"/>
    <cellStyle name="Calculation 11 5 3 2 2" xfId="43251"/>
    <cellStyle name="Calculation 11 5 3 3" xfId="32647"/>
    <cellStyle name="Calculation 11 5 4" xfId="16952"/>
    <cellStyle name="Calculation 11 5 4 2" xfId="38139"/>
    <cellStyle name="Calculation 11 5 5" xfId="27228"/>
    <cellStyle name="Calculation 11 5_Table 2A-1_EFT (Annual)" xfId="6486"/>
    <cellStyle name="Calculation 11 6" xfId="1853"/>
    <cellStyle name="Calculation 11 6 2" xfId="5414"/>
    <cellStyle name="Calculation 11 6 2 2" xfId="13629"/>
    <cellStyle name="Calculation 11 6 2 2 2" xfId="25617"/>
    <cellStyle name="Calculation 11 6 2 2 2 2" xfId="46803"/>
    <cellStyle name="Calculation 11 6 2 2 3" xfId="36199"/>
    <cellStyle name="Calculation 11 6 2 3" xfId="20504"/>
    <cellStyle name="Calculation 11 6 2 3 2" xfId="41691"/>
    <cellStyle name="Calculation 11 6 2 4" xfId="31071"/>
    <cellStyle name="Calculation 11 6 2_Table 2A-1_EFT (Annual)" xfId="14870"/>
    <cellStyle name="Calculation 11 6 3" xfId="10973"/>
    <cellStyle name="Calculation 11 6 3 2" xfId="23071"/>
    <cellStyle name="Calculation 11 6 3 2 2" xfId="44257"/>
    <cellStyle name="Calculation 11 6 3 3" xfId="33653"/>
    <cellStyle name="Calculation 11 6 4" xfId="17958"/>
    <cellStyle name="Calculation 11 6 4 2" xfId="39145"/>
    <cellStyle name="Calculation 11 6 5" xfId="28328"/>
    <cellStyle name="Calculation 11 6_Table 2A-1_EFT (Annual)" xfId="6479"/>
    <cellStyle name="Calculation 11 7" xfId="3731"/>
    <cellStyle name="Calculation 11 7 2" xfId="12099"/>
    <cellStyle name="Calculation 11 7 2 2" xfId="24129"/>
    <cellStyle name="Calculation 11 7 2 2 2" xfId="45315"/>
    <cellStyle name="Calculation 11 7 2 3" xfId="34711"/>
    <cellStyle name="Calculation 11 7 3" xfId="19016"/>
    <cellStyle name="Calculation 11 7 3 2" xfId="40203"/>
    <cellStyle name="Calculation 11 7 4" xfId="29440"/>
    <cellStyle name="Calculation 11 7_Table 2A-1_EFT (Annual)" xfId="14869"/>
    <cellStyle name="Calculation 11 8" xfId="9418"/>
    <cellStyle name="Calculation 11 8 2" xfId="21583"/>
    <cellStyle name="Calculation 11 8 2 2" xfId="42769"/>
    <cellStyle name="Calculation 11 8 3" xfId="32165"/>
    <cellStyle name="Calculation 11 9" xfId="16470"/>
    <cellStyle name="Calculation 11 9 2" xfId="37657"/>
    <cellStyle name="Calculation 11_Table 2A-1_EFT (Annual)" xfId="2894"/>
    <cellStyle name="Calculation 12" xfId="118"/>
    <cellStyle name="Calculation 12 10" xfId="26673"/>
    <cellStyle name="Calculation 12 2" xfId="511"/>
    <cellStyle name="Calculation 12 2 2" xfId="1488"/>
    <cellStyle name="Calculation 12 2 2 2" xfId="2758"/>
    <cellStyle name="Calculation 12 2 2 2 2" xfId="6319"/>
    <cellStyle name="Calculation 12 2 2 2 2 2" xfId="14513"/>
    <cellStyle name="Calculation 12 2 2 2 2 2 2" xfId="26485"/>
    <cellStyle name="Calculation 12 2 2 2 2 2 2 2" xfId="47671"/>
    <cellStyle name="Calculation 12 2 2 2 2 2 3" xfId="37067"/>
    <cellStyle name="Calculation 12 2 2 2 2 3" xfId="21372"/>
    <cellStyle name="Calculation 12 2 2 2 2 3 2" xfId="42559"/>
    <cellStyle name="Calculation 12 2 2 2 2 4" xfId="31975"/>
    <cellStyle name="Calculation 12 2 2 2 2_Table 2A-1_EFT (Annual)" xfId="14868"/>
    <cellStyle name="Calculation 12 2 2 2 3" xfId="11855"/>
    <cellStyle name="Calculation 12 2 2 2 3 2" xfId="23939"/>
    <cellStyle name="Calculation 12 2 2 2 3 2 2" xfId="45125"/>
    <cellStyle name="Calculation 12 2 2 2 3 3" xfId="34521"/>
    <cellStyle name="Calculation 12 2 2 2 4" xfId="18826"/>
    <cellStyle name="Calculation 12 2 2 2 4 2" xfId="40013"/>
    <cellStyle name="Calculation 12 2 2 2 5" xfId="29232"/>
    <cellStyle name="Calculation 12 2 2 2_Table 2A-1_EFT (Annual)" xfId="6483"/>
    <cellStyle name="Calculation 12 2 2 3" xfId="5049"/>
    <cellStyle name="Calculation 12 2 2 3 2" xfId="13309"/>
    <cellStyle name="Calculation 12 2 2 3 2 2" xfId="25315"/>
    <cellStyle name="Calculation 12 2 2 3 2 2 2" xfId="46501"/>
    <cellStyle name="Calculation 12 2 2 3 2 3" xfId="35897"/>
    <cellStyle name="Calculation 12 2 2 3 3" xfId="20202"/>
    <cellStyle name="Calculation 12 2 2 3 3 2" xfId="41389"/>
    <cellStyle name="Calculation 12 2 2 3 4" xfId="30706"/>
    <cellStyle name="Calculation 12 2 2 3_Table 2A-1_EFT (Annual)" xfId="14867"/>
    <cellStyle name="Calculation 12 2 2 4" xfId="10653"/>
    <cellStyle name="Calculation 12 2 2 4 2" xfId="22769"/>
    <cellStyle name="Calculation 12 2 2 4 2 2" xfId="43955"/>
    <cellStyle name="Calculation 12 2 2 4 3" xfId="33351"/>
    <cellStyle name="Calculation 12 2 2 5" xfId="17656"/>
    <cellStyle name="Calculation 12 2 2 5 2" xfId="38843"/>
    <cellStyle name="Calculation 12 2 2 6" xfId="27963"/>
    <cellStyle name="Calculation 12 2 2_Table 2A-1_EFT (Annual)" xfId="6480"/>
    <cellStyle name="Calculation 12 2 3" xfId="1022"/>
    <cellStyle name="Calculation 12 2 3 2" xfId="4583"/>
    <cellStyle name="Calculation 12 2 3 2 2" xfId="12843"/>
    <cellStyle name="Calculation 12 2 3 2 2 2" xfId="24849"/>
    <cellStyle name="Calculation 12 2 3 2 2 2 2" xfId="46035"/>
    <cellStyle name="Calculation 12 2 3 2 2 3" xfId="35431"/>
    <cellStyle name="Calculation 12 2 3 2 3" xfId="19736"/>
    <cellStyle name="Calculation 12 2 3 2 3 2" xfId="40923"/>
    <cellStyle name="Calculation 12 2 3 2 4" xfId="30240"/>
    <cellStyle name="Calculation 12 2 3 2_Table 2A-1_EFT (Annual)" xfId="14866"/>
    <cellStyle name="Calculation 12 2 3 3" xfId="10187"/>
    <cellStyle name="Calculation 12 2 3 3 2" xfId="22303"/>
    <cellStyle name="Calculation 12 2 3 3 2 2" xfId="43489"/>
    <cellStyle name="Calculation 12 2 3 3 3" xfId="32885"/>
    <cellStyle name="Calculation 12 2 3 4" xfId="17190"/>
    <cellStyle name="Calculation 12 2 3 4 2" xfId="38377"/>
    <cellStyle name="Calculation 12 2 3 5" xfId="27497"/>
    <cellStyle name="Calculation 12 2 3_Table 2A-1_EFT (Annual)" xfId="6481"/>
    <cellStyle name="Calculation 12 2 4" xfId="2227"/>
    <cellStyle name="Calculation 12 2 4 2" xfId="5788"/>
    <cellStyle name="Calculation 12 2 4 2 2" xfId="14003"/>
    <cellStyle name="Calculation 12 2 4 2 2 2" xfId="25991"/>
    <cellStyle name="Calculation 12 2 4 2 2 2 2" xfId="47177"/>
    <cellStyle name="Calculation 12 2 4 2 2 3" xfId="36573"/>
    <cellStyle name="Calculation 12 2 4 2 3" xfId="20878"/>
    <cellStyle name="Calculation 12 2 4 2 3 2" xfId="42065"/>
    <cellStyle name="Calculation 12 2 4 2 4" xfId="31445"/>
    <cellStyle name="Calculation 12 2 4 2_Table 2A-1_EFT (Annual)" xfId="14865"/>
    <cellStyle name="Calculation 12 2 4 3" xfId="11347"/>
    <cellStyle name="Calculation 12 2 4 3 2" xfId="23445"/>
    <cellStyle name="Calculation 12 2 4 3 2 2" xfId="44631"/>
    <cellStyle name="Calculation 12 2 4 3 3" xfId="34027"/>
    <cellStyle name="Calculation 12 2 4 4" xfId="18332"/>
    <cellStyle name="Calculation 12 2 4 4 2" xfId="39519"/>
    <cellStyle name="Calculation 12 2 4 5" xfId="28702"/>
    <cellStyle name="Calculation 12 2 4_Table 2A-1_EFT (Annual)" xfId="6482"/>
    <cellStyle name="Calculation 12 2 5" xfId="4081"/>
    <cellStyle name="Calculation 12 2 5 2" xfId="12405"/>
    <cellStyle name="Calculation 12 2 5 2 2" xfId="24427"/>
    <cellStyle name="Calculation 12 2 5 2 2 2" xfId="45613"/>
    <cellStyle name="Calculation 12 2 5 2 3" xfId="35009"/>
    <cellStyle name="Calculation 12 2 5 3" xfId="19314"/>
    <cellStyle name="Calculation 12 2 5 3 2" xfId="40501"/>
    <cellStyle name="Calculation 12 2 5 4" xfId="29769"/>
    <cellStyle name="Calculation 12 2 5_Table 2A-1_EFT (Annual)" xfId="14864"/>
    <cellStyle name="Calculation 12 2 6" xfId="9744"/>
    <cellStyle name="Calculation 12 2 6 2" xfId="21881"/>
    <cellStyle name="Calculation 12 2 6 2 2" xfId="43067"/>
    <cellStyle name="Calculation 12 2 6 3" xfId="32463"/>
    <cellStyle name="Calculation 12 2 7" xfId="16768"/>
    <cellStyle name="Calculation 12 2 7 2" xfId="37955"/>
    <cellStyle name="Calculation 12 2 8" xfId="27026"/>
    <cellStyle name="Calculation 12 2_Table 2A-1_EFT (Annual)" xfId="2898"/>
    <cellStyle name="Calculation 12 3" xfId="349"/>
    <cellStyle name="Calculation 12 3 2" xfId="1332"/>
    <cellStyle name="Calculation 12 3 2 2" xfId="2602"/>
    <cellStyle name="Calculation 12 3 2 2 2" xfId="6163"/>
    <cellStyle name="Calculation 12 3 2 2 2 2" xfId="14357"/>
    <cellStyle name="Calculation 12 3 2 2 2 2 2" xfId="26329"/>
    <cellStyle name="Calculation 12 3 2 2 2 2 2 2" xfId="47515"/>
    <cellStyle name="Calculation 12 3 2 2 2 2 3" xfId="36911"/>
    <cellStyle name="Calculation 12 3 2 2 2 3" xfId="21216"/>
    <cellStyle name="Calculation 12 3 2 2 2 3 2" xfId="42403"/>
    <cellStyle name="Calculation 12 3 2 2 2 4" xfId="31819"/>
    <cellStyle name="Calculation 12 3 2 2 2_Table 2A-1_EFT (Annual)" xfId="14863"/>
    <cellStyle name="Calculation 12 3 2 2 3" xfId="11699"/>
    <cellStyle name="Calculation 12 3 2 2 3 2" xfId="23783"/>
    <cellStyle name="Calculation 12 3 2 2 3 2 2" xfId="44969"/>
    <cellStyle name="Calculation 12 3 2 2 3 3" xfId="34365"/>
    <cellStyle name="Calculation 12 3 2 2 4" xfId="18670"/>
    <cellStyle name="Calculation 12 3 2 2 4 2" xfId="39857"/>
    <cellStyle name="Calculation 12 3 2 2 5" xfId="29076"/>
    <cellStyle name="Calculation 12 3 2 2_Table 2A-1_EFT (Annual)" xfId="6478"/>
    <cellStyle name="Calculation 12 3 2 3" xfId="4893"/>
    <cellStyle name="Calculation 12 3 2 3 2" xfId="13153"/>
    <cellStyle name="Calculation 12 3 2 3 2 2" xfId="25159"/>
    <cellStyle name="Calculation 12 3 2 3 2 2 2" xfId="46345"/>
    <cellStyle name="Calculation 12 3 2 3 2 3" xfId="35741"/>
    <cellStyle name="Calculation 12 3 2 3 3" xfId="20046"/>
    <cellStyle name="Calculation 12 3 2 3 3 2" xfId="41233"/>
    <cellStyle name="Calculation 12 3 2 3 4" xfId="30550"/>
    <cellStyle name="Calculation 12 3 2 3_Table 2A-1_EFT (Annual)" xfId="14862"/>
    <cellStyle name="Calculation 12 3 2 4" xfId="10497"/>
    <cellStyle name="Calculation 12 3 2 4 2" xfId="22613"/>
    <cellStyle name="Calculation 12 3 2 4 2 2" xfId="43799"/>
    <cellStyle name="Calculation 12 3 2 4 3" xfId="33195"/>
    <cellStyle name="Calculation 12 3 2 5" xfId="17500"/>
    <cellStyle name="Calculation 12 3 2 5 2" xfId="38687"/>
    <cellStyle name="Calculation 12 3 2 6" xfId="27807"/>
    <cellStyle name="Calculation 12 3 2_Table 2A-1_EFT (Annual)" xfId="6477"/>
    <cellStyle name="Calculation 12 3 3" xfId="890"/>
    <cellStyle name="Calculation 12 3 3 2" xfId="4451"/>
    <cellStyle name="Calculation 12 3 3 2 2" xfId="12713"/>
    <cellStyle name="Calculation 12 3 3 2 2 2" xfId="24723"/>
    <cellStyle name="Calculation 12 3 3 2 2 2 2" xfId="45909"/>
    <cellStyle name="Calculation 12 3 3 2 2 3" xfId="35305"/>
    <cellStyle name="Calculation 12 3 3 2 3" xfId="19610"/>
    <cellStyle name="Calculation 12 3 3 2 3 2" xfId="40797"/>
    <cellStyle name="Calculation 12 3 3 2 4" xfId="30108"/>
    <cellStyle name="Calculation 12 3 3 2_Table 2A-1_EFT (Annual)" xfId="14861"/>
    <cellStyle name="Calculation 12 3 3 3" xfId="10060"/>
    <cellStyle name="Calculation 12 3 3 3 2" xfId="22177"/>
    <cellStyle name="Calculation 12 3 3 3 2 2" xfId="43363"/>
    <cellStyle name="Calculation 12 3 3 3 3" xfId="32759"/>
    <cellStyle name="Calculation 12 3 3 4" xfId="17064"/>
    <cellStyle name="Calculation 12 3 3 4 2" xfId="38251"/>
    <cellStyle name="Calculation 12 3 3 5" xfId="27365"/>
    <cellStyle name="Calculation 12 3 3_Table 2A-1_EFT (Annual)" xfId="6474"/>
    <cellStyle name="Calculation 12 3 4" xfId="2071"/>
    <cellStyle name="Calculation 12 3 4 2" xfId="5632"/>
    <cellStyle name="Calculation 12 3 4 2 2" xfId="13847"/>
    <cellStyle name="Calculation 12 3 4 2 2 2" xfId="25835"/>
    <cellStyle name="Calculation 12 3 4 2 2 2 2" xfId="47021"/>
    <cellStyle name="Calculation 12 3 4 2 2 3" xfId="36417"/>
    <cellStyle name="Calculation 12 3 4 2 3" xfId="20722"/>
    <cellStyle name="Calculation 12 3 4 2 3 2" xfId="41909"/>
    <cellStyle name="Calculation 12 3 4 2 4" xfId="31289"/>
    <cellStyle name="Calculation 12 3 4 2_Table 2A-1_EFT (Annual)" xfId="14860"/>
    <cellStyle name="Calculation 12 3 4 3" xfId="11191"/>
    <cellStyle name="Calculation 12 3 4 3 2" xfId="23289"/>
    <cellStyle name="Calculation 12 3 4 3 2 2" xfId="44475"/>
    <cellStyle name="Calculation 12 3 4 3 3" xfId="33871"/>
    <cellStyle name="Calculation 12 3 4 4" xfId="18176"/>
    <cellStyle name="Calculation 12 3 4 4 2" xfId="39363"/>
    <cellStyle name="Calculation 12 3 4 5" xfId="28546"/>
    <cellStyle name="Calculation 12 3 4_Table 2A-1_EFT (Annual)" xfId="6476"/>
    <cellStyle name="Calculation 12 3 5" xfId="3919"/>
    <cellStyle name="Calculation 12 3 5 2" xfId="12247"/>
    <cellStyle name="Calculation 12 3 5 2 2" xfId="24271"/>
    <cellStyle name="Calculation 12 3 5 2 2 2" xfId="45457"/>
    <cellStyle name="Calculation 12 3 5 2 3" xfId="34853"/>
    <cellStyle name="Calculation 12 3 5 3" xfId="19158"/>
    <cellStyle name="Calculation 12 3 5 3 2" xfId="40345"/>
    <cellStyle name="Calculation 12 3 5 4" xfId="29607"/>
    <cellStyle name="Calculation 12 3 5_Table 2A-1_EFT (Annual)" xfId="14859"/>
    <cellStyle name="Calculation 12 3 6" xfId="9584"/>
    <cellStyle name="Calculation 12 3 6 2" xfId="21725"/>
    <cellStyle name="Calculation 12 3 6 2 2" xfId="42911"/>
    <cellStyle name="Calculation 12 3 6 3" xfId="32307"/>
    <cellStyle name="Calculation 12 3 7" xfId="16612"/>
    <cellStyle name="Calculation 12 3 7 2" xfId="37799"/>
    <cellStyle name="Calculation 12 3 8" xfId="26864"/>
    <cellStyle name="Calculation 12 3_Table 2A-1_EFT (Annual)" xfId="2899"/>
    <cellStyle name="Calculation 12 4" xfId="1166"/>
    <cellStyle name="Calculation 12 4 2" xfId="2436"/>
    <cellStyle name="Calculation 12 4 2 2" xfId="5997"/>
    <cellStyle name="Calculation 12 4 2 2 2" xfId="14191"/>
    <cellStyle name="Calculation 12 4 2 2 2 2" xfId="26163"/>
    <cellStyle name="Calculation 12 4 2 2 2 2 2" xfId="47349"/>
    <cellStyle name="Calculation 12 4 2 2 2 3" xfId="36745"/>
    <cellStyle name="Calculation 12 4 2 2 3" xfId="21050"/>
    <cellStyle name="Calculation 12 4 2 2 3 2" xfId="42237"/>
    <cellStyle name="Calculation 12 4 2 2 4" xfId="31653"/>
    <cellStyle name="Calculation 12 4 2 2_Table 2A-1_EFT (Annual)" xfId="14858"/>
    <cellStyle name="Calculation 12 4 2 3" xfId="11533"/>
    <cellStyle name="Calculation 12 4 2 3 2" xfId="23617"/>
    <cellStyle name="Calculation 12 4 2 3 2 2" xfId="44803"/>
    <cellStyle name="Calculation 12 4 2 3 3" xfId="34199"/>
    <cellStyle name="Calculation 12 4 2 4" xfId="18504"/>
    <cellStyle name="Calculation 12 4 2 4 2" xfId="39691"/>
    <cellStyle name="Calculation 12 4 2 5" xfId="28910"/>
    <cellStyle name="Calculation 12 4 2_Table 2A-1_EFT (Annual)" xfId="6469"/>
    <cellStyle name="Calculation 12 4 3" xfId="4727"/>
    <cellStyle name="Calculation 12 4 3 2" xfId="12987"/>
    <cellStyle name="Calculation 12 4 3 2 2" xfId="24993"/>
    <cellStyle name="Calculation 12 4 3 2 2 2" xfId="46179"/>
    <cellStyle name="Calculation 12 4 3 2 3" xfId="35575"/>
    <cellStyle name="Calculation 12 4 3 3" xfId="19880"/>
    <cellStyle name="Calculation 12 4 3 3 2" xfId="41067"/>
    <cellStyle name="Calculation 12 4 3 4" xfId="30384"/>
    <cellStyle name="Calculation 12 4 3_Table 2A-1_EFT (Annual)" xfId="14857"/>
    <cellStyle name="Calculation 12 4 4" xfId="10331"/>
    <cellStyle name="Calculation 12 4 4 2" xfId="22447"/>
    <cellStyle name="Calculation 12 4 4 2 2" xfId="43633"/>
    <cellStyle name="Calculation 12 4 4 3" xfId="33029"/>
    <cellStyle name="Calculation 12 4 5" xfId="17334"/>
    <cellStyle name="Calculation 12 4 5 2" xfId="38521"/>
    <cellStyle name="Calculation 12 4 6" xfId="27641"/>
    <cellStyle name="Calculation 12 4_Table 2A-1_EFT (Annual)" xfId="6475"/>
    <cellStyle name="Calculation 12 5" xfId="731"/>
    <cellStyle name="Calculation 12 5 2" xfId="4292"/>
    <cellStyle name="Calculation 12 5 2 2" xfId="12572"/>
    <cellStyle name="Calculation 12 5 2 2 2" xfId="24589"/>
    <cellStyle name="Calculation 12 5 2 2 2 2" xfId="45775"/>
    <cellStyle name="Calculation 12 5 2 2 3" xfId="35171"/>
    <cellStyle name="Calculation 12 5 2 3" xfId="19476"/>
    <cellStyle name="Calculation 12 5 2 3 2" xfId="40663"/>
    <cellStyle name="Calculation 12 5 2 4" xfId="29949"/>
    <cellStyle name="Calculation 12 5 2_Table 2A-1_EFT (Annual)" xfId="14856"/>
    <cellStyle name="Calculation 12 5 3" xfId="9920"/>
    <cellStyle name="Calculation 12 5 3 2" xfId="22043"/>
    <cellStyle name="Calculation 12 5 3 2 2" xfId="43229"/>
    <cellStyle name="Calculation 12 5 3 3" xfId="32625"/>
    <cellStyle name="Calculation 12 5 4" xfId="16930"/>
    <cellStyle name="Calculation 12 5 4 2" xfId="38117"/>
    <cellStyle name="Calculation 12 5 5" xfId="27206"/>
    <cellStyle name="Calculation 12 5_Table 2A-1_EFT (Annual)" xfId="6473"/>
    <cellStyle name="Calculation 12 6" xfId="1865"/>
    <cellStyle name="Calculation 12 6 2" xfId="5426"/>
    <cellStyle name="Calculation 12 6 2 2" xfId="13641"/>
    <cellStyle name="Calculation 12 6 2 2 2" xfId="25629"/>
    <cellStyle name="Calculation 12 6 2 2 2 2" xfId="46815"/>
    <cellStyle name="Calculation 12 6 2 2 3" xfId="36211"/>
    <cellStyle name="Calculation 12 6 2 3" xfId="20516"/>
    <cellStyle name="Calculation 12 6 2 3 2" xfId="41703"/>
    <cellStyle name="Calculation 12 6 2 4" xfId="31083"/>
    <cellStyle name="Calculation 12 6 2_Table 2A-1_EFT (Annual)" xfId="14855"/>
    <cellStyle name="Calculation 12 6 3" xfId="10985"/>
    <cellStyle name="Calculation 12 6 3 2" xfId="23083"/>
    <cellStyle name="Calculation 12 6 3 2 2" xfId="44269"/>
    <cellStyle name="Calculation 12 6 3 3" xfId="33665"/>
    <cellStyle name="Calculation 12 6 4" xfId="17970"/>
    <cellStyle name="Calculation 12 6 4 2" xfId="39157"/>
    <cellStyle name="Calculation 12 6 5" xfId="28340"/>
    <cellStyle name="Calculation 12 6_Table 2A-1_EFT (Annual)" xfId="6472"/>
    <cellStyle name="Calculation 12 7" xfId="3707"/>
    <cellStyle name="Calculation 12 7 2" xfId="12075"/>
    <cellStyle name="Calculation 12 7 2 2" xfId="24105"/>
    <cellStyle name="Calculation 12 7 2 2 2" xfId="45291"/>
    <cellStyle name="Calculation 12 7 2 3" xfId="34687"/>
    <cellStyle name="Calculation 12 7 3" xfId="18992"/>
    <cellStyle name="Calculation 12 7 3 2" xfId="40179"/>
    <cellStyle name="Calculation 12 7 4" xfId="29416"/>
    <cellStyle name="Calculation 12 7_Table 2A-1_EFT (Annual)" xfId="14854"/>
    <cellStyle name="Calculation 12 8" xfId="9394"/>
    <cellStyle name="Calculation 12 8 2" xfId="21559"/>
    <cellStyle name="Calculation 12 8 2 2" xfId="42745"/>
    <cellStyle name="Calculation 12 8 3" xfId="32141"/>
    <cellStyle name="Calculation 12 9" xfId="16446"/>
    <cellStyle name="Calculation 12 9 2" xfId="37633"/>
    <cellStyle name="Calculation 12_Table 2A-1_EFT (Annual)" xfId="2897"/>
    <cellStyle name="Calculation 13" xfId="132"/>
    <cellStyle name="Calculation 13 10" xfId="26687"/>
    <cellStyle name="Calculation 13 2" xfId="525"/>
    <cellStyle name="Calculation 13 2 2" xfId="1502"/>
    <cellStyle name="Calculation 13 2 2 2" xfId="2772"/>
    <cellStyle name="Calculation 13 2 2 2 2" xfId="6333"/>
    <cellStyle name="Calculation 13 2 2 2 2 2" xfId="14527"/>
    <cellStyle name="Calculation 13 2 2 2 2 2 2" xfId="26499"/>
    <cellStyle name="Calculation 13 2 2 2 2 2 2 2" xfId="47685"/>
    <cellStyle name="Calculation 13 2 2 2 2 2 3" xfId="37081"/>
    <cellStyle name="Calculation 13 2 2 2 2 3" xfId="21386"/>
    <cellStyle name="Calculation 13 2 2 2 2 3 2" xfId="42573"/>
    <cellStyle name="Calculation 13 2 2 2 2 4" xfId="31989"/>
    <cellStyle name="Calculation 13 2 2 2 2_Table 2A-1_EFT (Annual)" xfId="14853"/>
    <cellStyle name="Calculation 13 2 2 2 3" xfId="11869"/>
    <cellStyle name="Calculation 13 2 2 2 3 2" xfId="23953"/>
    <cellStyle name="Calculation 13 2 2 2 3 2 2" xfId="45139"/>
    <cellStyle name="Calculation 13 2 2 2 3 3" xfId="34535"/>
    <cellStyle name="Calculation 13 2 2 2 4" xfId="18840"/>
    <cellStyle name="Calculation 13 2 2 2 4 2" xfId="40027"/>
    <cellStyle name="Calculation 13 2 2 2 5" xfId="29246"/>
    <cellStyle name="Calculation 13 2 2 2_Table 2A-1_EFT (Annual)" xfId="6471"/>
    <cellStyle name="Calculation 13 2 2 3" xfId="5063"/>
    <cellStyle name="Calculation 13 2 2 3 2" xfId="13323"/>
    <cellStyle name="Calculation 13 2 2 3 2 2" xfId="25329"/>
    <cellStyle name="Calculation 13 2 2 3 2 2 2" xfId="46515"/>
    <cellStyle name="Calculation 13 2 2 3 2 3" xfId="35911"/>
    <cellStyle name="Calculation 13 2 2 3 3" xfId="20216"/>
    <cellStyle name="Calculation 13 2 2 3 3 2" xfId="41403"/>
    <cellStyle name="Calculation 13 2 2 3 4" xfId="30720"/>
    <cellStyle name="Calculation 13 2 2 3_Table 2A-1_EFT (Annual)" xfId="14852"/>
    <cellStyle name="Calculation 13 2 2 4" xfId="10667"/>
    <cellStyle name="Calculation 13 2 2 4 2" xfId="22783"/>
    <cellStyle name="Calculation 13 2 2 4 2 2" xfId="43969"/>
    <cellStyle name="Calculation 13 2 2 4 3" xfId="33365"/>
    <cellStyle name="Calculation 13 2 2 5" xfId="17670"/>
    <cellStyle name="Calculation 13 2 2 5 2" xfId="38857"/>
    <cellStyle name="Calculation 13 2 2 6" xfId="27977"/>
    <cellStyle name="Calculation 13 2 2_Table 2A-1_EFT (Annual)" xfId="6470"/>
    <cellStyle name="Calculation 13 2 3" xfId="1035"/>
    <cellStyle name="Calculation 13 2 3 2" xfId="4596"/>
    <cellStyle name="Calculation 13 2 3 2 2" xfId="12856"/>
    <cellStyle name="Calculation 13 2 3 2 2 2" xfId="24862"/>
    <cellStyle name="Calculation 13 2 3 2 2 2 2" xfId="46048"/>
    <cellStyle name="Calculation 13 2 3 2 2 3" xfId="35444"/>
    <cellStyle name="Calculation 13 2 3 2 3" xfId="19749"/>
    <cellStyle name="Calculation 13 2 3 2 3 2" xfId="40936"/>
    <cellStyle name="Calculation 13 2 3 2 4" xfId="30253"/>
    <cellStyle name="Calculation 13 2 3 2_Table 2A-1_EFT (Annual)" xfId="14851"/>
    <cellStyle name="Calculation 13 2 3 3" xfId="10200"/>
    <cellStyle name="Calculation 13 2 3 3 2" xfId="22316"/>
    <cellStyle name="Calculation 13 2 3 3 2 2" xfId="43502"/>
    <cellStyle name="Calculation 13 2 3 3 3" xfId="32898"/>
    <cellStyle name="Calculation 13 2 3 4" xfId="17203"/>
    <cellStyle name="Calculation 13 2 3 4 2" xfId="38390"/>
    <cellStyle name="Calculation 13 2 3 5" xfId="27510"/>
    <cellStyle name="Calculation 13 2 3_Table 2A-1_EFT (Annual)" xfId="3645"/>
    <cellStyle name="Calculation 13 2 4" xfId="2241"/>
    <cellStyle name="Calculation 13 2 4 2" xfId="5802"/>
    <cellStyle name="Calculation 13 2 4 2 2" xfId="14017"/>
    <cellStyle name="Calculation 13 2 4 2 2 2" xfId="26005"/>
    <cellStyle name="Calculation 13 2 4 2 2 2 2" xfId="47191"/>
    <cellStyle name="Calculation 13 2 4 2 2 3" xfId="36587"/>
    <cellStyle name="Calculation 13 2 4 2 3" xfId="20892"/>
    <cellStyle name="Calculation 13 2 4 2 3 2" xfId="42079"/>
    <cellStyle name="Calculation 13 2 4 2 4" xfId="31459"/>
    <cellStyle name="Calculation 13 2 4 2_Table 2A-1_EFT (Annual)" xfId="14850"/>
    <cellStyle name="Calculation 13 2 4 3" xfId="11361"/>
    <cellStyle name="Calculation 13 2 4 3 2" xfId="23459"/>
    <cellStyle name="Calculation 13 2 4 3 2 2" xfId="44645"/>
    <cellStyle name="Calculation 13 2 4 3 3" xfId="34041"/>
    <cellStyle name="Calculation 13 2 4 4" xfId="18346"/>
    <cellStyle name="Calculation 13 2 4 4 2" xfId="39533"/>
    <cellStyle name="Calculation 13 2 4 5" xfId="28716"/>
    <cellStyle name="Calculation 13 2 4_Table 2A-1_EFT (Annual)" xfId="6468"/>
    <cellStyle name="Calculation 13 2 5" xfId="4095"/>
    <cellStyle name="Calculation 13 2 5 2" xfId="12419"/>
    <cellStyle name="Calculation 13 2 5 2 2" xfId="24441"/>
    <cellStyle name="Calculation 13 2 5 2 2 2" xfId="45627"/>
    <cellStyle name="Calculation 13 2 5 2 3" xfId="35023"/>
    <cellStyle name="Calculation 13 2 5 3" xfId="19328"/>
    <cellStyle name="Calculation 13 2 5 3 2" xfId="40515"/>
    <cellStyle name="Calculation 13 2 5 4" xfId="29783"/>
    <cellStyle name="Calculation 13 2 5_Table 2A-1_EFT (Annual)" xfId="14849"/>
    <cellStyle name="Calculation 13 2 6" xfId="9758"/>
    <cellStyle name="Calculation 13 2 6 2" xfId="21895"/>
    <cellStyle name="Calculation 13 2 6 2 2" xfId="43081"/>
    <cellStyle name="Calculation 13 2 6 3" xfId="32477"/>
    <cellStyle name="Calculation 13 2 7" xfId="16782"/>
    <cellStyle name="Calculation 13 2 7 2" xfId="37969"/>
    <cellStyle name="Calculation 13 2 8" xfId="27040"/>
    <cellStyle name="Calculation 13 2_Table 2A-1_EFT (Annual)" xfId="2901"/>
    <cellStyle name="Calculation 13 3" xfId="363"/>
    <cellStyle name="Calculation 13 3 2" xfId="1346"/>
    <cellStyle name="Calculation 13 3 2 2" xfId="2616"/>
    <cellStyle name="Calculation 13 3 2 2 2" xfId="6177"/>
    <cellStyle name="Calculation 13 3 2 2 2 2" xfId="14371"/>
    <cellStyle name="Calculation 13 3 2 2 2 2 2" xfId="26343"/>
    <cellStyle name="Calculation 13 3 2 2 2 2 2 2" xfId="47529"/>
    <cellStyle name="Calculation 13 3 2 2 2 2 3" xfId="36925"/>
    <cellStyle name="Calculation 13 3 2 2 2 3" xfId="21230"/>
    <cellStyle name="Calculation 13 3 2 2 2 3 2" xfId="42417"/>
    <cellStyle name="Calculation 13 3 2 2 2 4" xfId="31833"/>
    <cellStyle name="Calculation 13 3 2 2 2_Table 2A-1_EFT (Annual)" xfId="14848"/>
    <cellStyle name="Calculation 13 3 2 2 3" xfId="11713"/>
    <cellStyle name="Calculation 13 3 2 2 3 2" xfId="23797"/>
    <cellStyle name="Calculation 13 3 2 2 3 2 2" xfId="44983"/>
    <cellStyle name="Calculation 13 3 2 2 3 3" xfId="34379"/>
    <cellStyle name="Calculation 13 3 2 2 4" xfId="18684"/>
    <cellStyle name="Calculation 13 3 2 2 4 2" xfId="39871"/>
    <cellStyle name="Calculation 13 3 2 2 5" xfId="29090"/>
    <cellStyle name="Calculation 13 3 2 2_Table 2A-1_EFT (Annual)" xfId="3638"/>
    <cellStyle name="Calculation 13 3 2 3" xfId="4907"/>
    <cellStyle name="Calculation 13 3 2 3 2" xfId="13167"/>
    <cellStyle name="Calculation 13 3 2 3 2 2" xfId="25173"/>
    <cellStyle name="Calculation 13 3 2 3 2 2 2" xfId="46359"/>
    <cellStyle name="Calculation 13 3 2 3 2 3" xfId="35755"/>
    <cellStyle name="Calculation 13 3 2 3 3" xfId="20060"/>
    <cellStyle name="Calculation 13 3 2 3 3 2" xfId="41247"/>
    <cellStyle name="Calculation 13 3 2 3 4" xfId="30564"/>
    <cellStyle name="Calculation 13 3 2 3_Table 2A-1_EFT (Annual)" xfId="14847"/>
    <cellStyle name="Calculation 13 3 2 4" xfId="10511"/>
    <cellStyle name="Calculation 13 3 2 4 2" xfId="22627"/>
    <cellStyle name="Calculation 13 3 2 4 2 2" xfId="43813"/>
    <cellStyle name="Calculation 13 3 2 4 3" xfId="33209"/>
    <cellStyle name="Calculation 13 3 2 5" xfId="17514"/>
    <cellStyle name="Calculation 13 3 2 5 2" xfId="38701"/>
    <cellStyle name="Calculation 13 3 2 6" xfId="27821"/>
    <cellStyle name="Calculation 13 3 2_Table 2A-1_EFT (Annual)" xfId="3656"/>
    <cellStyle name="Calculation 13 3 3" xfId="903"/>
    <cellStyle name="Calculation 13 3 3 2" xfId="4464"/>
    <cellStyle name="Calculation 13 3 3 2 2" xfId="12726"/>
    <cellStyle name="Calculation 13 3 3 2 2 2" xfId="24736"/>
    <cellStyle name="Calculation 13 3 3 2 2 2 2" xfId="45922"/>
    <cellStyle name="Calculation 13 3 3 2 2 3" xfId="35318"/>
    <cellStyle name="Calculation 13 3 3 2 3" xfId="19623"/>
    <cellStyle name="Calculation 13 3 3 2 3 2" xfId="40810"/>
    <cellStyle name="Calculation 13 3 3 2 4" xfId="30121"/>
    <cellStyle name="Calculation 13 3 3 2_Table 2A-1_EFT (Annual)" xfId="14846"/>
    <cellStyle name="Calculation 13 3 3 3" xfId="10073"/>
    <cellStyle name="Calculation 13 3 3 3 2" xfId="22190"/>
    <cellStyle name="Calculation 13 3 3 3 2 2" xfId="43376"/>
    <cellStyle name="Calculation 13 3 3 3 3" xfId="32772"/>
    <cellStyle name="Calculation 13 3 3 4" xfId="17077"/>
    <cellStyle name="Calculation 13 3 3 4 2" xfId="38264"/>
    <cellStyle name="Calculation 13 3 3 5" xfId="27378"/>
    <cellStyle name="Calculation 13 3 3_Table 2A-1_EFT (Annual)" xfId="5921"/>
    <cellStyle name="Calculation 13 3 4" xfId="2085"/>
    <cellStyle name="Calculation 13 3 4 2" xfId="5646"/>
    <cellStyle name="Calculation 13 3 4 2 2" xfId="13861"/>
    <cellStyle name="Calculation 13 3 4 2 2 2" xfId="25849"/>
    <cellStyle name="Calculation 13 3 4 2 2 2 2" xfId="47035"/>
    <cellStyle name="Calculation 13 3 4 2 2 3" xfId="36431"/>
    <cellStyle name="Calculation 13 3 4 2 3" xfId="20736"/>
    <cellStyle name="Calculation 13 3 4 2 3 2" xfId="41923"/>
    <cellStyle name="Calculation 13 3 4 2 4" xfId="31303"/>
    <cellStyle name="Calculation 13 3 4 2_Table 2A-1_EFT (Annual)" xfId="14845"/>
    <cellStyle name="Calculation 13 3 4 3" xfId="11205"/>
    <cellStyle name="Calculation 13 3 4 3 2" xfId="23303"/>
    <cellStyle name="Calculation 13 3 4 3 2 2" xfId="44489"/>
    <cellStyle name="Calculation 13 3 4 3 3" xfId="33885"/>
    <cellStyle name="Calculation 13 3 4 4" xfId="18190"/>
    <cellStyle name="Calculation 13 3 4 4 2" xfId="39377"/>
    <cellStyle name="Calculation 13 3 4 5" xfId="28560"/>
    <cellStyle name="Calculation 13 3 4_Table 2A-1_EFT (Annual)" xfId="4227"/>
    <cellStyle name="Calculation 13 3 5" xfId="3933"/>
    <cellStyle name="Calculation 13 3 5 2" xfId="12261"/>
    <cellStyle name="Calculation 13 3 5 2 2" xfId="24285"/>
    <cellStyle name="Calculation 13 3 5 2 2 2" xfId="45471"/>
    <cellStyle name="Calculation 13 3 5 2 3" xfId="34867"/>
    <cellStyle name="Calculation 13 3 5 3" xfId="19172"/>
    <cellStyle name="Calculation 13 3 5 3 2" xfId="40359"/>
    <cellStyle name="Calculation 13 3 5 4" xfId="29621"/>
    <cellStyle name="Calculation 13 3 5_Table 2A-1_EFT (Annual)" xfId="14844"/>
    <cellStyle name="Calculation 13 3 6" xfId="9598"/>
    <cellStyle name="Calculation 13 3 6 2" xfId="21739"/>
    <cellStyle name="Calculation 13 3 6 2 2" xfId="42925"/>
    <cellStyle name="Calculation 13 3 6 3" xfId="32321"/>
    <cellStyle name="Calculation 13 3 7" xfId="16626"/>
    <cellStyle name="Calculation 13 3 7 2" xfId="37813"/>
    <cellStyle name="Calculation 13 3 8" xfId="26878"/>
    <cellStyle name="Calculation 13 3_Table 2A-1_EFT (Annual)" xfId="2902"/>
    <cellStyle name="Calculation 13 4" xfId="1180"/>
    <cellStyle name="Calculation 13 4 2" xfId="2450"/>
    <cellStyle name="Calculation 13 4 2 2" xfId="6011"/>
    <cellStyle name="Calculation 13 4 2 2 2" xfId="14205"/>
    <cellStyle name="Calculation 13 4 2 2 2 2" xfId="26177"/>
    <cellStyle name="Calculation 13 4 2 2 2 2 2" xfId="47363"/>
    <cellStyle name="Calculation 13 4 2 2 2 3" xfId="36759"/>
    <cellStyle name="Calculation 13 4 2 2 3" xfId="21064"/>
    <cellStyle name="Calculation 13 4 2 2 3 2" xfId="42251"/>
    <cellStyle name="Calculation 13 4 2 2 4" xfId="31667"/>
    <cellStyle name="Calculation 13 4 2 2_Table 2A-1_EFT (Annual)" xfId="14843"/>
    <cellStyle name="Calculation 13 4 2 3" xfId="11547"/>
    <cellStyle name="Calculation 13 4 2 3 2" xfId="23631"/>
    <cellStyle name="Calculation 13 4 2 3 2 2" xfId="44817"/>
    <cellStyle name="Calculation 13 4 2 3 3" xfId="34213"/>
    <cellStyle name="Calculation 13 4 2 4" xfId="18518"/>
    <cellStyle name="Calculation 13 4 2 4 2" xfId="39705"/>
    <cellStyle name="Calculation 13 4 2 5" xfId="28924"/>
    <cellStyle name="Calculation 13 4 2_Table 2A-1_EFT (Annual)" xfId="3842"/>
    <cellStyle name="Calculation 13 4 3" xfId="4741"/>
    <cellStyle name="Calculation 13 4 3 2" xfId="13001"/>
    <cellStyle name="Calculation 13 4 3 2 2" xfId="25007"/>
    <cellStyle name="Calculation 13 4 3 2 2 2" xfId="46193"/>
    <cellStyle name="Calculation 13 4 3 2 3" xfId="35589"/>
    <cellStyle name="Calculation 13 4 3 3" xfId="19894"/>
    <cellStyle name="Calculation 13 4 3 3 2" xfId="41081"/>
    <cellStyle name="Calculation 13 4 3 4" xfId="30398"/>
    <cellStyle name="Calculation 13 4 3_Table 2A-1_EFT (Annual)" xfId="14842"/>
    <cellStyle name="Calculation 13 4 4" xfId="10345"/>
    <cellStyle name="Calculation 13 4 4 2" xfId="22461"/>
    <cellStyle name="Calculation 13 4 4 2 2" xfId="43647"/>
    <cellStyle name="Calculation 13 4 4 3" xfId="33043"/>
    <cellStyle name="Calculation 13 4 5" xfId="17348"/>
    <cellStyle name="Calculation 13 4 5 2" xfId="38535"/>
    <cellStyle name="Calculation 13 4 6" xfId="27655"/>
    <cellStyle name="Calculation 13 4_Table 2A-1_EFT (Annual)" xfId="6467"/>
    <cellStyle name="Calculation 13 5" xfId="744"/>
    <cellStyle name="Calculation 13 5 2" xfId="4305"/>
    <cellStyle name="Calculation 13 5 2 2" xfId="12585"/>
    <cellStyle name="Calculation 13 5 2 2 2" xfId="24602"/>
    <cellStyle name="Calculation 13 5 2 2 2 2" xfId="45788"/>
    <cellStyle name="Calculation 13 5 2 2 3" xfId="35184"/>
    <cellStyle name="Calculation 13 5 2 3" xfId="19489"/>
    <cellStyle name="Calculation 13 5 2 3 2" xfId="40676"/>
    <cellStyle name="Calculation 13 5 2 4" xfId="29962"/>
    <cellStyle name="Calculation 13 5 2_Table 2A-1_EFT (Annual)" xfId="14841"/>
    <cellStyle name="Calculation 13 5 3" xfId="9933"/>
    <cellStyle name="Calculation 13 5 3 2" xfId="22056"/>
    <cellStyle name="Calculation 13 5 3 2 2" xfId="43242"/>
    <cellStyle name="Calculation 13 5 3 3" xfId="32638"/>
    <cellStyle name="Calculation 13 5 4" xfId="16943"/>
    <cellStyle name="Calculation 13 5 4 2" xfId="38130"/>
    <cellStyle name="Calculation 13 5 5" xfId="27219"/>
    <cellStyle name="Calculation 13 5_Table 2A-1_EFT (Annual)" xfId="6462"/>
    <cellStyle name="Calculation 13 6" xfId="1858"/>
    <cellStyle name="Calculation 13 6 2" xfId="5419"/>
    <cellStyle name="Calculation 13 6 2 2" xfId="13634"/>
    <cellStyle name="Calculation 13 6 2 2 2" xfId="25622"/>
    <cellStyle name="Calculation 13 6 2 2 2 2" xfId="46808"/>
    <cellStyle name="Calculation 13 6 2 2 3" xfId="36204"/>
    <cellStyle name="Calculation 13 6 2 3" xfId="20509"/>
    <cellStyle name="Calculation 13 6 2 3 2" xfId="41696"/>
    <cellStyle name="Calculation 13 6 2 4" xfId="31076"/>
    <cellStyle name="Calculation 13 6 2_Table 2A-1_EFT (Annual)" xfId="14840"/>
    <cellStyle name="Calculation 13 6 3" xfId="10978"/>
    <cellStyle name="Calculation 13 6 3 2" xfId="23076"/>
    <cellStyle name="Calculation 13 6 3 2 2" xfId="44262"/>
    <cellStyle name="Calculation 13 6 3 3" xfId="33658"/>
    <cellStyle name="Calculation 13 6 4" xfId="17963"/>
    <cellStyle name="Calculation 13 6 4 2" xfId="39150"/>
    <cellStyle name="Calculation 13 6 5" xfId="28333"/>
    <cellStyle name="Calculation 13 6_Table 2A-1_EFT (Annual)" xfId="6466"/>
    <cellStyle name="Calculation 13 7" xfId="3721"/>
    <cellStyle name="Calculation 13 7 2" xfId="12089"/>
    <cellStyle name="Calculation 13 7 2 2" xfId="24119"/>
    <cellStyle name="Calculation 13 7 2 2 2" xfId="45305"/>
    <cellStyle name="Calculation 13 7 2 3" xfId="34701"/>
    <cellStyle name="Calculation 13 7 3" xfId="19006"/>
    <cellStyle name="Calculation 13 7 3 2" xfId="40193"/>
    <cellStyle name="Calculation 13 7 4" xfId="29430"/>
    <cellStyle name="Calculation 13 7_Table 2A-1_EFT (Annual)" xfId="14839"/>
    <cellStyle name="Calculation 13 8" xfId="9408"/>
    <cellStyle name="Calculation 13 8 2" xfId="21573"/>
    <cellStyle name="Calculation 13 8 2 2" xfId="42759"/>
    <cellStyle name="Calculation 13 8 3" xfId="32155"/>
    <cellStyle name="Calculation 13 9" xfId="16460"/>
    <cellStyle name="Calculation 13 9 2" xfId="37647"/>
    <cellStyle name="Calculation 13_Table 2A-1_EFT (Annual)" xfId="2900"/>
    <cellStyle name="Calculation 14" xfId="154"/>
    <cellStyle name="Calculation 14 10" xfId="26709"/>
    <cellStyle name="Calculation 14 2" xfId="547"/>
    <cellStyle name="Calculation 14 2 2" xfId="1524"/>
    <cellStyle name="Calculation 14 2 2 2" xfId="2794"/>
    <cellStyle name="Calculation 14 2 2 2 2" xfId="6355"/>
    <cellStyle name="Calculation 14 2 2 2 2 2" xfId="14549"/>
    <cellStyle name="Calculation 14 2 2 2 2 2 2" xfId="26521"/>
    <cellStyle name="Calculation 14 2 2 2 2 2 2 2" xfId="47707"/>
    <cellStyle name="Calculation 14 2 2 2 2 2 3" xfId="37103"/>
    <cellStyle name="Calculation 14 2 2 2 2 3" xfId="21408"/>
    <cellStyle name="Calculation 14 2 2 2 2 3 2" xfId="42595"/>
    <cellStyle name="Calculation 14 2 2 2 2 4" xfId="32011"/>
    <cellStyle name="Calculation 14 2 2 2 2_Table 2A-1_EFT (Annual)" xfId="14838"/>
    <cellStyle name="Calculation 14 2 2 2 3" xfId="11891"/>
    <cellStyle name="Calculation 14 2 2 2 3 2" xfId="23975"/>
    <cellStyle name="Calculation 14 2 2 2 3 2 2" xfId="45161"/>
    <cellStyle name="Calculation 14 2 2 2 3 3" xfId="34557"/>
    <cellStyle name="Calculation 14 2 2 2 4" xfId="18862"/>
    <cellStyle name="Calculation 14 2 2 2 4 2" xfId="40049"/>
    <cellStyle name="Calculation 14 2 2 2 5" xfId="29268"/>
    <cellStyle name="Calculation 14 2 2 2_Table 2A-1_EFT (Annual)" xfId="6463"/>
    <cellStyle name="Calculation 14 2 2 3" xfId="5085"/>
    <cellStyle name="Calculation 14 2 2 3 2" xfId="13345"/>
    <cellStyle name="Calculation 14 2 2 3 2 2" xfId="25351"/>
    <cellStyle name="Calculation 14 2 2 3 2 2 2" xfId="46537"/>
    <cellStyle name="Calculation 14 2 2 3 2 3" xfId="35933"/>
    <cellStyle name="Calculation 14 2 2 3 3" xfId="20238"/>
    <cellStyle name="Calculation 14 2 2 3 3 2" xfId="41425"/>
    <cellStyle name="Calculation 14 2 2 3 4" xfId="30742"/>
    <cellStyle name="Calculation 14 2 2 3_Table 2A-1_EFT (Annual)" xfId="14837"/>
    <cellStyle name="Calculation 14 2 2 4" xfId="10689"/>
    <cellStyle name="Calculation 14 2 2 4 2" xfId="22805"/>
    <cellStyle name="Calculation 14 2 2 4 2 2" xfId="43991"/>
    <cellStyle name="Calculation 14 2 2 4 3" xfId="33387"/>
    <cellStyle name="Calculation 14 2 2 5" xfId="17692"/>
    <cellStyle name="Calculation 14 2 2 5 2" xfId="38879"/>
    <cellStyle name="Calculation 14 2 2 6" xfId="27999"/>
    <cellStyle name="Calculation 14 2 2_Table 2A-1_EFT (Annual)" xfId="6465"/>
    <cellStyle name="Calculation 14 2 3" xfId="1053"/>
    <cellStyle name="Calculation 14 2 3 2" xfId="4614"/>
    <cellStyle name="Calculation 14 2 3 2 2" xfId="12874"/>
    <cellStyle name="Calculation 14 2 3 2 2 2" xfId="24880"/>
    <cellStyle name="Calculation 14 2 3 2 2 2 2" xfId="46066"/>
    <cellStyle name="Calculation 14 2 3 2 2 3" xfId="35462"/>
    <cellStyle name="Calculation 14 2 3 2 3" xfId="19767"/>
    <cellStyle name="Calculation 14 2 3 2 3 2" xfId="40954"/>
    <cellStyle name="Calculation 14 2 3 2 4" xfId="30271"/>
    <cellStyle name="Calculation 14 2 3 2_Table 2A-1_EFT (Annual)" xfId="14836"/>
    <cellStyle name="Calculation 14 2 3 3" xfId="10218"/>
    <cellStyle name="Calculation 14 2 3 3 2" xfId="22334"/>
    <cellStyle name="Calculation 14 2 3 3 2 2" xfId="43520"/>
    <cellStyle name="Calculation 14 2 3 3 3" xfId="32916"/>
    <cellStyle name="Calculation 14 2 3 4" xfId="17221"/>
    <cellStyle name="Calculation 14 2 3 4 2" xfId="38408"/>
    <cellStyle name="Calculation 14 2 3 5" xfId="27528"/>
    <cellStyle name="Calculation 14 2 3_Table 2A-1_EFT (Annual)" xfId="6464"/>
    <cellStyle name="Calculation 14 2 4" xfId="2263"/>
    <cellStyle name="Calculation 14 2 4 2" xfId="5824"/>
    <cellStyle name="Calculation 14 2 4 2 2" xfId="14039"/>
    <cellStyle name="Calculation 14 2 4 2 2 2" xfId="26027"/>
    <cellStyle name="Calculation 14 2 4 2 2 2 2" xfId="47213"/>
    <cellStyle name="Calculation 14 2 4 2 2 3" xfId="36609"/>
    <cellStyle name="Calculation 14 2 4 2 3" xfId="20914"/>
    <cellStyle name="Calculation 14 2 4 2 3 2" xfId="42101"/>
    <cellStyle name="Calculation 14 2 4 2 4" xfId="31481"/>
    <cellStyle name="Calculation 14 2 4 2_Table 2A-1_EFT (Annual)" xfId="14835"/>
    <cellStyle name="Calculation 14 2 4 3" xfId="11383"/>
    <cellStyle name="Calculation 14 2 4 3 2" xfId="23481"/>
    <cellStyle name="Calculation 14 2 4 3 2 2" xfId="44667"/>
    <cellStyle name="Calculation 14 2 4 3 3" xfId="34063"/>
    <cellStyle name="Calculation 14 2 4 4" xfId="18368"/>
    <cellStyle name="Calculation 14 2 4 4 2" xfId="39555"/>
    <cellStyle name="Calculation 14 2 4 5" xfId="28738"/>
    <cellStyle name="Calculation 14 2 4_Table 2A-1_EFT (Annual)" xfId="6457"/>
    <cellStyle name="Calculation 14 2 5" xfId="4117"/>
    <cellStyle name="Calculation 14 2 5 2" xfId="12441"/>
    <cellStyle name="Calculation 14 2 5 2 2" xfId="24463"/>
    <cellStyle name="Calculation 14 2 5 2 2 2" xfId="45649"/>
    <cellStyle name="Calculation 14 2 5 2 3" xfId="35045"/>
    <cellStyle name="Calculation 14 2 5 3" xfId="19350"/>
    <cellStyle name="Calculation 14 2 5 3 2" xfId="40537"/>
    <cellStyle name="Calculation 14 2 5 4" xfId="29805"/>
    <cellStyle name="Calculation 14 2 5_Table 2A-1_EFT (Annual)" xfId="14834"/>
    <cellStyle name="Calculation 14 2 6" xfId="9780"/>
    <cellStyle name="Calculation 14 2 6 2" xfId="21917"/>
    <cellStyle name="Calculation 14 2 6 2 2" xfId="43103"/>
    <cellStyle name="Calculation 14 2 6 3" xfId="32499"/>
    <cellStyle name="Calculation 14 2 7" xfId="16804"/>
    <cellStyle name="Calculation 14 2 7 2" xfId="37991"/>
    <cellStyle name="Calculation 14 2 8" xfId="27062"/>
    <cellStyle name="Calculation 14 2_Table 2A-1_EFT (Annual)" xfId="2904"/>
    <cellStyle name="Calculation 14 3" xfId="385"/>
    <cellStyle name="Calculation 14 3 2" xfId="1368"/>
    <cellStyle name="Calculation 14 3 2 2" xfId="2638"/>
    <cellStyle name="Calculation 14 3 2 2 2" xfId="6199"/>
    <cellStyle name="Calculation 14 3 2 2 2 2" xfId="14393"/>
    <cellStyle name="Calculation 14 3 2 2 2 2 2" xfId="26365"/>
    <cellStyle name="Calculation 14 3 2 2 2 2 2 2" xfId="47551"/>
    <cellStyle name="Calculation 14 3 2 2 2 2 3" xfId="36947"/>
    <cellStyle name="Calculation 14 3 2 2 2 3" xfId="21252"/>
    <cellStyle name="Calculation 14 3 2 2 2 3 2" xfId="42439"/>
    <cellStyle name="Calculation 14 3 2 2 2 4" xfId="31855"/>
    <cellStyle name="Calculation 14 3 2 2 2_Table 2A-1_EFT (Annual)" xfId="14833"/>
    <cellStyle name="Calculation 14 3 2 2 3" xfId="11735"/>
    <cellStyle name="Calculation 14 3 2 2 3 2" xfId="23819"/>
    <cellStyle name="Calculation 14 3 2 2 3 2 2" xfId="45005"/>
    <cellStyle name="Calculation 14 3 2 2 3 3" xfId="34401"/>
    <cellStyle name="Calculation 14 3 2 2 4" xfId="18706"/>
    <cellStyle name="Calculation 14 3 2 2 4 2" xfId="39893"/>
    <cellStyle name="Calculation 14 3 2 2 5" xfId="29112"/>
    <cellStyle name="Calculation 14 3 2 2_Table 2A-1_EFT (Annual)" xfId="6458"/>
    <cellStyle name="Calculation 14 3 2 3" xfId="4929"/>
    <cellStyle name="Calculation 14 3 2 3 2" xfId="13189"/>
    <cellStyle name="Calculation 14 3 2 3 2 2" xfId="25195"/>
    <cellStyle name="Calculation 14 3 2 3 2 2 2" xfId="46381"/>
    <cellStyle name="Calculation 14 3 2 3 2 3" xfId="35777"/>
    <cellStyle name="Calculation 14 3 2 3 3" xfId="20082"/>
    <cellStyle name="Calculation 14 3 2 3 3 2" xfId="41269"/>
    <cellStyle name="Calculation 14 3 2 3 4" xfId="30586"/>
    <cellStyle name="Calculation 14 3 2 3_Table 2A-1_EFT (Annual)" xfId="14832"/>
    <cellStyle name="Calculation 14 3 2 4" xfId="10533"/>
    <cellStyle name="Calculation 14 3 2 4 2" xfId="22649"/>
    <cellStyle name="Calculation 14 3 2 4 2 2" xfId="43835"/>
    <cellStyle name="Calculation 14 3 2 4 3" xfId="33231"/>
    <cellStyle name="Calculation 14 3 2 5" xfId="17536"/>
    <cellStyle name="Calculation 14 3 2 5 2" xfId="38723"/>
    <cellStyle name="Calculation 14 3 2 6" xfId="27843"/>
    <cellStyle name="Calculation 14 3 2_Table 2A-1_EFT (Annual)" xfId="6461"/>
    <cellStyle name="Calculation 14 3 3" xfId="921"/>
    <cellStyle name="Calculation 14 3 3 2" xfId="4482"/>
    <cellStyle name="Calculation 14 3 3 2 2" xfId="12744"/>
    <cellStyle name="Calculation 14 3 3 2 2 2" xfId="24754"/>
    <cellStyle name="Calculation 14 3 3 2 2 2 2" xfId="45940"/>
    <cellStyle name="Calculation 14 3 3 2 2 3" xfId="35336"/>
    <cellStyle name="Calculation 14 3 3 2 3" xfId="19641"/>
    <cellStyle name="Calculation 14 3 3 2 3 2" xfId="40828"/>
    <cellStyle name="Calculation 14 3 3 2 4" xfId="30139"/>
    <cellStyle name="Calculation 14 3 3 2_Table 2A-1_EFT (Annual)" xfId="14831"/>
    <cellStyle name="Calculation 14 3 3 3" xfId="10091"/>
    <cellStyle name="Calculation 14 3 3 3 2" xfId="22208"/>
    <cellStyle name="Calculation 14 3 3 3 2 2" xfId="43394"/>
    <cellStyle name="Calculation 14 3 3 3 3" xfId="32790"/>
    <cellStyle name="Calculation 14 3 3 4" xfId="17095"/>
    <cellStyle name="Calculation 14 3 3 4 2" xfId="38282"/>
    <cellStyle name="Calculation 14 3 3 5" xfId="27396"/>
    <cellStyle name="Calculation 14 3 3_Table 2A-1_EFT (Annual)" xfId="6460"/>
    <cellStyle name="Calculation 14 3 4" xfId="2107"/>
    <cellStyle name="Calculation 14 3 4 2" xfId="5668"/>
    <cellStyle name="Calculation 14 3 4 2 2" xfId="13883"/>
    <cellStyle name="Calculation 14 3 4 2 2 2" xfId="25871"/>
    <cellStyle name="Calculation 14 3 4 2 2 2 2" xfId="47057"/>
    <cellStyle name="Calculation 14 3 4 2 2 3" xfId="36453"/>
    <cellStyle name="Calculation 14 3 4 2 3" xfId="20758"/>
    <cellStyle name="Calculation 14 3 4 2 3 2" xfId="41945"/>
    <cellStyle name="Calculation 14 3 4 2 4" xfId="31325"/>
    <cellStyle name="Calculation 14 3 4 2_Table 2A-1_EFT (Annual)" xfId="14830"/>
    <cellStyle name="Calculation 14 3 4 3" xfId="11227"/>
    <cellStyle name="Calculation 14 3 4 3 2" xfId="23325"/>
    <cellStyle name="Calculation 14 3 4 3 2 2" xfId="44511"/>
    <cellStyle name="Calculation 14 3 4 3 3" xfId="33907"/>
    <cellStyle name="Calculation 14 3 4 4" xfId="18212"/>
    <cellStyle name="Calculation 14 3 4 4 2" xfId="39399"/>
    <cellStyle name="Calculation 14 3 4 5" xfId="28582"/>
    <cellStyle name="Calculation 14 3 4_Table 2A-1_EFT (Annual)" xfId="6459"/>
    <cellStyle name="Calculation 14 3 5" xfId="3955"/>
    <cellStyle name="Calculation 14 3 5 2" xfId="12283"/>
    <cellStyle name="Calculation 14 3 5 2 2" xfId="24307"/>
    <cellStyle name="Calculation 14 3 5 2 2 2" xfId="45493"/>
    <cellStyle name="Calculation 14 3 5 2 3" xfId="34889"/>
    <cellStyle name="Calculation 14 3 5 3" xfId="19194"/>
    <cellStyle name="Calculation 14 3 5 3 2" xfId="40381"/>
    <cellStyle name="Calculation 14 3 5 4" xfId="29643"/>
    <cellStyle name="Calculation 14 3 5_Table 2A-1_EFT (Annual)" xfId="14829"/>
    <cellStyle name="Calculation 14 3 6" xfId="9620"/>
    <cellStyle name="Calculation 14 3 6 2" xfId="21761"/>
    <cellStyle name="Calculation 14 3 6 2 2" xfId="42947"/>
    <cellStyle name="Calculation 14 3 6 3" xfId="32343"/>
    <cellStyle name="Calculation 14 3 7" xfId="16648"/>
    <cellStyle name="Calculation 14 3 7 2" xfId="37835"/>
    <cellStyle name="Calculation 14 3 8" xfId="26900"/>
    <cellStyle name="Calculation 14 3_Table 2A-1_EFT (Annual)" xfId="2905"/>
    <cellStyle name="Calculation 14 4" xfId="1202"/>
    <cellStyle name="Calculation 14 4 2" xfId="2472"/>
    <cellStyle name="Calculation 14 4 2 2" xfId="6033"/>
    <cellStyle name="Calculation 14 4 2 2 2" xfId="14227"/>
    <cellStyle name="Calculation 14 4 2 2 2 2" xfId="26199"/>
    <cellStyle name="Calculation 14 4 2 2 2 2 2" xfId="47385"/>
    <cellStyle name="Calculation 14 4 2 2 2 3" xfId="36781"/>
    <cellStyle name="Calculation 14 4 2 2 3" xfId="21086"/>
    <cellStyle name="Calculation 14 4 2 2 3 2" xfId="42273"/>
    <cellStyle name="Calculation 14 4 2 2 4" xfId="31689"/>
    <cellStyle name="Calculation 14 4 2 2_Table 2A-1_EFT (Annual)" xfId="14828"/>
    <cellStyle name="Calculation 14 4 2 3" xfId="11569"/>
    <cellStyle name="Calculation 14 4 2 3 2" xfId="23653"/>
    <cellStyle name="Calculation 14 4 2 3 2 2" xfId="44839"/>
    <cellStyle name="Calculation 14 4 2 3 3" xfId="34235"/>
    <cellStyle name="Calculation 14 4 2 4" xfId="18540"/>
    <cellStyle name="Calculation 14 4 2 4 2" xfId="39727"/>
    <cellStyle name="Calculation 14 4 2 5" xfId="28946"/>
    <cellStyle name="Calculation 14 4 2_Table 2A-1_EFT (Annual)" xfId="6456"/>
    <cellStyle name="Calculation 14 4 3" xfId="4763"/>
    <cellStyle name="Calculation 14 4 3 2" xfId="13023"/>
    <cellStyle name="Calculation 14 4 3 2 2" xfId="25029"/>
    <cellStyle name="Calculation 14 4 3 2 2 2" xfId="46215"/>
    <cellStyle name="Calculation 14 4 3 2 3" xfId="35611"/>
    <cellStyle name="Calculation 14 4 3 3" xfId="19916"/>
    <cellStyle name="Calculation 14 4 3 3 2" xfId="41103"/>
    <cellStyle name="Calculation 14 4 3 4" xfId="30420"/>
    <cellStyle name="Calculation 14 4 3_Table 2A-1_EFT (Annual)" xfId="14827"/>
    <cellStyle name="Calculation 14 4 4" xfId="10367"/>
    <cellStyle name="Calculation 14 4 4 2" xfId="22483"/>
    <cellStyle name="Calculation 14 4 4 2 2" xfId="43669"/>
    <cellStyle name="Calculation 14 4 4 3" xfId="33065"/>
    <cellStyle name="Calculation 14 4 5" xfId="17370"/>
    <cellStyle name="Calculation 14 4 5 2" xfId="38557"/>
    <cellStyle name="Calculation 14 4 6" xfId="27677"/>
    <cellStyle name="Calculation 14 4_Table 2A-1_EFT (Annual)" xfId="6452"/>
    <cellStyle name="Calculation 14 5" xfId="762"/>
    <cellStyle name="Calculation 14 5 2" xfId="4323"/>
    <cellStyle name="Calculation 14 5 2 2" xfId="12603"/>
    <cellStyle name="Calculation 14 5 2 2 2" xfId="24620"/>
    <cellStyle name="Calculation 14 5 2 2 2 2" xfId="45806"/>
    <cellStyle name="Calculation 14 5 2 2 3" xfId="35202"/>
    <cellStyle name="Calculation 14 5 2 3" xfId="19507"/>
    <cellStyle name="Calculation 14 5 2 3 2" xfId="40694"/>
    <cellStyle name="Calculation 14 5 2 4" xfId="29980"/>
    <cellStyle name="Calculation 14 5 2_Table 2A-1_EFT (Annual)" xfId="14826"/>
    <cellStyle name="Calculation 14 5 3" xfId="9951"/>
    <cellStyle name="Calculation 14 5 3 2" xfId="22074"/>
    <cellStyle name="Calculation 14 5 3 2 2" xfId="43260"/>
    <cellStyle name="Calculation 14 5 3 3" xfId="32656"/>
    <cellStyle name="Calculation 14 5 4" xfId="16961"/>
    <cellStyle name="Calculation 14 5 4 2" xfId="38148"/>
    <cellStyle name="Calculation 14 5 5" xfId="27237"/>
    <cellStyle name="Calculation 14 5_Table 2A-1_EFT (Annual)" xfId="6454"/>
    <cellStyle name="Calculation 14 6" xfId="1847"/>
    <cellStyle name="Calculation 14 6 2" xfId="5408"/>
    <cellStyle name="Calculation 14 6 2 2" xfId="13623"/>
    <cellStyle name="Calculation 14 6 2 2 2" xfId="25611"/>
    <cellStyle name="Calculation 14 6 2 2 2 2" xfId="46797"/>
    <cellStyle name="Calculation 14 6 2 2 3" xfId="36193"/>
    <cellStyle name="Calculation 14 6 2 3" xfId="20498"/>
    <cellStyle name="Calculation 14 6 2 3 2" xfId="41685"/>
    <cellStyle name="Calculation 14 6 2 4" xfId="31065"/>
    <cellStyle name="Calculation 14 6 2_Table 2A-1_EFT (Annual)" xfId="14825"/>
    <cellStyle name="Calculation 14 6 3" xfId="10967"/>
    <cellStyle name="Calculation 14 6 3 2" xfId="23065"/>
    <cellStyle name="Calculation 14 6 3 2 2" xfId="44251"/>
    <cellStyle name="Calculation 14 6 3 3" xfId="33647"/>
    <cellStyle name="Calculation 14 6 4" xfId="17952"/>
    <cellStyle name="Calculation 14 6 4 2" xfId="39139"/>
    <cellStyle name="Calculation 14 6 5" xfId="28322"/>
    <cellStyle name="Calculation 14 6_Table 2A-1_EFT (Annual)" xfId="6455"/>
    <cellStyle name="Calculation 14 7" xfId="3743"/>
    <cellStyle name="Calculation 14 7 2" xfId="12111"/>
    <cellStyle name="Calculation 14 7 2 2" xfId="24141"/>
    <cellStyle name="Calculation 14 7 2 2 2" xfId="45327"/>
    <cellStyle name="Calculation 14 7 2 3" xfId="34723"/>
    <cellStyle name="Calculation 14 7 3" xfId="19028"/>
    <cellStyle name="Calculation 14 7 3 2" xfId="40215"/>
    <cellStyle name="Calculation 14 7 4" xfId="29452"/>
    <cellStyle name="Calculation 14 7_Table 2A-1_EFT (Annual)" xfId="14824"/>
    <cellStyle name="Calculation 14 8" xfId="9430"/>
    <cellStyle name="Calculation 14 8 2" xfId="21595"/>
    <cellStyle name="Calculation 14 8 2 2" xfId="42781"/>
    <cellStyle name="Calculation 14 8 3" xfId="32177"/>
    <cellStyle name="Calculation 14 9" xfId="16482"/>
    <cellStyle name="Calculation 14 9 2" xfId="37669"/>
    <cellStyle name="Calculation 14_Table 2A-1_EFT (Annual)" xfId="2903"/>
    <cellStyle name="Calculation 15" xfId="147"/>
    <cellStyle name="Calculation 15 10" xfId="26702"/>
    <cellStyle name="Calculation 15 2" xfId="540"/>
    <cellStyle name="Calculation 15 2 2" xfId="1517"/>
    <cellStyle name="Calculation 15 2 2 2" xfId="2787"/>
    <cellStyle name="Calculation 15 2 2 2 2" xfId="6348"/>
    <cellStyle name="Calculation 15 2 2 2 2 2" xfId="14542"/>
    <cellStyle name="Calculation 15 2 2 2 2 2 2" xfId="26514"/>
    <cellStyle name="Calculation 15 2 2 2 2 2 2 2" xfId="47700"/>
    <cellStyle name="Calculation 15 2 2 2 2 2 3" xfId="37096"/>
    <cellStyle name="Calculation 15 2 2 2 2 3" xfId="21401"/>
    <cellStyle name="Calculation 15 2 2 2 2 3 2" xfId="42588"/>
    <cellStyle name="Calculation 15 2 2 2 2 4" xfId="32004"/>
    <cellStyle name="Calculation 15 2 2 2 2_Table 2A-1_EFT (Annual)" xfId="14823"/>
    <cellStyle name="Calculation 15 2 2 2 3" xfId="11884"/>
    <cellStyle name="Calculation 15 2 2 2 3 2" xfId="23968"/>
    <cellStyle name="Calculation 15 2 2 2 3 2 2" xfId="45154"/>
    <cellStyle name="Calculation 15 2 2 2 3 3" xfId="34550"/>
    <cellStyle name="Calculation 15 2 2 2 4" xfId="18855"/>
    <cellStyle name="Calculation 15 2 2 2 4 2" xfId="40042"/>
    <cellStyle name="Calculation 15 2 2 2 5" xfId="29261"/>
    <cellStyle name="Calculation 15 2 2 2_Table 2A-1_EFT (Annual)" xfId="3608"/>
    <cellStyle name="Calculation 15 2 2 3" xfId="5078"/>
    <cellStyle name="Calculation 15 2 2 3 2" xfId="13338"/>
    <cellStyle name="Calculation 15 2 2 3 2 2" xfId="25344"/>
    <cellStyle name="Calculation 15 2 2 3 2 2 2" xfId="46530"/>
    <cellStyle name="Calculation 15 2 2 3 2 3" xfId="35926"/>
    <cellStyle name="Calculation 15 2 2 3 3" xfId="20231"/>
    <cellStyle name="Calculation 15 2 2 3 3 2" xfId="41418"/>
    <cellStyle name="Calculation 15 2 2 3 4" xfId="30735"/>
    <cellStyle name="Calculation 15 2 2 3_Table 2A-1_EFT (Annual)" xfId="14822"/>
    <cellStyle name="Calculation 15 2 2 4" xfId="10682"/>
    <cellStyle name="Calculation 15 2 2 4 2" xfId="22798"/>
    <cellStyle name="Calculation 15 2 2 4 2 2" xfId="43984"/>
    <cellStyle name="Calculation 15 2 2 4 3" xfId="33380"/>
    <cellStyle name="Calculation 15 2 2 5" xfId="17685"/>
    <cellStyle name="Calculation 15 2 2 5 2" xfId="38872"/>
    <cellStyle name="Calculation 15 2 2 6" xfId="27992"/>
    <cellStyle name="Calculation 15 2 2_Table 2A-1_EFT (Annual)" xfId="6453"/>
    <cellStyle name="Calculation 15 2 3" xfId="1048"/>
    <cellStyle name="Calculation 15 2 3 2" xfId="4609"/>
    <cellStyle name="Calculation 15 2 3 2 2" xfId="12869"/>
    <cellStyle name="Calculation 15 2 3 2 2 2" xfId="24875"/>
    <cellStyle name="Calculation 15 2 3 2 2 2 2" xfId="46061"/>
    <cellStyle name="Calculation 15 2 3 2 2 3" xfId="35457"/>
    <cellStyle name="Calculation 15 2 3 2 3" xfId="19762"/>
    <cellStyle name="Calculation 15 2 3 2 3 2" xfId="40949"/>
    <cellStyle name="Calculation 15 2 3 2 4" xfId="30266"/>
    <cellStyle name="Calculation 15 2 3 2_Table 2A-1_EFT (Annual)" xfId="14821"/>
    <cellStyle name="Calculation 15 2 3 3" xfId="10213"/>
    <cellStyle name="Calculation 15 2 3 3 2" xfId="22329"/>
    <cellStyle name="Calculation 15 2 3 3 2 2" xfId="43515"/>
    <cellStyle name="Calculation 15 2 3 3 3" xfId="32911"/>
    <cellStyle name="Calculation 15 2 3 4" xfId="17216"/>
    <cellStyle name="Calculation 15 2 3 4 2" xfId="38403"/>
    <cellStyle name="Calculation 15 2 3 5" xfId="27523"/>
    <cellStyle name="Calculation 15 2 3_Table 2A-1_EFT (Annual)" xfId="4258"/>
    <cellStyle name="Calculation 15 2 4" xfId="2256"/>
    <cellStyle name="Calculation 15 2 4 2" xfId="5817"/>
    <cellStyle name="Calculation 15 2 4 2 2" xfId="14032"/>
    <cellStyle name="Calculation 15 2 4 2 2 2" xfId="26020"/>
    <cellStyle name="Calculation 15 2 4 2 2 2 2" xfId="47206"/>
    <cellStyle name="Calculation 15 2 4 2 2 3" xfId="36602"/>
    <cellStyle name="Calculation 15 2 4 2 3" xfId="20907"/>
    <cellStyle name="Calculation 15 2 4 2 3 2" xfId="42094"/>
    <cellStyle name="Calculation 15 2 4 2 4" xfId="31474"/>
    <cellStyle name="Calculation 15 2 4 2_Table 2A-1_EFT (Annual)" xfId="14820"/>
    <cellStyle name="Calculation 15 2 4 3" xfId="11376"/>
    <cellStyle name="Calculation 15 2 4 3 2" xfId="23474"/>
    <cellStyle name="Calculation 15 2 4 3 2 2" xfId="44660"/>
    <cellStyle name="Calculation 15 2 4 3 3" xfId="34056"/>
    <cellStyle name="Calculation 15 2 4 4" xfId="18361"/>
    <cellStyle name="Calculation 15 2 4 4 2" xfId="39548"/>
    <cellStyle name="Calculation 15 2 4 5" xfId="28731"/>
    <cellStyle name="Calculation 15 2 4_Table 2A-1_EFT (Annual)" xfId="3863"/>
    <cellStyle name="Calculation 15 2 5" xfId="4110"/>
    <cellStyle name="Calculation 15 2 5 2" xfId="12434"/>
    <cellStyle name="Calculation 15 2 5 2 2" xfId="24456"/>
    <cellStyle name="Calculation 15 2 5 2 2 2" xfId="45642"/>
    <cellStyle name="Calculation 15 2 5 2 3" xfId="35038"/>
    <cellStyle name="Calculation 15 2 5 3" xfId="19343"/>
    <cellStyle name="Calculation 15 2 5 3 2" xfId="40530"/>
    <cellStyle name="Calculation 15 2 5 4" xfId="29798"/>
    <cellStyle name="Calculation 15 2 5_Table 2A-1_EFT (Annual)" xfId="14819"/>
    <cellStyle name="Calculation 15 2 6" xfId="9773"/>
    <cellStyle name="Calculation 15 2 6 2" xfId="21910"/>
    <cellStyle name="Calculation 15 2 6 2 2" xfId="43096"/>
    <cellStyle name="Calculation 15 2 6 3" xfId="32492"/>
    <cellStyle name="Calculation 15 2 7" xfId="16797"/>
    <cellStyle name="Calculation 15 2 7 2" xfId="37984"/>
    <cellStyle name="Calculation 15 2 8" xfId="27055"/>
    <cellStyle name="Calculation 15 2_Table 2A-1_EFT (Annual)" xfId="2907"/>
    <cellStyle name="Calculation 15 3" xfId="378"/>
    <cellStyle name="Calculation 15 3 2" xfId="1361"/>
    <cellStyle name="Calculation 15 3 2 2" xfId="2631"/>
    <cellStyle name="Calculation 15 3 2 2 2" xfId="6192"/>
    <cellStyle name="Calculation 15 3 2 2 2 2" xfId="14386"/>
    <cellStyle name="Calculation 15 3 2 2 2 2 2" xfId="26358"/>
    <cellStyle name="Calculation 15 3 2 2 2 2 2 2" xfId="47544"/>
    <cellStyle name="Calculation 15 3 2 2 2 2 3" xfId="36940"/>
    <cellStyle name="Calculation 15 3 2 2 2 3" xfId="21245"/>
    <cellStyle name="Calculation 15 3 2 2 2 3 2" xfId="42432"/>
    <cellStyle name="Calculation 15 3 2 2 2 4" xfId="31848"/>
    <cellStyle name="Calculation 15 3 2 2 2_Table 2A-1_EFT (Annual)" xfId="14818"/>
    <cellStyle name="Calculation 15 3 2 2 3" xfId="11728"/>
    <cellStyle name="Calculation 15 3 2 2 3 2" xfId="23812"/>
    <cellStyle name="Calculation 15 3 2 2 3 2 2" xfId="44998"/>
    <cellStyle name="Calculation 15 3 2 2 3 3" xfId="34394"/>
    <cellStyle name="Calculation 15 3 2 2 4" xfId="18699"/>
    <cellStyle name="Calculation 15 3 2 2 4 2" xfId="39886"/>
    <cellStyle name="Calculation 15 3 2 2 5" xfId="29105"/>
    <cellStyle name="Calculation 15 3 2 2_Table 2A-1_EFT (Annual)" xfId="3637"/>
    <cellStyle name="Calculation 15 3 2 3" xfId="4922"/>
    <cellStyle name="Calculation 15 3 2 3 2" xfId="13182"/>
    <cellStyle name="Calculation 15 3 2 3 2 2" xfId="25188"/>
    <cellStyle name="Calculation 15 3 2 3 2 2 2" xfId="46374"/>
    <cellStyle name="Calculation 15 3 2 3 2 3" xfId="35770"/>
    <cellStyle name="Calculation 15 3 2 3 3" xfId="20075"/>
    <cellStyle name="Calculation 15 3 2 3 3 2" xfId="41262"/>
    <cellStyle name="Calculation 15 3 2 3 4" xfId="30579"/>
    <cellStyle name="Calculation 15 3 2 3_Table 2A-1_EFT (Annual)" xfId="14817"/>
    <cellStyle name="Calculation 15 3 2 4" xfId="10526"/>
    <cellStyle name="Calculation 15 3 2 4 2" xfId="22642"/>
    <cellStyle name="Calculation 15 3 2 4 2 2" xfId="43828"/>
    <cellStyle name="Calculation 15 3 2 4 3" xfId="33224"/>
    <cellStyle name="Calculation 15 3 2 5" xfId="17529"/>
    <cellStyle name="Calculation 15 3 2 5 2" xfId="38716"/>
    <cellStyle name="Calculation 15 3 2 6" xfId="27836"/>
    <cellStyle name="Calculation 15 3 2_Table 2A-1_EFT (Annual)" xfId="3862"/>
    <cellStyle name="Calculation 15 3 3" xfId="916"/>
    <cellStyle name="Calculation 15 3 3 2" xfId="4477"/>
    <cellStyle name="Calculation 15 3 3 2 2" xfId="12739"/>
    <cellStyle name="Calculation 15 3 3 2 2 2" xfId="24749"/>
    <cellStyle name="Calculation 15 3 3 2 2 2 2" xfId="45935"/>
    <cellStyle name="Calculation 15 3 3 2 2 3" xfId="35331"/>
    <cellStyle name="Calculation 15 3 3 2 3" xfId="19636"/>
    <cellStyle name="Calculation 15 3 3 2 3 2" xfId="40823"/>
    <cellStyle name="Calculation 15 3 3 2 4" xfId="30134"/>
    <cellStyle name="Calculation 15 3 3 2_Table 2A-1_EFT (Annual)" xfId="14816"/>
    <cellStyle name="Calculation 15 3 3 3" xfId="10086"/>
    <cellStyle name="Calculation 15 3 3 3 2" xfId="22203"/>
    <cellStyle name="Calculation 15 3 3 3 2 2" xfId="43389"/>
    <cellStyle name="Calculation 15 3 3 3 3" xfId="32785"/>
    <cellStyle name="Calculation 15 3 3 4" xfId="17090"/>
    <cellStyle name="Calculation 15 3 3 4 2" xfId="38277"/>
    <cellStyle name="Calculation 15 3 3 5" xfId="27391"/>
    <cellStyle name="Calculation 15 3 3_Table 2A-1_EFT (Annual)" xfId="3636"/>
    <cellStyle name="Calculation 15 3 4" xfId="2100"/>
    <cellStyle name="Calculation 15 3 4 2" xfId="5661"/>
    <cellStyle name="Calculation 15 3 4 2 2" xfId="13876"/>
    <cellStyle name="Calculation 15 3 4 2 2 2" xfId="25864"/>
    <cellStyle name="Calculation 15 3 4 2 2 2 2" xfId="47050"/>
    <cellStyle name="Calculation 15 3 4 2 2 3" xfId="36446"/>
    <cellStyle name="Calculation 15 3 4 2 3" xfId="20751"/>
    <cellStyle name="Calculation 15 3 4 2 3 2" xfId="41938"/>
    <cellStyle name="Calculation 15 3 4 2 4" xfId="31318"/>
    <cellStyle name="Calculation 15 3 4 2_Table 2A-1_EFT (Annual)" xfId="14815"/>
    <cellStyle name="Calculation 15 3 4 3" xfId="11220"/>
    <cellStyle name="Calculation 15 3 4 3 2" xfId="23318"/>
    <cellStyle name="Calculation 15 3 4 3 2 2" xfId="44504"/>
    <cellStyle name="Calculation 15 3 4 3 3" xfId="33900"/>
    <cellStyle name="Calculation 15 3 4 4" xfId="18205"/>
    <cellStyle name="Calculation 15 3 4 4 2" xfId="39392"/>
    <cellStyle name="Calculation 15 3 4 5" xfId="28575"/>
    <cellStyle name="Calculation 15 3 4_Table 2A-1_EFT (Annual)" xfId="4256"/>
    <cellStyle name="Calculation 15 3 5" xfId="3948"/>
    <cellStyle name="Calculation 15 3 5 2" xfId="12276"/>
    <cellStyle name="Calculation 15 3 5 2 2" xfId="24300"/>
    <cellStyle name="Calculation 15 3 5 2 2 2" xfId="45486"/>
    <cellStyle name="Calculation 15 3 5 2 3" xfId="34882"/>
    <cellStyle name="Calculation 15 3 5 3" xfId="19187"/>
    <cellStyle name="Calculation 15 3 5 3 2" xfId="40374"/>
    <cellStyle name="Calculation 15 3 5 4" xfId="29636"/>
    <cellStyle name="Calculation 15 3 5_Table 2A-1_EFT (Annual)" xfId="14814"/>
    <cellStyle name="Calculation 15 3 6" xfId="9613"/>
    <cellStyle name="Calculation 15 3 6 2" xfId="21754"/>
    <cellStyle name="Calculation 15 3 6 2 2" xfId="42940"/>
    <cellStyle name="Calculation 15 3 6 3" xfId="32336"/>
    <cellStyle name="Calculation 15 3 7" xfId="16641"/>
    <cellStyle name="Calculation 15 3 7 2" xfId="37828"/>
    <cellStyle name="Calculation 15 3 8" xfId="26893"/>
    <cellStyle name="Calculation 15 3_Table 2A-1_EFT (Annual)" xfId="2908"/>
    <cellStyle name="Calculation 15 4" xfId="1195"/>
    <cellStyle name="Calculation 15 4 2" xfId="2465"/>
    <cellStyle name="Calculation 15 4 2 2" xfId="6026"/>
    <cellStyle name="Calculation 15 4 2 2 2" xfId="14220"/>
    <cellStyle name="Calculation 15 4 2 2 2 2" xfId="26192"/>
    <cellStyle name="Calculation 15 4 2 2 2 2 2" xfId="47378"/>
    <cellStyle name="Calculation 15 4 2 2 2 3" xfId="36774"/>
    <cellStyle name="Calculation 15 4 2 2 3" xfId="21079"/>
    <cellStyle name="Calculation 15 4 2 2 3 2" xfId="42266"/>
    <cellStyle name="Calculation 15 4 2 2 4" xfId="31682"/>
    <cellStyle name="Calculation 15 4 2 2_Table 2A-1_EFT (Annual)" xfId="14813"/>
    <cellStyle name="Calculation 15 4 2 3" xfId="11562"/>
    <cellStyle name="Calculation 15 4 2 3 2" xfId="23646"/>
    <cellStyle name="Calculation 15 4 2 3 2 2" xfId="44832"/>
    <cellStyle name="Calculation 15 4 2 3 3" xfId="34228"/>
    <cellStyle name="Calculation 15 4 2 4" xfId="18533"/>
    <cellStyle name="Calculation 15 4 2 4 2" xfId="39720"/>
    <cellStyle name="Calculation 15 4 2 5" xfId="28939"/>
    <cellStyle name="Calculation 15 4 2_Table 2A-1_EFT (Annual)" xfId="4255"/>
    <cellStyle name="Calculation 15 4 3" xfId="4756"/>
    <cellStyle name="Calculation 15 4 3 2" xfId="13016"/>
    <cellStyle name="Calculation 15 4 3 2 2" xfId="25022"/>
    <cellStyle name="Calculation 15 4 3 2 2 2" xfId="46208"/>
    <cellStyle name="Calculation 15 4 3 2 3" xfId="35604"/>
    <cellStyle name="Calculation 15 4 3 3" xfId="19909"/>
    <cellStyle name="Calculation 15 4 3 3 2" xfId="41096"/>
    <cellStyle name="Calculation 15 4 3 4" xfId="30413"/>
    <cellStyle name="Calculation 15 4 3_Table 2A-1_EFT (Annual)" xfId="14812"/>
    <cellStyle name="Calculation 15 4 4" xfId="10360"/>
    <cellStyle name="Calculation 15 4 4 2" xfId="22476"/>
    <cellStyle name="Calculation 15 4 4 2 2" xfId="43662"/>
    <cellStyle name="Calculation 15 4 4 3" xfId="33058"/>
    <cellStyle name="Calculation 15 4 5" xfId="17363"/>
    <cellStyle name="Calculation 15 4 5 2" xfId="38550"/>
    <cellStyle name="Calculation 15 4 6" xfId="27670"/>
    <cellStyle name="Calculation 15 4_Table 2A-1_EFT (Annual)" xfId="3635"/>
    <cellStyle name="Calculation 15 5" xfId="757"/>
    <cellStyle name="Calculation 15 5 2" xfId="4318"/>
    <cellStyle name="Calculation 15 5 2 2" xfId="12598"/>
    <cellStyle name="Calculation 15 5 2 2 2" xfId="24615"/>
    <cellStyle name="Calculation 15 5 2 2 2 2" xfId="45801"/>
    <cellStyle name="Calculation 15 5 2 2 3" xfId="35197"/>
    <cellStyle name="Calculation 15 5 2 3" xfId="19502"/>
    <cellStyle name="Calculation 15 5 2 3 2" xfId="40689"/>
    <cellStyle name="Calculation 15 5 2 4" xfId="29975"/>
    <cellStyle name="Calculation 15 5 2_Table 2A-1_EFT (Annual)" xfId="14811"/>
    <cellStyle name="Calculation 15 5 3" xfId="9946"/>
    <cellStyle name="Calculation 15 5 3 2" xfId="22069"/>
    <cellStyle name="Calculation 15 5 3 2 2" xfId="43255"/>
    <cellStyle name="Calculation 15 5 3 3" xfId="32651"/>
    <cellStyle name="Calculation 15 5 4" xfId="16956"/>
    <cellStyle name="Calculation 15 5 4 2" xfId="38143"/>
    <cellStyle name="Calculation 15 5 5" xfId="27232"/>
    <cellStyle name="Calculation 15 5_Table 2A-1_EFT (Annual)" xfId="3860"/>
    <cellStyle name="Calculation 15 6" xfId="1783"/>
    <cellStyle name="Calculation 15 6 2" xfId="5344"/>
    <cellStyle name="Calculation 15 6 2 2" xfId="13559"/>
    <cellStyle name="Calculation 15 6 2 2 2" xfId="25547"/>
    <cellStyle name="Calculation 15 6 2 2 2 2" xfId="46733"/>
    <cellStyle name="Calculation 15 6 2 2 3" xfId="36129"/>
    <cellStyle name="Calculation 15 6 2 3" xfId="20434"/>
    <cellStyle name="Calculation 15 6 2 3 2" xfId="41621"/>
    <cellStyle name="Calculation 15 6 2 4" xfId="31001"/>
    <cellStyle name="Calculation 15 6 2_Table 2A-1_EFT (Annual)" xfId="14810"/>
    <cellStyle name="Calculation 15 6 3" xfId="10903"/>
    <cellStyle name="Calculation 15 6 3 2" xfId="23001"/>
    <cellStyle name="Calculation 15 6 3 2 2" xfId="44187"/>
    <cellStyle name="Calculation 15 6 3 3" xfId="33583"/>
    <cellStyle name="Calculation 15 6 4" xfId="17888"/>
    <cellStyle name="Calculation 15 6 4 2" xfId="39075"/>
    <cellStyle name="Calculation 15 6 5" xfId="28258"/>
    <cellStyle name="Calculation 15 6_Table 2A-1_EFT (Annual)" xfId="3634"/>
    <cellStyle name="Calculation 15 7" xfId="3736"/>
    <cellStyle name="Calculation 15 7 2" xfId="12104"/>
    <cellStyle name="Calculation 15 7 2 2" xfId="24134"/>
    <cellStyle name="Calculation 15 7 2 2 2" xfId="45320"/>
    <cellStyle name="Calculation 15 7 2 3" xfId="34716"/>
    <cellStyle name="Calculation 15 7 3" xfId="19021"/>
    <cellStyle name="Calculation 15 7 3 2" xfId="40208"/>
    <cellStyle name="Calculation 15 7 4" xfId="29445"/>
    <cellStyle name="Calculation 15 7_Table 2A-1_EFT (Annual)" xfId="14809"/>
    <cellStyle name="Calculation 15 8" xfId="9423"/>
    <cellStyle name="Calculation 15 8 2" xfId="21588"/>
    <cellStyle name="Calculation 15 8 2 2" xfId="42774"/>
    <cellStyle name="Calculation 15 8 3" xfId="32170"/>
    <cellStyle name="Calculation 15 9" xfId="16475"/>
    <cellStyle name="Calculation 15 9 2" xfId="37662"/>
    <cellStyle name="Calculation 15_Table 2A-1_EFT (Annual)" xfId="2906"/>
    <cellStyle name="Calculation 16" xfId="156"/>
    <cellStyle name="Calculation 16 10" xfId="26711"/>
    <cellStyle name="Calculation 16 2" xfId="549"/>
    <cellStyle name="Calculation 16 2 2" xfId="1526"/>
    <cellStyle name="Calculation 16 2 2 2" xfId="2796"/>
    <cellStyle name="Calculation 16 2 2 2 2" xfId="6357"/>
    <cellStyle name="Calculation 16 2 2 2 2 2" xfId="14551"/>
    <cellStyle name="Calculation 16 2 2 2 2 2 2" xfId="26523"/>
    <cellStyle name="Calculation 16 2 2 2 2 2 2 2" xfId="47709"/>
    <cellStyle name="Calculation 16 2 2 2 2 2 3" xfId="37105"/>
    <cellStyle name="Calculation 16 2 2 2 2 3" xfId="21410"/>
    <cellStyle name="Calculation 16 2 2 2 2 3 2" xfId="42597"/>
    <cellStyle name="Calculation 16 2 2 2 2 4" xfId="32013"/>
    <cellStyle name="Calculation 16 2 2 2 2_Table 2A-1_EFT (Annual)" xfId="14808"/>
    <cellStyle name="Calculation 16 2 2 2 3" xfId="11893"/>
    <cellStyle name="Calculation 16 2 2 2 3 2" xfId="23977"/>
    <cellStyle name="Calculation 16 2 2 2 3 2 2" xfId="45163"/>
    <cellStyle name="Calculation 16 2 2 2 3 3" xfId="34559"/>
    <cellStyle name="Calculation 16 2 2 2 4" xfId="18864"/>
    <cellStyle name="Calculation 16 2 2 2 4 2" xfId="40051"/>
    <cellStyle name="Calculation 16 2 2 2 5" xfId="29270"/>
    <cellStyle name="Calculation 16 2 2 2_Table 2A-1_EFT (Annual)" xfId="3859"/>
    <cellStyle name="Calculation 16 2 2 3" xfId="5087"/>
    <cellStyle name="Calculation 16 2 2 3 2" xfId="13347"/>
    <cellStyle name="Calculation 16 2 2 3 2 2" xfId="25353"/>
    <cellStyle name="Calculation 16 2 2 3 2 2 2" xfId="46539"/>
    <cellStyle name="Calculation 16 2 2 3 2 3" xfId="35935"/>
    <cellStyle name="Calculation 16 2 2 3 3" xfId="20240"/>
    <cellStyle name="Calculation 16 2 2 3 3 2" xfId="41427"/>
    <cellStyle name="Calculation 16 2 2 3 4" xfId="30744"/>
    <cellStyle name="Calculation 16 2 2 3_Table 2A-1_EFT (Annual)" xfId="14807"/>
    <cellStyle name="Calculation 16 2 2 4" xfId="10691"/>
    <cellStyle name="Calculation 16 2 2 4 2" xfId="22807"/>
    <cellStyle name="Calculation 16 2 2 4 2 2" xfId="43993"/>
    <cellStyle name="Calculation 16 2 2 4 3" xfId="33389"/>
    <cellStyle name="Calculation 16 2 2 5" xfId="17694"/>
    <cellStyle name="Calculation 16 2 2 5 2" xfId="38881"/>
    <cellStyle name="Calculation 16 2 2 6" xfId="28001"/>
    <cellStyle name="Calculation 16 2 2_Table 2A-1_EFT (Annual)" xfId="4254"/>
    <cellStyle name="Calculation 16 2 3" xfId="1055"/>
    <cellStyle name="Calculation 16 2 3 2" xfId="4616"/>
    <cellStyle name="Calculation 16 2 3 2 2" xfId="12876"/>
    <cellStyle name="Calculation 16 2 3 2 2 2" xfId="24882"/>
    <cellStyle name="Calculation 16 2 3 2 2 2 2" xfId="46068"/>
    <cellStyle name="Calculation 16 2 3 2 2 3" xfId="35464"/>
    <cellStyle name="Calculation 16 2 3 2 3" xfId="19769"/>
    <cellStyle name="Calculation 16 2 3 2 3 2" xfId="40956"/>
    <cellStyle name="Calculation 16 2 3 2 4" xfId="30273"/>
    <cellStyle name="Calculation 16 2 3 2_Table 2A-1_EFT (Annual)" xfId="14806"/>
    <cellStyle name="Calculation 16 2 3 3" xfId="10220"/>
    <cellStyle name="Calculation 16 2 3 3 2" xfId="22336"/>
    <cellStyle name="Calculation 16 2 3 3 2 2" xfId="43522"/>
    <cellStyle name="Calculation 16 2 3 3 3" xfId="32918"/>
    <cellStyle name="Calculation 16 2 3 4" xfId="17223"/>
    <cellStyle name="Calculation 16 2 3 4 2" xfId="38410"/>
    <cellStyle name="Calculation 16 2 3 5" xfId="27530"/>
    <cellStyle name="Calculation 16 2 3_Table 2A-1_EFT (Annual)" xfId="3633"/>
    <cellStyle name="Calculation 16 2 4" xfId="2265"/>
    <cellStyle name="Calculation 16 2 4 2" xfId="5826"/>
    <cellStyle name="Calculation 16 2 4 2 2" xfId="14041"/>
    <cellStyle name="Calculation 16 2 4 2 2 2" xfId="26029"/>
    <cellStyle name="Calculation 16 2 4 2 2 2 2" xfId="47215"/>
    <cellStyle name="Calculation 16 2 4 2 2 3" xfId="36611"/>
    <cellStyle name="Calculation 16 2 4 2 3" xfId="20916"/>
    <cellStyle name="Calculation 16 2 4 2 3 2" xfId="42103"/>
    <cellStyle name="Calculation 16 2 4 2 4" xfId="31483"/>
    <cellStyle name="Calculation 16 2 4 2_Table 2A-1_EFT (Annual)" xfId="14805"/>
    <cellStyle name="Calculation 16 2 4 3" xfId="11385"/>
    <cellStyle name="Calculation 16 2 4 3 2" xfId="23483"/>
    <cellStyle name="Calculation 16 2 4 3 2 2" xfId="44669"/>
    <cellStyle name="Calculation 16 2 4 3 3" xfId="34065"/>
    <cellStyle name="Calculation 16 2 4 4" xfId="18370"/>
    <cellStyle name="Calculation 16 2 4 4 2" xfId="39557"/>
    <cellStyle name="Calculation 16 2 4 5" xfId="28740"/>
    <cellStyle name="Calculation 16 2 4_Table 2A-1_EFT (Annual)" xfId="4253"/>
    <cellStyle name="Calculation 16 2 5" xfId="4119"/>
    <cellStyle name="Calculation 16 2 5 2" xfId="12443"/>
    <cellStyle name="Calculation 16 2 5 2 2" xfId="24465"/>
    <cellStyle name="Calculation 16 2 5 2 2 2" xfId="45651"/>
    <cellStyle name="Calculation 16 2 5 2 3" xfId="35047"/>
    <cellStyle name="Calculation 16 2 5 3" xfId="19352"/>
    <cellStyle name="Calculation 16 2 5 3 2" xfId="40539"/>
    <cellStyle name="Calculation 16 2 5 4" xfId="29807"/>
    <cellStyle name="Calculation 16 2 5_Table 2A-1_EFT (Annual)" xfId="14804"/>
    <cellStyle name="Calculation 16 2 6" xfId="9782"/>
    <cellStyle name="Calculation 16 2 6 2" xfId="21919"/>
    <cellStyle name="Calculation 16 2 6 2 2" xfId="43105"/>
    <cellStyle name="Calculation 16 2 6 3" xfId="32501"/>
    <cellStyle name="Calculation 16 2 7" xfId="16806"/>
    <cellStyle name="Calculation 16 2 7 2" xfId="37993"/>
    <cellStyle name="Calculation 16 2 8" xfId="27064"/>
    <cellStyle name="Calculation 16 2_Table 2A-1_EFT (Annual)" xfId="2910"/>
    <cellStyle name="Calculation 16 3" xfId="387"/>
    <cellStyle name="Calculation 16 3 2" xfId="1370"/>
    <cellStyle name="Calculation 16 3 2 2" xfId="2640"/>
    <cellStyle name="Calculation 16 3 2 2 2" xfId="6201"/>
    <cellStyle name="Calculation 16 3 2 2 2 2" xfId="14395"/>
    <cellStyle name="Calculation 16 3 2 2 2 2 2" xfId="26367"/>
    <cellStyle name="Calculation 16 3 2 2 2 2 2 2" xfId="47553"/>
    <cellStyle name="Calculation 16 3 2 2 2 2 3" xfId="36949"/>
    <cellStyle name="Calculation 16 3 2 2 2 3" xfId="21254"/>
    <cellStyle name="Calculation 16 3 2 2 2 3 2" xfId="42441"/>
    <cellStyle name="Calculation 16 3 2 2 2 4" xfId="31857"/>
    <cellStyle name="Calculation 16 3 2 2 2_Table 2A-1_EFT (Annual)" xfId="14803"/>
    <cellStyle name="Calculation 16 3 2 2 3" xfId="11737"/>
    <cellStyle name="Calculation 16 3 2 2 3 2" xfId="23821"/>
    <cellStyle name="Calculation 16 3 2 2 3 2 2" xfId="45007"/>
    <cellStyle name="Calculation 16 3 2 2 3 3" xfId="34403"/>
    <cellStyle name="Calculation 16 3 2 2 4" xfId="18708"/>
    <cellStyle name="Calculation 16 3 2 2 4 2" xfId="39895"/>
    <cellStyle name="Calculation 16 3 2 2 5" xfId="29114"/>
    <cellStyle name="Calculation 16 3 2 2_Table 2A-1_EFT (Annual)" xfId="3858"/>
    <cellStyle name="Calculation 16 3 2 3" xfId="4931"/>
    <cellStyle name="Calculation 16 3 2 3 2" xfId="13191"/>
    <cellStyle name="Calculation 16 3 2 3 2 2" xfId="25197"/>
    <cellStyle name="Calculation 16 3 2 3 2 2 2" xfId="46383"/>
    <cellStyle name="Calculation 16 3 2 3 2 3" xfId="35779"/>
    <cellStyle name="Calculation 16 3 2 3 3" xfId="20084"/>
    <cellStyle name="Calculation 16 3 2 3 3 2" xfId="41271"/>
    <cellStyle name="Calculation 16 3 2 3 4" xfId="30588"/>
    <cellStyle name="Calculation 16 3 2 3_Table 2A-1_EFT (Annual)" xfId="14802"/>
    <cellStyle name="Calculation 16 3 2 4" xfId="10535"/>
    <cellStyle name="Calculation 16 3 2 4 2" xfId="22651"/>
    <cellStyle name="Calculation 16 3 2 4 2 2" xfId="43837"/>
    <cellStyle name="Calculation 16 3 2 4 3" xfId="33233"/>
    <cellStyle name="Calculation 16 3 2 5" xfId="17538"/>
    <cellStyle name="Calculation 16 3 2 5 2" xfId="38725"/>
    <cellStyle name="Calculation 16 3 2 6" xfId="27845"/>
    <cellStyle name="Calculation 16 3 2_Table 2A-1_EFT (Annual)" xfId="4252"/>
    <cellStyle name="Calculation 16 3 3" xfId="923"/>
    <cellStyle name="Calculation 16 3 3 2" xfId="4484"/>
    <cellStyle name="Calculation 16 3 3 2 2" xfId="12746"/>
    <cellStyle name="Calculation 16 3 3 2 2 2" xfId="24756"/>
    <cellStyle name="Calculation 16 3 3 2 2 2 2" xfId="45942"/>
    <cellStyle name="Calculation 16 3 3 2 2 3" xfId="35338"/>
    <cellStyle name="Calculation 16 3 3 2 3" xfId="19643"/>
    <cellStyle name="Calculation 16 3 3 2 3 2" xfId="40830"/>
    <cellStyle name="Calculation 16 3 3 2 4" xfId="30141"/>
    <cellStyle name="Calculation 16 3 3 2_Table 2A-1_EFT (Annual)" xfId="14801"/>
    <cellStyle name="Calculation 16 3 3 3" xfId="10093"/>
    <cellStyle name="Calculation 16 3 3 3 2" xfId="22210"/>
    <cellStyle name="Calculation 16 3 3 3 2 2" xfId="43396"/>
    <cellStyle name="Calculation 16 3 3 3 3" xfId="32792"/>
    <cellStyle name="Calculation 16 3 3 4" xfId="17097"/>
    <cellStyle name="Calculation 16 3 3 4 2" xfId="38284"/>
    <cellStyle name="Calculation 16 3 3 5" xfId="27398"/>
    <cellStyle name="Calculation 16 3 3_Table 2A-1_EFT (Annual)" xfId="3632"/>
    <cellStyle name="Calculation 16 3 4" xfId="2109"/>
    <cellStyle name="Calculation 16 3 4 2" xfId="5670"/>
    <cellStyle name="Calculation 16 3 4 2 2" xfId="13885"/>
    <cellStyle name="Calculation 16 3 4 2 2 2" xfId="25873"/>
    <cellStyle name="Calculation 16 3 4 2 2 2 2" xfId="47059"/>
    <cellStyle name="Calculation 16 3 4 2 2 3" xfId="36455"/>
    <cellStyle name="Calculation 16 3 4 2 3" xfId="20760"/>
    <cellStyle name="Calculation 16 3 4 2 3 2" xfId="41947"/>
    <cellStyle name="Calculation 16 3 4 2 4" xfId="31327"/>
    <cellStyle name="Calculation 16 3 4 2_Table 2A-1_EFT (Annual)" xfId="14800"/>
    <cellStyle name="Calculation 16 3 4 3" xfId="11229"/>
    <cellStyle name="Calculation 16 3 4 3 2" xfId="23327"/>
    <cellStyle name="Calculation 16 3 4 3 2 2" xfId="44513"/>
    <cellStyle name="Calculation 16 3 4 3 3" xfId="33909"/>
    <cellStyle name="Calculation 16 3 4 4" xfId="18214"/>
    <cellStyle name="Calculation 16 3 4 4 2" xfId="39401"/>
    <cellStyle name="Calculation 16 3 4 5" xfId="28584"/>
    <cellStyle name="Calculation 16 3 4_Table 2A-1_EFT (Annual)" xfId="4251"/>
    <cellStyle name="Calculation 16 3 5" xfId="3957"/>
    <cellStyle name="Calculation 16 3 5 2" xfId="12285"/>
    <cellStyle name="Calculation 16 3 5 2 2" xfId="24309"/>
    <cellStyle name="Calculation 16 3 5 2 2 2" xfId="45495"/>
    <cellStyle name="Calculation 16 3 5 2 3" xfId="34891"/>
    <cellStyle name="Calculation 16 3 5 3" xfId="19196"/>
    <cellStyle name="Calculation 16 3 5 3 2" xfId="40383"/>
    <cellStyle name="Calculation 16 3 5 4" xfId="29645"/>
    <cellStyle name="Calculation 16 3 5_Table 2A-1_EFT (Annual)" xfId="14799"/>
    <cellStyle name="Calculation 16 3 6" xfId="9622"/>
    <cellStyle name="Calculation 16 3 6 2" xfId="21763"/>
    <cellStyle name="Calculation 16 3 6 2 2" xfId="42949"/>
    <cellStyle name="Calculation 16 3 6 3" xfId="32345"/>
    <cellStyle name="Calculation 16 3 7" xfId="16650"/>
    <cellStyle name="Calculation 16 3 7 2" xfId="37837"/>
    <cellStyle name="Calculation 16 3 8" xfId="26902"/>
    <cellStyle name="Calculation 16 3_Table 2A-1_EFT (Annual)" xfId="2911"/>
    <cellStyle name="Calculation 16 4" xfId="1204"/>
    <cellStyle name="Calculation 16 4 2" xfId="2474"/>
    <cellStyle name="Calculation 16 4 2 2" xfId="6035"/>
    <cellStyle name="Calculation 16 4 2 2 2" xfId="14229"/>
    <cellStyle name="Calculation 16 4 2 2 2 2" xfId="26201"/>
    <cellStyle name="Calculation 16 4 2 2 2 2 2" xfId="47387"/>
    <cellStyle name="Calculation 16 4 2 2 2 3" xfId="36783"/>
    <cellStyle name="Calculation 16 4 2 2 3" xfId="21088"/>
    <cellStyle name="Calculation 16 4 2 2 3 2" xfId="42275"/>
    <cellStyle name="Calculation 16 4 2 2 4" xfId="31691"/>
    <cellStyle name="Calculation 16 4 2 2_Table 2A-1_EFT (Annual)" xfId="14798"/>
    <cellStyle name="Calculation 16 4 2 3" xfId="11571"/>
    <cellStyle name="Calculation 16 4 2 3 2" xfId="23655"/>
    <cellStyle name="Calculation 16 4 2 3 2 2" xfId="44841"/>
    <cellStyle name="Calculation 16 4 2 3 3" xfId="34237"/>
    <cellStyle name="Calculation 16 4 2 4" xfId="18542"/>
    <cellStyle name="Calculation 16 4 2 4 2" xfId="39729"/>
    <cellStyle name="Calculation 16 4 2 5" xfId="28948"/>
    <cellStyle name="Calculation 16 4 2_Table 2A-1_EFT (Annual)" xfId="3631"/>
    <cellStyle name="Calculation 16 4 3" xfId="4765"/>
    <cellStyle name="Calculation 16 4 3 2" xfId="13025"/>
    <cellStyle name="Calculation 16 4 3 2 2" xfId="25031"/>
    <cellStyle name="Calculation 16 4 3 2 2 2" xfId="46217"/>
    <cellStyle name="Calculation 16 4 3 2 3" xfId="35613"/>
    <cellStyle name="Calculation 16 4 3 3" xfId="19918"/>
    <cellStyle name="Calculation 16 4 3 3 2" xfId="41105"/>
    <cellStyle name="Calculation 16 4 3 4" xfId="30422"/>
    <cellStyle name="Calculation 16 4 3_Table 2A-1_EFT (Annual)" xfId="14797"/>
    <cellStyle name="Calculation 16 4 4" xfId="10369"/>
    <cellStyle name="Calculation 16 4 4 2" xfId="22485"/>
    <cellStyle name="Calculation 16 4 4 2 2" xfId="43671"/>
    <cellStyle name="Calculation 16 4 4 3" xfId="33067"/>
    <cellStyle name="Calculation 16 4 5" xfId="17372"/>
    <cellStyle name="Calculation 16 4 5 2" xfId="38559"/>
    <cellStyle name="Calculation 16 4 6" xfId="27679"/>
    <cellStyle name="Calculation 16 4_Table 2A-1_EFT (Annual)" xfId="3648"/>
    <cellStyle name="Calculation 16 5" xfId="764"/>
    <cellStyle name="Calculation 16 5 2" xfId="4325"/>
    <cellStyle name="Calculation 16 5 2 2" xfId="12605"/>
    <cellStyle name="Calculation 16 5 2 2 2" xfId="24622"/>
    <cellStyle name="Calculation 16 5 2 2 2 2" xfId="45808"/>
    <cellStyle name="Calculation 16 5 2 2 3" xfId="35204"/>
    <cellStyle name="Calculation 16 5 2 3" xfId="19509"/>
    <cellStyle name="Calculation 16 5 2 3 2" xfId="40696"/>
    <cellStyle name="Calculation 16 5 2 4" xfId="29982"/>
    <cellStyle name="Calculation 16 5 2_Table 2A-1_EFT (Annual)" xfId="14796"/>
    <cellStyle name="Calculation 16 5 3" xfId="9953"/>
    <cellStyle name="Calculation 16 5 3 2" xfId="22076"/>
    <cellStyle name="Calculation 16 5 3 2 2" xfId="43262"/>
    <cellStyle name="Calculation 16 5 3 3" xfId="32658"/>
    <cellStyle name="Calculation 16 5 4" xfId="16963"/>
    <cellStyle name="Calculation 16 5 4 2" xfId="38150"/>
    <cellStyle name="Calculation 16 5 5" xfId="27239"/>
    <cellStyle name="Calculation 16 5_Table 2A-1_EFT (Annual)" xfId="3659"/>
    <cellStyle name="Calculation 16 6" xfId="1846"/>
    <cellStyle name="Calculation 16 6 2" xfId="5407"/>
    <cellStyle name="Calculation 16 6 2 2" xfId="13622"/>
    <cellStyle name="Calculation 16 6 2 2 2" xfId="25610"/>
    <cellStyle name="Calculation 16 6 2 2 2 2" xfId="46796"/>
    <cellStyle name="Calculation 16 6 2 2 3" xfId="36192"/>
    <cellStyle name="Calculation 16 6 2 3" xfId="20497"/>
    <cellStyle name="Calculation 16 6 2 3 2" xfId="41684"/>
    <cellStyle name="Calculation 16 6 2 4" xfId="31064"/>
    <cellStyle name="Calculation 16 6 2_Table 2A-1_EFT (Annual)" xfId="14795"/>
    <cellStyle name="Calculation 16 6 3" xfId="10966"/>
    <cellStyle name="Calculation 16 6 3 2" xfId="23064"/>
    <cellStyle name="Calculation 16 6 3 2 2" xfId="44250"/>
    <cellStyle name="Calculation 16 6 3 3" xfId="33646"/>
    <cellStyle name="Calculation 16 6 4" xfId="17951"/>
    <cellStyle name="Calculation 16 6 4 2" xfId="39138"/>
    <cellStyle name="Calculation 16 6 5" xfId="28321"/>
    <cellStyle name="Calculation 16 6_Table 2A-1_EFT (Annual)" xfId="3630"/>
    <cellStyle name="Calculation 16 7" xfId="3745"/>
    <cellStyle name="Calculation 16 7 2" xfId="12113"/>
    <cellStyle name="Calculation 16 7 2 2" xfId="24143"/>
    <cellStyle name="Calculation 16 7 2 2 2" xfId="45329"/>
    <cellStyle name="Calculation 16 7 2 3" xfId="34725"/>
    <cellStyle name="Calculation 16 7 3" xfId="19030"/>
    <cellStyle name="Calculation 16 7 3 2" xfId="40217"/>
    <cellStyle name="Calculation 16 7 4" xfId="29454"/>
    <cellStyle name="Calculation 16 7_Table 2A-1_EFT (Annual)" xfId="14794"/>
    <cellStyle name="Calculation 16 8" xfId="9432"/>
    <cellStyle name="Calculation 16 8 2" xfId="21597"/>
    <cellStyle name="Calculation 16 8 2 2" xfId="42783"/>
    <cellStyle name="Calculation 16 8 3" xfId="32179"/>
    <cellStyle name="Calculation 16 9" xfId="16484"/>
    <cellStyle name="Calculation 16 9 2" xfId="37671"/>
    <cellStyle name="Calculation 16_Table 2A-1_EFT (Annual)" xfId="2909"/>
    <cellStyle name="Calculation 17" xfId="164"/>
    <cellStyle name="Calculation 17 10" xfId="26719"/>
    <cellStyle name="Calculation 17 2" xfId="557"/>
    <cellStyle name="Calculation 17 2 2" xfId="1534"/>
    <cellStyle name="Calculation 17 2 2 2" xfId="2804"/>
    <cellStyle name="Calculation 17 2 2 2 2" xfId="6365"/>
    <cellStyle name="Calculation 17 2 2 2 2 2" xfId="14559"/>
    <cellStyle name="Calculation 17 2 2 2 2 2 2" xfId="26531"/>
    <cellStyle name="Calculation 17 2 2 2 2 2 2 2" xfId="47717"/>
    <cellStyle name="Calculation 17 2 2 2 2 2 3" xfId="37113"/>
    <cellStyle name="Calculation 17 2 2 2 2 3" xfId="21418"/>
    <cellStyle name="Calculation 17 2 2 2 2 3 2" xfId="42605"/>
    <cellStyle name="Calculation 17 2 2 2 2 4" xfId="32021"/>
    <cellStyle name="Calculation 17 2 2 2 2_Table 2A-1_EFT (Annual)" xfId="14793"/>
    <cellStyle name="Calculation 17 2 2 2 3" xfId="11901"/>
    <cellStyle name="Calculation 17 2 2 2 3 2" xfId="23985"/>
    <cellStyle name="Calculation 17 2 2 2 3 2 2" xfId="45171"/>
    <cellStyle name="Calculation 17 2 2 2 3 3" xfId="34567"/>
    <cellStyle name="Calculation 17 2 2 2 4" xfId="18872"/>
    <cellStyle name="Calculation 17 2 2 2 4 2" xfId="40059"/>
    <cellStyle name="Calculation 17 2 2 2 5" xfId="29278"/>
    <cellStyle name="Calculation 17 2 2 2_Table 2A-1_EFT (Annual)" xfId="3686"/>
    <cellStyle name="Calculation 17 2 2 3" xfId="5095"/>
    <cellStyle name="Calculation 17 2 2 3 2" xfId="13355"/>
    <cellStyle name="Calculation 17 2 2 3 2 2" xfId="25361"/>
    <cellStyle name="Calculation 17 2 2 3 2 2 2" xfId="46547"/>
    <cellStyle name="Calculation 17 2 2 3 2 3" xfId="35943"/>
    <cellStyle name="Calculation 17 2 2 3 3" xfId="20248"/>
    <cellStyle name="Calculation 17 2 2 3 3 2" xfId="41435"/>
    <cellStyle name="Calculation 17 2 2 3 4" xfId="30752"/>
    <cellStyle name="Calculation 17 2 2 3_Table 2A-1_EFT (Annual)" xfId="14792"/>
    <cellStyle name="Calculation 17 2 2 4" xfId="10699"/>
    <cellStyle name="Calculation 17 2 2 4 2" xfId="22815"/>
    <cellStyle name="Calculation 17 2 2 4 2 2" xfId="44001"/>
    <cellStyle name="Calculation 17 2 2 4 3" xfId="33397"/>
    <cellStyle name="Calculation 17 2 2 5" xfId="17702"/>
    <cellStyle name="Calculation 17 2 2 5 2" xfId="38889"/>
    <cellStyle name="Calculation 17 2 2 6" xfId="28009"/>
    <cellStyle name="Calculation 17 2 2_Table 2A-1_EFT (Annual)" xfId="3657"/>
    <cellStyle name="Calculation 17 2 3" xfId="1061"/>
    <cellStyle name="Calculation 17 2 3 2" xfId="4622"/>
    <cellStyle name="Calculation 17 2 3 2 2" xfId="12882"/>
    <cellStyle name="Calculation 17 2 3 2 2 2" xfId="24888"/>
    <cellStyle name="Calculation 17 2 3 2 2 2 2" xfId="46074"/>
    <cellStyle name="Calculation 17 2 3 2 2 3" xfId="35470"/>
    <cellStyle name="Calculation 17 2 3 2 3" xfId="19775"/>
    <cellStyle name="Calculation 17 2 3 2 3 2" xfId="40962"/>
    <cellStyle name="Calculation 17 2 3 2 4" xfId="30279"/>
    <cellStyle name="Calculation 17 2 3 2_Table 2A-1_EFT (Annual)" xfId="14791"/>
    <cellStyle name="Calculation 17 2 3 3" xfId="10226"/>
    <cellStyle name="Calculation 17 2 3 3 2" xfId="22342"/>
    <cellStyle name="Calculation 17 2 3 3 2 2" xfId="43528"/>
    <cellStyle name="Calculation 17 2 3 3 3" xfId="32924"/>
    <cellStyle name="Calculation 17 2 3 4" xfId="17229"/>
    <cellStyle name="Calculation 17 2 3 4 2" xfId="38416"/>
    <cellStyle name="Calculation 17 2 3 5" xfId="27536"/>
    <cellStyle name="Calculation 17 2 3_Table 2A-1_EFT (Annual)" xfId="3629"/>
    <cellStyle name="Calculation 17 2 4" xfId="2273"/>
    <cellStyle name="Calculation 17 2 4 2" xfId="5834"/>
    <cellStyle name="Calculation 17 2 4 2 2" xfId="14049"/>
    <cellStyle name="Calculation 17 2 4 2 2 2" xfId="26037"/>
    <cellStyle name="Calculation 17 2 4 2 2 2 2" xfId="47223"/>
    <cellStyle name="Calculation 17 2 4 2 2 3" xfId="36619"/>
    <cellStyle name="Calculation 17 2 4 2 3" xfId="20924"/>
    <cellStyle name="Calculation 17 2 4 2 3 2" xfId="42111"/>
    <cellStyle name="Calculation 17 2 4 2 4" xfId="31491"/>
    <cellStyle name="Calculation 17 2 4 2_Table 2A-1_EFT (Annual)" xfId="14790"/>
    <cellStyle name="Calculation 17 2 4 3" xfId="11393"/>
    <cellStyle name="Calculation 17 2 4 3 2" xfId="23491"/>
    <cellStyle name="Calculation 17 2 4 3 2 2" xfId="44677"/>
    <cellStyle name="Calculation 17 2 4 3 3" xfId="34073"/>
    <cellStyle name="Calculation 17 2 4 4" xfId="18378"/>
    <cellStyle name="Calculation 17 2 4 4 2" xfId="39565"/>
    <cellStyle name="Calculation 17 2 4 5" xfId="28748"/>
    <cellStyle name="Calculation 17 2 4_Table 2A-1_EFT (Annual)" xfId="3646"/>
    <cellStyle name="Calculation 17 2 5" xfId="4127"/>
    <cellStyle name="Calculation 17 2 5 2" xfId="12451"/>
    <cellStyle name="Calculation 17 2 5 2 2" xfId="24473"/>
    <cellStyle name="Calculation 17 2 5 2 2 2" xfId="45659"/>
    <cellStyle name="Calculation 17 2 5 2 3" xfId="35055"/>
    <cellStyle name="Calculation 17 2 5 3" xfId="19360"/>
    <cellStyle name="Calculation 17 2 5 3 2" xfId="40547"/>
    <cellStyle name="Calculation 17 2 5 4" xfId="29815"/>
    <cellStyle name="Calculation 17 2 5_Table 2A-1_EFT (Annual)" xfId="14789"/>
    <cellStyle name="Calculation 17 2 6" xfId="9790"/>
    <cellStyle name="Calculation 17 2 6 2" xfId="21927"/>
    <cellStyle name="Calculation 17 2 6 2 2" xfId="43113"/>
    <cellStyle name="Calculation 17 2 6 3" xfId="32509"/>
    <cellStyle name="Calculation 17 2 7" xfId="16814"/>
    <cellStyle name="Calculation 17 2 7 2" xfId="38001"/>
    <cellStyle name="Calculation 17 2 8" xfId="27072"/>
    <cellStyle name="Calculation 17 2_Table 2A-1_EFT (Annual)" xfId="2913"/>
    <cellStyle name="Calculation 17 3" xfId="395"/>
    <cellStyle name="Calculation 17 3 2" xfId="1378"/>
    <cellStyle name="Calculation 17 3 2 2" xfId="2648"/>
    <cellStyle name="Calculation 17 3 2 2 2" xfId="6209"/>
    <cellStyle name="Calculation 17 3 2 2 2 2" xfId="14403"/>
    <cellStyle name="Calculation 17 3 2 2 2 2 2" xfId="26375"/>
    <cellStyle name="Calculation 17 3 2 2 2 2 2 2" xfId="47561"/>
    <cellStyle name="Calculation 17 3 2 2 2 2 3" xfId="36957"/>
    <cellStyle name="Calculation 17 3 2 2 2 3" xfId="21262"/>
    <cellStyle name="Calculation 17 3 2 2 2 3 2" xfId="42449"/>
    <cellStyle name="Calculation 17 3 2 2 2 4" xfId="31865"/>
    <cellStyle name="Calculation 17 3 2 2 2_Table 2A-1_EFT (Annual)" xfId="14788"/>
    <cellStyle name="Calculation 17 3 2 2 3" xfId="11745"/>
    <cellStyle name="Calculation 17 3 2 2 3 2" xfId="23829"/>
    <cellStyle name="Calculation 17 3 2 2 3 2 2" xfId="45015"/>
    <cellStyle name="Calculation 17 3 2 2 3 3" xfId="34411"/>
    <cellStyle name="Calculation 17 3 2 2 4" xfId="18716"/>
    <cellStyle name="Calculation 17 3 2 2 4 2" xfId="39903"/>
    <cellStyle name="Calculation 17 3 2 2 5" xfId="29122"/>
    <cellStyle name="Calculation 17 3 2 2_Table 2A-1_EFT (Annual)" xfId="3627"/>
    <cellStyle name="Calculation 17 3 2 3" xfId="4939"/>
    <cellStyle name="Calculation 17 3 2 3 2" xfId="13199"/>
    <cellStyle name="Calculation 17 3 2 3 2 2" xfId="25205"/>
    <cellStyle name="Calculation 17 3 2 3 2 2 2" xfId="46391"/>
    <cellStyle name="Calculation 17 3 2 3 2 3" xfId="35787"/>
    <cellStyle name="Calculation 17 3 2 3 3" xfId="20092"/>
    <cellStyle name="Calculation 17 3 2 3 3 2" xfId="41279"/>
    <cellStyle name="Calculation 17 3 2 3 4" xfId="30596"/>
    <cellStyle name="Calculation 17 3 2 3_Table 2A-1_EFT (Annual)" xfId="14787"/>
    <cellStyle name="Calculation 17 3 2 4" xfId="10543"/>
    <cellStyle name="Calculation 17 3 2 4 2" xfId="22659"/>
    <cellStyle name="Calculation 17 3 2 4 2 2" xfId="43845"/>
    <cellStyle name="Calculation 17 3 2 4 3" xfId="33241"/>
    <cellStyle name="Calculation 17 3 2 5" xfId="17546"/>
    <cellStyle name="Calculation 17 3 2 5 2" xfId="38733"/>
    <cellStyle name="Calculation 17 3 2 6" xfId="27853"/>
    <cellStyle name="Calculation 17 3 2_Table 2A-1_EFT (Annual)" xfId="3628"/>
    <cellStyle name="Calculation 17 3 3" xfId="929"/>
    <cellStyle name="Calculation 17 3 3 2" xfId="4490"/>
    <cellStyle name="Calculation 17 3 3 2 2" xfId="12752"/>
    <cellStyle name="Calculation 17 3 3 2 2 2" xfId="24762"/>
    <cellStyle name="Calculation 17 3 3 2 2 2 2" xfId="45948"/>
    <cellStyle name="Calculation 17 3 3 2 2 3" xfId="35344"/>
    <cellStyle name="Calculation 17 3 3 2 3" xfId="19649"/>
    <cellStyle name="Calculation 17 3 3 2 3 2" xfId="40836"/>
    <cellStyle name="Calculation 17 3 3 2 4" xfId="30147"/>
    <cellStyle name="Calculation 17 3 3 2_Table 2A-1_EFT (Annual)" xfId="14786"/>
    <cellStyle name="Calculation 17 3 3 3" xfId="10099"/>
    <cellStyle name="Calculation 17 3 3 3 2" xfId="22216"/>
    <cellStyle name="Calculation 17 3 3 3 2 2" xfId="43402"/>
    <cellStyle name="Calculation 17 3 3 3 3" xfId="32798"/>
    <cellStyle name="Calculation 17 3 3 4" xfId="17103"/>
    <cellStyle name="Calculation 17 3 3 4 2" xfId="38290"/>
    <cellStyle name="Calculation 17 3 3 5" xfId="27404"/>
    <cellStyle name="Calculation 17 3 3_Table 2A-1_EFT (Annual)" xfId="4250"/>
    <cellStyle name="Calculation 17 3 4" xfId="2117"/>
    <cellStyle name="Calculation 17 3 4 2" xfId="5678"/>
    <cellStyle name="Calculation 17 3 4 2 2" xfId="13893"/>
    <cellStyle name="Calculation 17 3 4 2 2 2" xfId="25881"/>
    <cellStyle name="Calculation 17 3 4 2 2 2 2" xfId="47067"/>
    <cellStyle name="Calculation 17 3 4 2 2 3" xfId="36463"/>
    <cellStyle name="Calculation 17 3 4 2 3" xfId="20768"/>
    <cellStyle name="Calculation 17 3 4 2 3 2" xfId="41955"/>
    <cellStyle name="Calculation 17 3 4 2 4" xfId="31335"/>
    <cellStyle name="Calculation 17 3 4 2_Table 2A-1_EFT (Annual)" xfId="14785"/>
    <cellStyle name="Calculation 17 3 4 3" xfId="11237"/>
    <cellStyle name="Calculation 17 3 4 3 2" xfId="23335"/>
    <cellStyle name="Calculation 17 3 4 3 2 2" xfId="44521"/>
    <cellStyle name="Calculation 17 3 4 3 3" xfId="33917"/>
    <cellStyle name="Calculation 17 3 4 4" xfId="18222"/>
    <cellStyle name="Calculation 17 3 4 4 2" xfId="39409"/>
    <cellStyle name="Calculation 17 3 4 5" xfId="28592"/>
    <cellStyle name="Calculation 17 3 4_Table 2A-1_EFT (Annual)" xfId="3857"/>
    <cellStyle name="Calculation 17 3 5" xfId="3965"/>
    <cellStyle name="Calculation 17 3 5 2" xfId="12293"/>
    <cellStyle name="Calculation 17 3 5 2 2" xfId="24317"/>
    <cellStyle name="Calculation 17 3 5 2 2 2" xfId="45503"/>
    <cellStyle name="Calculation 17 3 5 2 3" xfId="34899"/>
    <cellStyle name="Calculation 17 3 5 3" xfId="19204"/>
    <cellStyle name="Calculation 17 3 5 3 2" xfId="40391"/>
    <cellStyle name="Calculation 17 3 5 4" xfId="29653"/>
    <cellStyle name="Calculation 17 3 5_Table 2A-1_EFT (Annual)" xfId="14784"/>
    <cellStyle name="Calculation 17 3 6" xfId="9630"/>
    <cellStyle name="Calculation 17 3 6 2" xfId="21771"/>
    <cellStyle name="Calculation 17 3 6 2 2" xfId="42957"/>
    <cellStyle name="Calculation 17 3 6 3" xfId="32353"/>
    <cellStyle name="Calculation 17 3 7" xfId="16658"/>
    <cellStyle name="Calculation 17 3 7 2" xfId="37845"/>
    <cellStyle name="Calculation 17 3 8" xfId="26910"/>
    <cellStyle name="Calculation 17 3_Table 2A-1_EFT (Annual)" xfId="2914"/>
    <cellStyle name="Calculation 17 4" xfId="1212"/>
    <cellStyle name="Calculation 17 4 2" xfId="2482"/>
    <cellStyle name="Calculation 17 4 2 2" xfId="6043"/>
    <cellStyle name="Calculation 17 4 2 2 2" xfId="14237"/>
    <cellStyle name="Calculation 17 4 2 2 2 2" xfId="26209"/>
    <cellStyle name="Calculation 17 4 2 2 2 2 2" xfId="47395"/>
    <cellStyle name="Calculation 17 4 2 2 2 3" xfId="36791"/>
    <cellStyle name="Calculation 17 4 2 2 3" xfId="21096"/>
    <cellStyle name="Calculation 17 4 2 2 3 2" xfId="42283"/>
    <cellStyle name="Calculation 17 4 2 2 4" xfId="31699"/>
    <cellStyle name="Calculation 17 4 2 2_Table 2A-1_EFT (Annual)" xfId="14783"/>
    <cellStyle name="Calculation 17 4 2 3" xfId="11579"/>
    <cellStyle name="Calculation 17 4 2 3 2" xfId="23663"/>
    <cellStyle name="Calculation 17 4 2 3 2 2" xfId="44849"/>
    <cellStyle name="Calculation 17 4 2 3 3" xfId="34245"/>
    <cellStyle name="Calculation 17 4 2 4" xfId="18550"/>
    <cellStyle name="Calculation 17 4 2 4 2" xfId="39737"/>
    <cellStyle name="Calculation 17 4 2 5" xfId="28956"/>
    <cellStyle name="Calculation 17 4 2_Table 2A-1_EFT (Annual)" xfId="4248"/>
    <cellStyle name="Calculation 17 4 3" xfId="4773"/>
    <cellStyle name="Calculation 17 4 3 2" xfId="13033"/>
    <cellStyle name="Calculation 17 4 3 2 2" xfId="25039"/>
    <cellStyle name="Calculation 17 4 3 2 2 2" xfId="46225"/>
    <cellStyle name="Calculation 17 4 3 2 3" xfId="35621"/>
    <cellStyle name="Calculation 17 4 3 3" xfId="19926"/>
    <cellStyle name="Calculation 17 4 3 3 2" xfId="41113"/>
    <cellStyle name="Calculation 17 4 3 4" xfId="30430"/>
    <cellStyle name="Calculation 17 4 3_Table 2A-1_EFT (Annual)" xfId="14782"/>
    <cellStyle name="Calculation 17 4 4" xfId="10377"/>
    <cellStyle name="Calculation 17 4 4 2" xfId="22493"/>
    <cellStyle name="Calculation 17 4 4 2 2" xfId="43679"/>
    <cellStyle name="Calculation 17 4 4 3" xfId="33075"/>
    <cellStyle name="Calculation 17 4 5" xfId="17380"/>
    <cellStyle name="Calculation 17 4 5 2" xfId="38567"/>
    <cellStyle name="Calculation 17 4 6" xfId="27687"/>
    <cellStyle name="Calculation 17 4_Table 2A-1_EFT (Annual)" xfId="3626"/>
    <cellStyle name="Calculation 17 5" xfId="770"/>
    <cellStyle name="Calculation 17 5 2" xfId="4331"/>
    <cellStyle name="Calculation 17 5 2 2" xfId="12611"/>
    <cellStyle name="Calculation 17 5 2 2 2" xfId="24628"/>
    <cellStyle name="Calculation 17 5 2 2 2 2" xfId="45814"/>
    <cellStyle name="Calculation 17 5 2 2 3" xfId="35210"/>
    <cellStyle name="Calculation 17 5 2 3" xfId="19515"/>
    <cellStyle name="Calculation 17 5 2 3 2" xfId="40702"/>
    <cellStyle name="Calculation 17 5 2 4" xfId="29988"/>
    <cellStyle name="Calculation 17 5 2_Table 2A-1_EFT (Annual)" xfId="14781"/>
    <cellStyle name="Calculation 17 5 3" xfId="9959"/>
    <cellStyle name="Calculation 17 5 3 2" xfId="22082"/>
    <cellStyle name="Calculation 17 5 3 2 2" xfId="43268"/>
    <cellStyle name="Calculation 17 5 3 3" xfId="32664"/>
    <cellStyle name="Calculation 17 5 4" xfId="16969"/>
    <cellStyle name="Calculation 17 5 4 2" xfId="38156"/>
    <cellStyle name="Calculation 17 5 5" xfId="27245"/>
    <cellStyle name="Calculation 17 5_Table 2A-1_EFT (Annual)" xfId="3855"/>
    <cellStyle name="Calculation 17 6" xfId="1951"/>
    <cellStyle name="Calculation 17 6 2" xfId="5512"/>
    <cellStyle name="Calculation 17 6 2 2" xfId="13727"/>
    <cellStyle name="Calculation 17 6 2 2 2" xfId="25715"/>
    <cellStyle name="Calculation 17 6 2 2 2 2" xfId="46901"/>
    <cellStyle name="Calculation 17 6 2 2 3" xfId="36297"/>
    <cellStyle name="Calculation 17 6 2 3" xfId="20602"/>
    <cellStyle name="Calculation 17 6 2 3 2" xfId="41789"/>
    <cellStyle name="Calculation 17 6 2 4" xfId="31169"/>
    <cellStyle name="Calculation 17 6 2_Table 2A-1_EFT (Annual)" xfId="14780"/>
    <cellStyle name="Calculation 17 6 3" xfId="11071"/>
    <cellStyle name="Calculation 17 6 3 2" xfId="23169"/>
    <cellStyle name="Calculation 17 6 3 2 2" xfId="44355"/>
    <cellStyle name="Calculation 17 6 3 3" xfId="33751"/>
    <cellStyle name="Calculation 17 6 4" xfId="18056"/>
    <cellStyle name="Calculation 17 6 4 2" xfId="39243"/>
    <cellStyle name="Calculation 17 6 5" xfId="28426"/>
    <cellStyle name="Calculation 17 6_Table 2A-1_EFT (Annual)" xfId="3625"/>
    <cellStyle name="Calculation 17 7" xfId="3753"/>
    <cellStyle name="Calculation 17 7 2" xfId="12121"/>
    <cellStyle name="Calculation 17 7 2 2" xfId="24151"/>
    <cellStyle name="Calculation 17 7 2 2 2" xfId="45337"/>
    <cellStyle name="Calculation 17 7 2 3" xfId="34733"/>
    <cellStyle name="Calculation 17 7 3" xfId="19038"/>
    <cellStyle name="Calculation 17 7 3 2" xfId="40225"/>
    <cellStyle name="Calculation 17 7 4" xfId="29462"/>
    <cellStyle name="Calculation 17 7_Table 2A-1_EFT (Annual)" xfId="14779"/>
    <cellStyle name="Calculation 17 8" xfId="9440"/>
    <cellStyle name="Calculation 17 8 2" xfId="21605"/>
    <cellStyle name="Calculation 17 8 2 2" xfId="42791"/>
    <cellStyle name="Calculation 17 8 3" xfId="32187"/>
    <cellStyle name="Calculation 17 9" xfId="16492"/>
    <cellStyle name="Calculation 17 9 2" xfId="37679"/>
    <cellStyle name="Calculation 17_Table 2A-1_EFT (Annual)" xfId="2912"/>
    <cellStyle name="Calculation 18" xfId="168"/>
    <cellStyle name="Calculation 18 10" xfId="26723"/>
    <cellStyle name="Calculation 18 2" xfId="561"/>
    <cellStyle name="Calculation 18 2 2" xfId="1538"/>
    <cellStyle name="Calculation 18 2 2 2" xfId="2808"/>
    <cellStyle name="Calculation 18 2 2 2 2" xfId="6369"/>
    <cellStyle name="Calculation 18 2 2 2 2 2" xfId="14563"/>
    <cellStyle name="Calculation 18 2 2 2 2 2 2" xfId="26535"/>
    <cellStyle name="Calculation 18 2 2 2 2 2 2 2" xfId="47721"/>
    <cellStyle name="Calculation 18 2 2 2 2 2 3" xfId="37117"/>
    <cellStyle name="Calculation 18 2 2 2 2 3" xfId="21422"/>
    <cellStyle name="Calculation 18 2 2 2 2 3 2" xfId="42609"/>
    <cellStyle name="Calculation 18 2 2 2 2 4" xfId="32025"/>
    <cellStyle name="Calculation 18 2 2 2 2_Table 2A-1_EFT (Annual)" xfId="14778"/>
    <cellStyle name="Calculation 18 2 2 2 3" xfId="11905"/>
    <cellStyle name="Calculation 18 2 2 2 3 2" xfId="23989"/>
    <cellStyle name="Calculation 18 2 2 2 3 2 2" xfId="45175"/>
    <cellStyle name="Calculation 18 2 2 2 3 3" xfId="34571"/>
    <cellStyle name="Calculation 18 2 2 2 4" xfId="18876"/>
    <cellStyle name="Calculation 18 2 2 2 4 2" xfId="40063"/>
    <cellStyle name="Calculation 18 2 2 2 5" xfId="29282"/>
    <cellStyle name="Calculation 18 2 2 2_Table 2A-1_EFT (Annual)" xfId="3854"/>
    <cellStyle name="Calculation 18 2 2 3" xfId="5099"/>
    <cellStyle name="Calculation 18 2 2 3 2" xfId="13359"/>
    <cellStyle name="Calculation 18 2 2 3 2 2" xfId="25365"/>
    <cellStyle name="Calculation 18 2 2 3 2 2 2" xfId="46551"/>
    <cellStyle name="Calculation 18 2 2 3 2 3" xfId="35947"/>
    <cellStyle name="Calculation 18 2 2 3 3" xfId="20252"/>
    <cellStyle name="Calculation 18 2 2 3 3 2" xfId="41439"/>
    <cellStyle name="Calculation 18 2 2 3 4" xfId="30756"/>
    <cellStyle name="Calculation 18 2 2 3_Table 2A-1_EFT (Annual)" xfId="14777"/>
    <cellStyle name="Calculation 18 2 2 4" xfId="10703"/>
    <cellStyle name="Calculation 18 2 2 4 2" xfId="22819"/>
    <cellStyle name="Calculation 18 2 2 4 2 2" xfId="44005"/>
    <cellStyle name="Calculation 18 2 2 4 3" xfId="33401"/>
    <cellStyle name="Calculation 18 2 2 5" xfId="17706"/>
    <cellStyle name="Calculation 18 2 2 5 2" xfId="38893"/>
    <cellStyle name="Calculation 18 2 2 6" xfId="28013"/>
    <cellStyle name="Calculation 18 2 2_Table 2A-1_EFT (Annual)" xfId="4247"/>
    <cellStyle name="Calculation 18 2 3" xfId="1064"/>
    <cellStyle name="Calculation 18 2 3 2" xfId="4625"/>
    <cellStyle name="Calculation 18 2 3 2 2" xfId="12885"/>
    <cellStyle name="Calculation 18 2 3 2 2 2" xfId="24891"/>
    <cellStyle name="Calculation 18 2 3 2 2 2 2" xfId="46077"/>
    <cellStyle name="Calculation 18 2 3 2 2 3" xfId="35473"/>
    <cellStyle name="Calculation 18 2 3 2 3" xfId="19778"/>
    <cellStyle name="Calculation 18 2 3 2 3 2" xfId="40965"/>
    <cellStyle name="Calculation 18 2 3 2 4" xfId="30282"/>
    <cellStyle name="Calculation 18 2 3 2_Table 2A-1_EFT (Annual)" xfId="14776"/>
    <cellStyle name="Calculation 18 2 3 3" xfId="10229"/>
    <cellStyle name="Calculation 18 2 3 3 2" xfId="22345"/>
    <cellStyle name="Calculation 18 2 3 3 2 2" xfId="43531"/>
    <cellStyle name="Calculation 18 2 3 3 3" xfId="32927"/>
    <cellStyle name="Calculation 18 2 3 4" xfId="17232"/>
    <cellStyle name="Calculation 18 2 3 4 2" xfId="38419"/>
    <cellStyle name="Calculation 18 2 3 5" xfId="27539"/>
    <cellStyle name="Calculation 18 2 3_Table 2A-1_EFT (Annual)" xfId="3624"/>
    <cellStyle name="Calculation 18 2 4" xfId="2277"/>
    <cellStyle name="Calculation 18 2 4 2" xfId="5838"/>
    <cellStyle name="Calculation 18 2 4 2 2" xfId="14053"/>
    <cellStyle name="Calculation 18 2 4 2 2 2" xfId="26041"/>
    <cellStyle name="Calculation 18 2 4 2 2 2 2" xfId="47227"/>
    <cellStyle name="Calculation 18 2 4 2 2 3" xfId="36623"/>
    <cellStyle name="Calculation 18 2 4 2 3" xfId="20928"/>
    <cellStyle name="Calculation 18 2 4 2 3 2" xfId="42115"/>
    <cellStyle name="Calculation 18 2 4 2 4" xfId="31495"/>
    <cellStyle name="Calculation 18 2 4 2_Table 2A-1_EFT (Annual)" xfId="14775"/>
    <cellStyle name="Calculation 18 2 4 3" xfId="11397"/>
    <cellStyle name="Calculation 18 2 4 3 2" xfId="23495"/>
    <cellStyle name="Calculation 18 2 4 3 2 2" xfId="44681"/>
    <cellStyle name="Calculation 18 2 4 3 3" xfId="34077"/>
    <cellStyle name="Calculation 18 2 4 4" xfId="18382"/>
    <cellStyle name="Calculation 18 2 4 4 2" xfId="39569"/>
    <cellStyle name="Calculation 18 2 4 5" xfId="28752"/>
    <cellStyle name="Calculation 18 2 4_Table 2A-1_EFT (Annual)" xfId="4246"/>
    <cellStyle name="Calculation 18 2 5" xfId="4131"/>
    <cellStyle name="Calculation 18 2 5 2" xfId="12455"/>
    <cellStyle name="Calculation 18 2 5 2 2" xfId="24477"/>
    <cellStyle name="Calculation 18 2 5 2 2 2" xfId="45663"/>
    <cellStyle name="Calculation 18 2 5 2 3" xfId="35059"/>
    <cellStyle name="Calculation 18 2 5 3" xfId="19364"/>
    <cellStyle name="Calculation 18 2 5 3 2" xfId="40551"/>
    <cellStyle name="Calculation 18 2 5 4" xfId="29819"/>
    <cellStyle name="Calculation 18 2 5_Table 2A-1_EFT (Annual)" xfId="14774"/>
    <cellStyle name="Calculation 18 2 6" xfId="9794"/>
    <cellStyle name="Calculation 18 2 6 2" xfId="21931"/>
    <cellStyle name="Calculation 18 2 6 2 2" xfId="43117"/>
    <cellStyle name="Calculation 18 2 6 3" xfId="32513"/>
    <cellStyle name="Calculation 18 2 7" xfId="16818"/>
    <cellStyle name="Calculation 18 2 7 2" xfId="38005"/>
    <cellStyle name="Calculation 18 2 8" xfId="27076"/>
    <cellStyle name="Calculation 18 2_Table 2A-1_EFT (Annual)" xfId="2916"/>
    <cellStyle name="Calculation 18 3" xfId="399"/>
    <cellStyle name="Calculation 18 3 2" xfId="1382"/>
    <cellStyle name="Calculation 18 3 2 2" xfId="2652"/>
    <cellStyle name="Calculation 18 3 2 2 2" xfId="6213"/>
    <cellStyle name="Calculation 18 3 2 2 2 2" xfId="14407"/>
    <cellStyle name="Calculation 18 3 2 2 2 2 2" xfId="26379"/>
    <cellStyle name="Calculation 18 3 2 2 2 2 2 2" xfId="47565"/>
    <cellStyle name="Calculation 18 3 2 2 2 2 3" xfId="36961"/>
    <cellStyle name="Calculation 18 3 2 2 2 3" xfId="21266"/>
    <cellStyle name="Calculation 18 3 2 2 2 3 2" xfId="42453"/>
    <cellStyle name="Calculation 18 3 2 2 2 4" xfId="31869"/>
    <cellStyle name="Calculation 18 3 2 2 2_Table 2A-1_EFT (Annual)" xfId="14773"/>
    <cellStyle name="Calculation 18 3 2 2 3" xfId="11749"/>
    <cellStyle name="Calculation 18 3 2 2 3 2" xfId="23833"/>
    <cellStyle name="Calculation 18 3 2 2 3 2 2" xfId="45019"/>
    <cellStyle name="Calculation 18 3 2 2 3 3" xfId="34415"/>
    <cellStyle name="Calculation 18 3 2 2 4" xfId="18720"/>
    <cellStyle name="Calculation 18 3 2 2 4 2" xfId="39907"/>
    <cellStyle name="Calculation 18 3 2 2 5" xfId="29126"/>
    <cellStyle name="Calculation 18 3 2 2_Table 2A-1_EFT (Annual)" xfId="3853"/>
    <cellStyle name="Calculation 18 3 2 3" xfId="4943"/>
    <cellStyle name="Calculation 18 3 2 3 2" xfId="13203"/>
    <cellStyle name="Calculation 18 3 2 3 2 2" xfId="25209"/>
    <cellStyle name="Calculation 18 3 2 3 2 2 2" xfId="46395"/>
    <cellStyle name="Calculation 18 3 2 3 2 3" xfId="35791"/>
    <cellStyle name="Calculation 18 3 2 3 3" xfId="20096"/>
    <cellStyle name="Calculation 18 3 2 3 3 2" xfId="41283"/>
    <cellStyle name="Calculation 18 3 2 3 4" xfId="30600"/>
    <cellStyle name="Calculation 18 3 2 3_Table 2A-1_EFT (Annual)" xfId="14772"/>
    <cellStyle name="Calculation 18 3 2 4" xfId="10547"/>
    <cellStyle name="Calculation 18 3 2 4 2" xfId="22663"/>
    <cellStyle name="Calculation 18 3 2 4 2 2" xfId="43849"/>
    <cellStyle name="Calculation 18 3 2 4 3" xfId="33245"/>
    <cellStyle name="Calculation 18 3 2 5" xfId="17550"/>
    <cellStyle name="Calculation 18 3 2 5 2" xfId="38737"/>
    <cellStyle name="Calculation 18 3 2 6" xfId="27857"/>
    <cellStyle name="Calculation 18 3 2_Table 2A-1_EFT (Annual)" xfId="4245"/>
    <cellStyle name="Calculation 18 3 3" xfId="932"/>
    <cellStyle name="Calculation 18 3 3 2" xfId="4493"/>
    <cellStyle name="Calculation 18 3 3 2 2" xfId="12755"/>
    <cellStyle name="Calculation 18 3 3 2 2 2" xfId="24765"/>
    <cellStyle name="Calculation 18 3 3 2 2 2 2" xfId="45951"/>
    <cellStyle name="Calculation 18 3 3 2 2 3" xfId="35347"/>
    <cellStyle name="Calculation 18 3 3 2 3" xfId="19652"/>
    <cellStyle name="Calculation 18 3 3 2 3 2" xfId="40839"/>
    <cellStyle name="Calculation 18 3 3 2 4" xfId="30150"/>
    <cellStyle name="Calculation 18 3 3 2_Table 2A-1_EFT (Annual)" xfId="14771"/>
    <cellStyle name="Calculation 18 3 3 3" xfId="10102"/>
    <cellStyle name="Calculation 18 3 3 3 2" xfId="22219"/>
    <cellStyle name="Calculation 18 3 3 3 2 2" xfId="43405"/>
    <cellStyle name="Calculation 18 3 3 3 3" xfId="32801"/>
    <cellStyle name="Calculation 18 3 3 4" xfId="17106"/>
    <cellStyle name="Calculation 18 3 3 4 2" xfId="38293"/>
    <cellStyle name="Calculation 18 3 3 5" xfId="27407"/>
    <cellStyle name="Calculation 18 3 3_Table 2A-1_EFT (Annual)" xfId="3623"/>
    <cellStyle name="Calculation 18 3 4" xfId="2121"/>
    <cellStyle name="Calculation 18 3 4 2" xfId="5682"/>
    <cellStyle name="Calculation 18 3 4 2 2" xfId="13897"/>
    <cellStyle name="Calculation 18 3 4 2 2 2" xfId="25885"/>
    <cellStyle name="Calculation 18 3 4 2 2 2 2" xfId="47071"/>
    <cellStyle name="Calculation 18 3 4 2 2 3" xfId="36467"/>
    <cellStyle name="Calculation 18 3 4 2 3" xfId="20772"/>
    <cellStyle name="Calculation 18 3 4 2 3 2" xfId="41959"/>
    <cellStyle name="Calculation 18 3 4 2 4" xfId="31339"/>
    <cellStyle name="Calculation 18 3 4 2_Table 2A-1_EFT (Annual)" xfId="14770"/>
    <cellStyle name="Calculation 18 3 4 3" xfId="11241"/>
    <cellStyle name="Calculation 18 3 4 3 2" xfId="23339"/>
    <cellStyle name="Calculation 18 3 4 3 2 2" xfId="44525"/>
    <cellStyle name="Calculation 18 3 4 3 3" xfId="33921"/>
    <cellStyle name="Calculation 18 3 4 4" xfId="18226"/>
    <cellStyle name="Calculation 18 3 4 4 2" xfId="39413"/>
    <cellStyle name="Calculation 18 3 4 5" xfId="28596"/>
    <cellStyle name="Calculation 18 3 4_Table 2A-1_EFT (Annual)" xfId="4244"/>
    <cellStyle name="Calculation 18 3 5" xfId="3969"/>
    <cellStyle name="Calculation 18 3 5 2" xfId="12297"/>
    <cellStyle name="Calculation 18 3 5 2 2" xfId="24321"/>
    <cellStyle name="Calculation 18 3 5 2 2 2" xfId="45507"/>
    <cellStyle name="Calculation 18 3 5 2 3" xfId="34903"/>
    <cellStyle name="Calculation 18 3 5 3" xfId="19208"/>
    <cellStyle name="Calculation 18 3 5 3 2" xfId="40395"/>
    <cellStyle name="Calculation 18 3 5 4" xfId="29657"/>
    <cellStyle name="Calculation 18 3 5_Table 2A-1_EFT (Annual)" xfId="14769"/>
    <cellStyle name="Calculation 18 3 6" xfId="9634"/>
    <cellStyle name="Calculation 18 3 6 2" xfId="21775"/>
    <cellStyle name="Calculation 18 3 6 2 2" xfId="42961"/>
    <cellStyle name="Calculation 18 3 6 3" xfId="32357"/>
    <cellStyle name="Calculation 18 3 7" xfId="16662"/>
    <cellStyle name="Calculation 18 3 7 2" xfId="37849"/>
    <cellStyle name="Calculation 18 3 8" xfId="26914"/>
    <cellStyle name="Calculation 18 3_Table 2A-1_EFT (Annual)" xfId="2917"/>
    <cellStyle name="Calculation 18 4" xfId="1216"/>
    <cellStyle name="Calculation 18 4 2" xfId="2486"/>
    <cellStyle name="Calculation 18 4 2 2" xfId="6047"/>
    <cellStyle name="Calculation 18 4 2 2 2" xfId="14241"/>
    <cellStyle name="Calculation 18 4 2 2 2 2" xfId="26213"/>
    <cellStyle name="Calculation 18 4 2 2 2 2 2" xfId="47399"/>
    <cellStyle name="Calculation 18 4 2 2 2 3" xfId="36795"/>
    <cellStyle name="Calculation 18 4 2 2 3" xfId="21100"/>
    <cellStyle name="Calculation 18 4 2 2 3 2" xfId="42287"/>
    <cellStyle name="Calculation 18 4 2 2 4" xfId="31703"/>
    <cellStyle name="Calculation 18 4 2 2_Table 2A-1_EFT (Annual)" xfId="9892"/>
    <cellStyle name="Calculation 18 4 2 3" xfId="11583"/>
    <cellStyle name="Calculation 18 4 2 3 2" xfId="23667"/>
    <cellStyle name="Calculation 18 4 2 3 2 2" xfId="44853"/>
    <cellStyle name="Calculation 18 4 2 3 3" xfId="34249"/>
    <cellStyle name="Calculation 18 4 2 4" xfId="18554"/>
    <cellStyle name="Calculation 18 4 2 4 2" xfId="39741"/>
    <cellStyle name="Calculation 18 4 2 5" xfId="28960"/>
    <cellStyle name="Calculation 18 4 2_Table 2A-1_EFT (Annual)" xfId="4243"/>
    <cellStyle name="Calculation 18 4 3" xfId="4777"/>
    <cellStyle name="Calculation 18 4 3 2" xfId="13037"/>
    <cellStyle name="Calculation 18 4 3 2 2" xfId="25043"/>
    <cellStyle name="Calculation 18 4 3 2 2 2" xfId="46229"/>
    <cellStyle name="Calculation 18 4 3 2 3" xfId="35625"/>
    <cellStyle name="Calculation 18 4 3 3" xfId="19930"/>
    <cellStyle name="Calculation 18 4 3 3 2" xfId="41117"/>
    <cellStyle name="Calculation 18 4 3 4" xfId="30434"/>
    <cellStyle name="Calculation 18 4 3_Table 2A-1_EFT (Annual)" xfId="9352"/>
    <cellStyle name="Calculation 18 4 4" xfId="10381"/>
    <cellStyle name="Calculation 18 4 4 2" xfId="22497"/>
    <cellStyle name="Calculation 18 4 4 2 2" xfId="43683"/>
    <cellStyle name="Calculation 18 4 4 3" xfId="33079"/>
    <cellStyle name="Calculation 18 4 5" xfId="17384"/>
    <cellStyle name="Calculation 18 4 5 2" xfId="38571"/>
    <cellStyle name="Calculation 18 4 6" xfId="27691"/>
    <cellStyle name="Calculation 18 4_Table 2A-1_EFT (Annual)" xfId="3622"/>
    <cellStyle name="Calculation 18 5" xfId="773"/>
    <cellStyle name="Calculation 18 5 2" xfId="4334"/>
    <cellStyle name="Calculation 18 5 2 2" xfId="12614"/>
    <cellStyle name="Calculation 18 5 2 2 2" xfId="24631"/>
    <cellStyle name="Calculation 18 5 2 2 2 2" xfId="45817"/>
    <cellStyle name="Calculation 18 5 2 2 3" xfId="35213"/>
    <cellStyle name="Calculation 18 5 2 3" xfId="19518"/>
    <cellStyle name="Calculation 18 5 2 3 2" xfId="40705"/>
    <cellStyle name="Calculation 18 5 2 4" xfId="29991"/>
    <cellStyle name="Calculation 18 5 2_Table 2A-1_EFT (Annual)" xfId="14761"/>
    <cellStyle name="Calculation 18 5 3" xfId="9962"/>
    <cellStyle name="Calculation 18 5 3 2" xfId="22085"/>
    <cellStyle name="Calculation 18 5 3 2 2" xfId="43271"/>
    <cellStyle name="Calculation 18 5 3 3" xfId="32667"/>
    <cellStyle name="Calculation 18 5 4" xfId="16972"/>
    <cellStyle name="Calculation 18 5 4 2" xfId="38159"/>
    <cellStyle name="Calculation 18 5 5" xfId="27248"/>
    <cellStyle name="Calculation 18 5_Table 2A-1_EFT (Annual)" xfId="3852"/>
    <cellStyle name="Calculation 18 6" xfId="1955"/>
    <cellStyle name="Calculation 18 6 2" xfId="5516"/>
    <cellStyle name="Calculation 18 6 2 2" xfId="13731"/>
    <cellStyle name="Calculation 18 6 2 2 2" xfId="25719"/>
    <cellStyle name="Calculation 18 6 2 2 2 2" xfId="46905"/>
    <cellStyle name="Calculation 18 6 2 2 3" xfId="36301"/>
    <cellStyle name="Calculation 18 6 2 3" xfId="20606"/>
    <cellStyle name="Calculation 18 6 2 3 2" xfId="41793"/>
    <cellStyle name="Calculation 18 6 2 4" xfId="31173"/>
    <cellStyle name="Calculation 18 6 2_Table 2A-1_EFT (Annual)" xfId="13445"/>
    <cellStyle name="Calculation 18 6 3" xfId="11075"/>
    <cellStyle name="Calculation 18 6 3 2" xfId="23173"/>
    <cellStyle name="Calculation 18 6 3 2 2" xfId="44359"/>
    <cellStyle name="Calculation 18 6 3 3" xfId="33755"/>
    <cellStyle name="Calculation 18 6 4" xfId="18060"/>
    <cellStyle name="Calculation 18 6 4 2" xfId="39247"/>
    <cellStyle name="Calculation 18 6 5" xfId="28430"/>
    <cellStyle name="Calculation 18 6_Table 2A-1_EFT (Annual)" xfId="3621"/>
    <cellStyle name="Calculation 18 7" xfId="3757"/>
    <cellStyle name="Calculation 18 7 2" xfId="12125"/>
    <cellStyle name="Calculation 18 7 2 2" xfId="24155"/>
    <cellStyle name="Calculation 18 7 2 2 2" xfId="45341"/>
    <cellStyle name="Calculation 18 7 2 3" xfId="34737"/>
    <cellStyle name="Calculation 18 7 3" xfId="19042"/>
    <cellStyle name="Calculation 18 7 3 2" xfId="40229"/>
    <cellStyle name="Calculation 18 7 4" xfId="29466"/>
    <cellStyle name="Calculation 18 7_Table 2A-1_EFT (Annual)" xfId="14768"/>
    <cellStyle name="Calculation 18 8" xfId="9444"/>
    <cellStyle name="Calculation 18 8 2" xfId="21609"/>
    <cellStyle name="Calculation 18 8 2 2" xfId="42795"/>
    <cellStyle name="Calculation 18 8 3" xfId="32191"/>
    <cellStyle name="Calculation 18 9" xfId="16496"/>
    <cellStyle name="Calculation 18 9 2" xfId="37683"/>
    <cellStyle name="Calculation 18_Table 2A-1_EFT (Annual)" xfId="2915"/>
    <cellStyle name="Calculation 19" xfId="177"/>
    <cellStyle name="Calculation 19 10" xfId="26732"/>
    <cellStyle name="Calculation 19 2" xfId="570"/>
    <cellStyle name="Calculation 19 2 2" xfId="1547"/>
    <cellStyle name="Calculation 19 2 2 2" xfId="2817"/>
    <cellStyle name="Calculation 19 2 2 2 2" xfId="6378"/>
    <cellStyle name="Calculation 19 2 2 2 2 2" xfId="14572"/>
    <cellStyle name="Calculation 19 2 2 2 2 2 2" xfId="26544"/>
    <cellStyle name="Calculation 19 2 2 2 2 2 2 2" xfId="47730"/>
    <cellStyle name="Calculation 19 2 2 2 2 2 3" xfId="37126"/>
    <cellStyle name="Calculation 19 2 2 2 2 3" xfId="21431"/>
    <cellStyle name="Calculation 19 2 2 2 2 3 2" xfId="42618"/>
    <cellStyle name="Calculation 19 2 2 2 2 4" xfId="32034"/>
    <cellStyle name="Calculation 19 2 2 2 2_Table 2A-1_EFT (Annual)" xfId="14765"/>
    <cellStyle name="Calculation 19 2 2 2 3" xfId="11914"/>
    <cellStyle name="Calculation 19 2 2 2 3 2" xfId="23998"/>
    <cellStyle name="Calculation 19 2 2 2 3 2 2" xfId="45184"/>
    <cellStyle name="Calculation 19 2 2 2 3 3" xfId="34580"/>
    <cellStyle name="Calculation 19 2 2 2 4" xfId="18885"/>
    <cellStyle name="Calculation 19 2 2 2 4 2" xfId="40072"/>
    <cellStyle name="Calculation 19 2 2 2 5" xfId="29291"/>
    <cellStyle name="Calculation 19 2 2 2_Table 2A-1_EFT (Annual)" xfId="3851"/>
    <cellStyle name="Calculation 19 2 2 3" xfId="5108"/>
    <cellStyle name="Calculation 19 2 2 3 2" xfId="13368"/>
    <cellStyle name="Calculation 19 2 2 3 2 2" xfId="25374"/>
    <cellStyle name="Calculation 19 2 2 3 2 2 2" xfId="46560"/>
    <cellStyle name="Calculation 19 2 2 3 2 3" xfId="35956"/>
    <cellStyle name="Calculation 19 2 2 3 3" xfId="20261"/>
    <cellStyle name="Calculation 19 2 2 3 3 2" xfId="41448"/>
    <cellStyle name="Calculation 19 2 2 3 4" xfId="30765"/>
    <cellStyle name="Calculation 19 2 2 3_Table 2A-1_EFT (Annual)" xfId="14767"/>
    <cellStyle name="Calculation 19 2 2 4" xfId="10712"/>
    <cellStyle name="Calculation 19 2 2 4 2" xfId="22828"/>
    <cellStyle name="Calculation 19 2 2 4 2 2" xfId="44014"/>
    <cellStyle name="Calculation 19 2 2 4 3" xfId="33410"/>
    <cellStyle name="Calculation 19 2 2 5" xfId="17715"/>
    <cellStyle name="Calculation 19 2 2 5 2" xfId="38902"/>
    <cellStyle name="Calculation 19 2 2 6" xfId="28022"/>
    <cellStyle name="Calculation 19 2 2_Table 2A-1_EFT (Annual)" xfId="4242"/>
    <cellStyle name="Calculation 19 2 3" xfId="1072"/>
    <cellStyle name="Calculation 19 2 3 2" xfId="4633"/>
    <cellStyle name="Calculation 19 2 3 2 2" xfId="12893"/>
    <cellStyle name="Calculation 19 2 3 2 2 2" xfId="24899"/>
    <cellStyle name="Calculation 19 2 3 2 2 2 2" xfId="46085"/>
    <cellStyle name="Calculation 19 2 3 2 2 3" xfId="35481"/>
    <cellStyle name="Calculation 19 2 3 2 3" xfId="19786"/>
    <cellStyle name="Calculation 19 2 3 2 3 2" xfId="40973"/>
    <cellStyle name="Calculation 19 2 3 2 4" xfId="30290"/>
    <cellStyle name="Calculation 19 2 3 2_Table 2A-1_EFT (Annual)" xfId="14766"/>
    <cellStyle name="Calculation 19 2 3 3" xfId="10237"/>
    <cellStyle name="Calculation 19 2 3 3 2" xfId="22353"/>
    <cellStyle name="Calculation 19 2 3 3 2 2" xfId="43539"/>
    <cellStyle name="Calculation 19 2 3 3 3" xfId="32935"/>
    <cellStyle name="Calculation 19 2 3 4" xfId="17240"/>
    <cellStyle name="Calculation 19 2 3 4 2" xfId="38427"/>
    <cellStyle name="Calculation 19 2 3 5" xfId="27547"/>
    <cellStyle name="Calculation 19 2 3_Table 2A-1_EFT (Annual)" xfId="3620"/>
    <cellStyle name="Calculation 19 2 4" xfId="2286"/>
    <cellStyle name="Calculation 19 2 4 2" xfId="5847"/>
    <cellStyle name="Calculation 19 2 4 2 2" xfId="14062"/>
    <cellStyle name="Calculation 19 2 4 2 2 2" xfId="26050"/>
    <cellStyle name="Calculation 19 2 4 2 2 2 2" xfId="47236"/>
    <cellStyle name="Calculation 19 2 4 2 2 3" xfId="36632"/>
    <cellStyle name="Calculation 19 2 4 2 3" xfId="20937"/>
    <cellStyle name="Calculation 19 2 4 2 3 2" xfId="42124"/>
    <cellStyle name="Calculation 19 2 4 2 4" xfId="31504"/>
    <cellStyle name="Calculation 19 2 4 2_Table 2A-1_EFT (Annual)" xfId="14147"/>
    <cellStyle name="Calculation 19 2 4 3" xfId="11406"/>
    <cellStyle name="Calculation 19 2 4 3 2" xfId="23504"/>
    <cellStyle name="Calculation 19 2 4 3 2 2" xfId="44690"/>
    <cellStyle name="Calculation 19 2 4 3 3" xfId="34086"/>
    <cellStyle name="Calculation 19 2 4 4" xfId="18391"/>
    <cellStyle name="Calculation 19 2 4 4 2" xfId="39578"/>
    <cellStyle name="Calculation 19 2 4 5" xfId="28761"/>
    <cellStyle name="Calculation 19 2 4_Table 2A-1_EFT (Annual)" xfId="4241"/>
    <cellStyle name="Calculation 19 2 5" xfId="4140"/>
    <cellStyle name="Calculation 19 2 5 2" xfId="12464"/>
    <cellStyle name="Calculation 19 2 5 2 2" xfId="24486"/>
    <cellStyle name="Calculation 19 2 5 2 2 2" xfId="45672"/>
    <cellStyle name="Calculation 19 2 5 2 3" xfId="35068"/>
    <cellStyle name="Calculation 19 2 5 3" xfId="19373"/>
    <cellStyle name="Calculation 19 2 5 3 2" xfId="40560"/>
    <cellStyle name="Calculation 19 2 5 4" xfId="29828"/>
    <cellStyle name="Calculation 19 2 5_Table 2A-1_EFT (Annual)" xfId="10031"/>
    <cellStyle name="Calculation 19 2 6" xfId="9803"/>
    <cellStyle name="Calculation 19 2 6 2" xfId="21940"/>
    <cellStyle name="Calculation 19 2 6 2 2" xfId="43126"/>
    <cellStyle name="Calculation 19 2 6 3" xfId="32522"/>
    <cellStyle name="Calculation 19 2 7" xfId="16827"/>
    <cellStyle name="Calculation 19 2 7 2" xfId="38014"/>
    <cellStyle name="Calculation 19 2 8" xfId="27085"/>
    <cellStyle name="Calculation 19 2_Table 2A-1_EFT (Annual)" xfId="2919"/>
    <cellStyle name="Calculation 19 3" xfId="408"/>
    <cellStyle name="Calculation 19 3 2" xfId="1391"/>
    <cellStyle name="Calculation 19 3 2 2" xfId="2661"/>
    <cellStyle name="Calculation 19 3 2 2 2" xfId="6222"/>
    <cellStyle name="Calculation 19 3 2 2 2 2" xfId="14416"/>
    <cellStyle name="Calculation 19 3 2 2 2 2 2" xfId="26388"/>
    <cellStyle name="Calculation 19 3 2 2 2 2 2 2" xfId="47574"/>
    <cellStyle name="Calculation 19 3 2 2 2 2 3" xfId="36970"/>
    <cellStyle name="Calculation 19 3 2 2 2 3" xfId="21275"/>
    <cellStyle name="Calculation 19 3 2 2 2 3 2" xfId="42462"/>
    <cellStyle name="Calculation 19 3 2 2 2 4" xfId="31878"/>
    <cellStyle name="Calculation 19 3 2 2 2_Table 2A-1_EFT (Annual)" xfId="13476"/>
    <cellStyle name="Calculation 19 3 2 2 3" xfId="11758"/>
    <cellStyle name="Calculation 19 3 2 2 3 2" xfId="23842"/>
    <cellStyle name="Calculation 19 3 2 2 3 2 2" xfId="45028"/>
    <cellStyle name="Calculation 19 3 2 2 3 3" xfId="34424"/>
    <cellStyle name="Calculation 19 3 2 2 4" xfId="18729"/>
    <cellStyle name="Calculation 19 3 2 2 4 2" xfId="39916"/>
    <cellStyle name="Calculation 19 3 2 2 5" xfId="29135"/>
    <cellStyle name="Calculation 19 3 2 2_Table 2A-1_EFT (Annual)" xfId="3850"/>
    <cellStyle name="Calculation 19 3 2 3" xfId="4952"/>
    <cellStyle name="Calculation 19 3 2 3 2" xfId="13212"/>
    <cellStyle name="Calculation 19 3 2 3 2 2" xfId="25218"/>
    <cellStyle name="Calculation 19 3 2 3 2 2 2" xfId="46404"/>
    <cellStyle name="Calculation 19 3 2 3 2 3" xfId="35800"/>
    <cellStyle name="Calculation 19 3 2 3 3" xfId="20105"/>
    <cellStyle name="Calculation 19 3 2 3 3 2" xfId="41292"/>
    <cellStyle name="Calculation 19 3 2 3 4" xfId="30609"/>
    <cellStyle name="Calculation 19 3 2 3_Table 2A-1_EFT (Annual)" xfId="14764"/>
    <cellStyle name="Calculation 19 3 2 4" xfId="10556"/>
    <cellStyle name="Calculation 19 3 2 4 2" xfId="22672"/>
    <cellStyle name="Calculation 19 3 2 4 2 2" xfId="43858"/>
    <cellStyle name="Calculation 19 3 2 4 3" xfId="33254"/>
    <cellStyle name="Calculation 19 3 2 5" xfId="17559"/>
    <cellStyle name="Calculation 19 3 2 5 2" xfId="38746"/>
    <cellStyle name="Calculation 19 3 2 6" xfId="27866"/>
    <cellStyle name="Calculation 19 3 2_Table 2A-1_EFT (Annual)" xfId="4240"/>
    <cellStyle name="Calculation 19 3 3" xfId="940"/>
    <cellStyle name="Calculation 19 3 3 2" xfId="4501"/>
    <cellStyle name="Calculation 19 3 3 2 2" xfId="12763"/>
    <cellStyle name="Calculation 19 3 3 2 2 2" xfId="24773"/>
    <cellStyle name="Calculation 19 3 3 2 2 2 2" xfId="45959"/>
    <cellStyle name="Calculation 19 3 3 2 2 3" xfId="35355"/>
    <cellStyle name="Calculation 19 3 3 2 3" xfId="19660"/>
    <cellStyle name="Calculation 19 3 3 2 3 2" xfId="40847"/>
    <cellStyle name="Calculation 19 3 3 2 4" xfId="30158"/>
    <cellStyle name="Calculation 19 3 3 2_Table 2A-1_EFT (Annual)" xfId="14143"/>
    <cellStyle name="Calculation 19 3 3 3" xfId="10110"/>
    <cellStyle name="Calculation 19 3 3 3 2" xfId="22227"/>
    <cellStyle name="Calculation 19 3 3 3 2 2" xfId="43413"/>
    <cellStyle name="Calculation 19 3 3 3 3" xfId="32809"/>
    <cellStyle name="Calculation 19 3 3 4" xfId="17114"/>
    <cellStyle name="Calculation 19 3 3 4 2" xfId="38301"/>
    <cellStyle name="Calculation 19 3 3 5" xfId="27415"/>
    <cellStyle name="Calculation 19 3 3_Table 2A-1_EFT (Annual)" xfId="3619"/>
    <cellStyle name="Calculation 19 3 4" xfId="2130"/>
    <cellStyle name="Calculation 19 3 4 2" xfId="5691"/>
    <cellStyle name="Calculation 19 3 4 2 2" xfId="13906"/>
    <cellStyle name="Calculation 19 3 4 2 2 2" xfId="25894"/>
    <cellStyle name="Calculation 19 3 4 2 2 2 2" xfId="47080"/>
    <cellStyle name="Calculation 19 3 4 2 2 3" xfId="36476"/>
    <cellStyle name="Calculation 19 3 4 2 3" xfId="20781"/>
    <cellStyle name="Calculation 19 3 4 2 3 2" xfId="41968"/>
    <cellStyle name="Calculation 19 3 4 2 4" xfId="31348"/>
    <cellStyle name="Calculation 19 3 4 2_Table 2A-1_EFT (Annual)" xfId="14762"/>
    <cellStyle name="Calculation 19 3 4 3" xfId="11250"/>
    <cellStyle name="Calculation 19 3 4 3 2" xfId="23348"/>
    <cellStyle name="Calculation 19 3 4 3 2 2" xfId="44534"/>
    <cellStyle name="Calculation 19 3 4 3 3" xfId="33930"/>
    <cellStyle name="Calculation 19 3 4 4" xfId="18235"/>
    <cellStyle name="Calculation 19 3 4 4 2" xfId="39422"/>
    <cellStyle name="Calculation 19 3 4 5" xfId="28605"/>
    <cellStyle name="Calculation 19 3 4_Table 2A-1_EFT (Annual)" xfId="4239"/>
    <cellStyle name="Calculation 19 3 5" xfId="3978"/>
    <cellStyle name="Calculation 19 3 5 2" xfId="12306"/>
    <cellStyle name="Calculation 19 3 5 2 2" xfId="24330"/>
    <cellStyle name="Calculation 19 3 5 2 2 2" xfId="45516"/>
    <cellStyle name="Calculation 19 3 5 2 3" xfId="34912"/>
    <cellStyle name="Calculation 19 3 5 3" xfId="19217"/>
    <cellStyle name="Calculation 19 3 5 3 2" xfId="40404"/>
    <cellStyle name="Calculation 19 3 5 4" xfId="29666"/>
    <cellStyle name="Calculation 19 3 5_Table 2A-1_EFT (Annual)" xfId="14763"/>
    <cellStyle name="Calculation 19 3 6" xfId="9643"/>
    <cellStyle name="Calculation 19 3 6 2" xfId="21784"/>
    <cellStyle name="Calculation 19 3 6 2 2" xfId="42970"/>
    <cellStyle name="Calculation 19 3 6 3" xfId="32366"/>
    <cellStyle name="Calculation 19 3 7" xfId="16671"/>
    <cellStyle name="Calculation 19 3 7 2" xfId="37858"/>
    <cellStyle name="Calculation 19 3 8" xfId="26923"/>
    <cellStyle name="Calculation 19 3_Table 2A-1_EFT (Annual)" xfId="2920"/>
    <cellStyle name="Calculation 19 4" xfId="1225"/>
    <cellStyle name="Calculation 19 4 2" xfId="2495"/>
    <cellStyle name="Calculation 19 4 2 2" xfId="6056"/>
    <cellStyle name="Calculation 19 4 2 2 2" xfId="14250"/>
    <cellStyle name="Calculation 19 4 2 2 2 2" xfId="26222"/>
    <cellStyle name="Calculation 19 4 2 2 2 2 2" xfId="47408"/>
    <cellStyle name="Calculation 19 4 2 2 2 3" xfId="36804"/>
    <cellStyle name="Calculation 19 4 2 2 3" xfId="21109"/>
    <cellStyle name="Calculation 19 4 2 2 3 2" xfId="42296"/>
    <cellStyle name="Calculation 19 4 2 2 4" xfId="31712"/>
    <cellStyle name="Calculation 19 4 2 2_Table 2A-1_EFT (Annual)" xfId="12797"/>
    <cellStyle name="Calculation 19 4 2 3" xfId="11592"/>
    <cellStyle name="Calculation 19 4 2 3 2" xfId="23676"/>
    <cellStyle name="Calculation 19 4 2 3 2 2" xfId="44862"/>
    <cellStyle name="Calculation 19 4 2 3 3" xfId="34258"/>
    <cellStyle name="Calculation 19 4 2 4" xfId="18563"/>
    <cellStyle name="Calculation 19 4 2 4 2" xfId="39750"/>
    <cellStyle name="Calculation 19 4 2 5" xfId="28969"/>
    <cellStyle name="Calculation 19 4 2_Table 2A-1_EFT (Annual)" xfId="4238"/>
    <cellStyle name="Calculation 19 4 3" xfId="4786"/>
    <cellStyle name="Calculation 19 4 3 2" xfId="13046"/>
    <cellStyle name="Calculation 19 4 3 2 2" xfId="25052"/>
    <cellStyle name="Calculation 19 4 3 2 2 2" xfId="46238"/>
    <cellStyle name="Calculation 19 4 3 2 3" xfId="35634"/>
    <cellStyle name="Calculation 19 4 3 3" xfId="19939"/>
    <cellStyle name="Calculation 19 4 3 3 2" xfId="41126"/>
    <cellStyle name="Calculation 19 4 3 4" xfId="30443"/>
    <cellStyle name="Calculation 19 4 3_Table 2A-1_EFT (Annual)" xfId="14153"/>
    <cellStyle name="Calculation 19 4 4" xfId="10390"/>
    <cellStyle name="Calculation 19 4 4 2" xfId="22506"/>
    <cellStyle name="Calculation 19 4 4 2 2" xfId="43692"/>
    <cellStyle name="Calculation 19 4 4 3" xfId="33088"/>
    <cellStyle name="Calculation 19 4 5" xfId="17393"/>
    <cellStyle name="Calculation 19 4 5 2" xfId="38580"/>
    <cellStyle name="Calculation 19 4 6" xfId="27700"/>
    <cellStyle name="Calculation 19 4_Table 2A-1_EFT (Annual)" xfId="3618"/>
    <cellStyle name="Calculation 19 5" xfId="781"/>
    <cellStyle name="Calculation 19 5 2" xfId="4342"/>
    <cellStyle name="Calculation 19 5 2 2" xfId="12622"/>
    <cellStyle name="Calculation 19 5 2 2 2" xfId="24639"/>
    <cellStyle name="Calculation 19 5 2 2 2 2" xfId="45825"/>
    <cellStyle name="Calculation 19 5 2 2 3" xfId="35221"/>
    <cellStyle name="Calculation 19 5 2 3" xfId="19526"/>
    <cellStyle name="Calculation 19 5 2 3 2" xfId="40713"/>
    <cellStyle name="Calculation 19 5 2 4" xfId="29999"/>
    <cellStyle name="Calculation 19 5 2_Table 2A-1_EFT (Annual)" xfId="9685"/>
    <cellStyle name="Calculation 19 5 3" xfId="9970"/>
    <cellStyle name="Calculation 19 5 3 2" xfId="22093"/>
    <cellStyle name="Calculation 19 5 3 2 2" xfId="43279"/>
    <cellStyle name="Calculation 19 5 3 3" xfId="32675"/>
    <cellStyle name="Calculation 19 5 4" xfId="16980"/>
    <cellStyle name="Calculation 19 5 4 2" xfId="38167"/>
    <cellStyle name="Calculation 19 5 5" xfId="27256"/>
    <cellStyle name="Calculation 19 5_Table 2A-1_EFT (Annual)" xfId="3849"/>
    <cellStyle name="Calculation 19 6" xfId="1964"/>
    <cellStyle name="Calculation 19 6 2" xfId="5525"/>
    <cellStyle name="Calculation 19 6 2 2" xfId="13740"/>
    <cellStyle name="Calculation 19 6 2 2 2" xfId="25728"/>
    <cellStyle name="Calculation 19 6 2 2 2 2" xfId="46914"/>
    <cellStyle name="Calculation 19 6 2 2 3" xfId="36310"/>
    <cellStyle name="Calculation 19 6 2 3" xfId="20615"/>
    <cellStyle name="Calculation 19 6 2 3 2" xfId="41802"/>
    <cellStyle name="Calculation 19 6 2 4" xfId="31182"/>
    <cellStyle name="Calculation 19 6 2_Table 2A-1_EFT (Annual)" xfId="14760"/>
    <cellStyle name="Calculation 19 6 3" xfId="11084"/>
    <cellStyle name="Calculation 19 6 3 2" xfId="23182"/>
    <cellStyle name="Calculation 19 6 3 2 2" xfId="44368"/>
    <cellStyle name="Calculation 19 6 3 3" xfId="33764"/>
    <cellStyle name="Calculation 19 6 4" xfId="18069"/>
    <cellStyle name="Calculation 19 6 4 2" xfId="39256"/>
    <cellStyle name="Calculation 19 6 5" xfId="28439"/>
    <cellStyle name="Calculation 19 6_Table 2A-1_EFT (Annual)" xfId="3617"/>
    <cellStyle name="Calculation 19 7" xfId="3766"/>
    <cellStyle name="Calculation 19 7 2" xfId="12134"/>
    <cellStyle name="Calculation 19 7 2 2" xfId="24164"/>
    <cellStyle name="Calculation 19 7 2 2 2" xfId="45350"/>
    <cellStyle name="Calculation 19 7 2 3" xfId="34746"/>
    <cellStyle name="Calculation 19 7 3" xfId="19051"/>
    <cellStyle name="Calculation 19 7 3 2" xfId="40238"/>
    <cellStyle name="Calculation 19 7 4" xfId="29475"/>
    <cellStyle name="Calculation 19 7_Table 2A-1_EFT (Annual)" xfId="9351"/>
    <cellStyle name="Calculation 19 8" xfId="9453"/>
    <cellStyle name="Calculation 19 8 2" xfId="21618"/>
    <cellStyle name="Calculation 19 8 2 2" xfId="42804"/>
    <cellStyle name="Calculation 19 8 3" xfId="32200"/>
    <cellStyle name="Calculation 19 9" xfId="16505"/>
    <cellStyle name="Calculation 19 9 2" xfId="37692"/>
    <cellStyle name="Calculation 19_Table 2A-1_EFT (Annual)" xfId="2918"/>
    <cellStyle name="Calculation 2" xfId="93"/>
    <cellStyle name="Calculation 2 10" xfId="21517"/>
    <cellStyle name="Calculation 2 10 2" xfId="42704"/>
    <cellStyle name="Calculation 2 11" xfId="26649"/>
    <cellStyle name="Calculation 2 2" xfId="492"/>
    <cellStyle name="Calculation 2 2 2" xfId="1469"/>
    <cellStyle name="Calculation 2 2 2 2" xfId="2739"/>
    <cellStyle name="Calculation 2 2 2 2 2" xfId="6300"/>
    <cellStyle name="Calculation 2 2 2 2 2 2" xfId="14494"/>
    <cellStyle name="Calculation 2 2 2 2 2 2 2" xfId="26466"/>
    <cellStyle name="Calculation 2 2 2 2 2 2 2 2" xfId="47652"/>
    <cellStyle name="Calculation 2 2 2 2 2 2 3" xfId="37048"/>
    <cellStyle name="Calculation 2 2 2 2 2 3" xfId="21353"/>
    <cellStyle name="Calculation 2 2 2 2 2 3 2" xfId="42540"/>
    <cellStyle name="Calculation 2 2 2 2 2 4" xfId="31956"/>
    <cellStyle name="Calculation 2 2 2 2 2_Table 2A-1_EFT (Annual)" xfId="14759"/>
    <cellStyle name="Calculation 2 2 2 2 3" xfId="11836"/>
    <cellStyle name="Calculation 2 2 2 2 3 2" xfId="23920"/>
    <cellStyle name="Calculation 2 2 2 2 3 2 2" xfId="45106"/>
    <cellStyle name="Calculation 2 2 2 2 3 3" xfId="34502"/>
    <cellStyle name="Calculation 2 2 2 2 4" xfId="18807"/>
    <cellStyle name="Calculation 2 2 2 2 4 2" xfId="39994"/>
    <cellStyle name="Calculation 2 2 2 2 5" xfId="29213"/>
    <cellStyle name="Calculation 2 2 2 2_Table 2A-1_EFT (Annual)" xfId="3848"/>
    <cellStyle name="Calculation 2 2 2 3" xfId="5030"/>
    <cellStyle name="Calculation 2 2 2 3 2" xfId="13290"/>
    <cellStyle name="Calculation 2 2 2 3 2 2" xfId="25296"/>
    <cellStyle name="Calculation 2 2 2 3 2 2 2" xfId="46482"/>
    <cellStyle name="Calculation 2 2 2 3 2 3" xfId="35878"/>
    <cellStyle name="Calculation 2 2 2 3 3" xfId="20183"/>
    <cellStyle name="Calculation 2 2 2 3 3 2" xfId="41370"/>
    <cellStyle name="Calculation 2 2 2 3 4" xfId="30687"/>
    <cellStyle name="Calculation 2 2 2 3_Table 2A-1_EFT (Annual)" xfId="14758"/>
    <cellStyle name="Calculation 2 2 2 4" xfId="10634"/>
    <cellStyle name="Calculation 2 2 2 4 2" xfId="22750"/>
    <cellStyle name="Calculation 2 2 2 4 2 2" xfId="43936"/>
    <cellStyle name="Calculation 2 2 2 4 3" xfId="33332"/>
    <cellStyle name="Calculation 2 2 2 5" xfId="17637"/>
    <cellStyle name="Calculation 2 2 2 5 2" xfId="38824"/>
    <cellStyle name="Calculation 2 2 2 6" xfId="27944"/>
    <cellStyle name="Calculation 2 2 2_Table 2A-1_EFT (Annual)" xfId="4237"/>
    <cellStyle name="Calculation 2 2 3" xfId="1008"/>
    <cellStyle name="Calculation 2 2 3 2" xfId="4569"/>
    <cellStyle name="Calculation 2 2 3 2 2" xfId="12829"/>
    <cellStyle name="Calculation 2 2 3 2 2 2" xfId="24835"/>
    <cellStyle name="Calculation 2 2 3 2 2 2 2" xfId="46021"/>
    <cellStyle name="Calculation 2 2 3 2 2 3" xfId="35417"/>
    <cellStyle name="Calculation 2 2 3 2 3" xfId="19722"/>
    <cellStyle name="Calculation 2 2 3 2 3 2" xfId="40909"/>
    <cellStyle name="Calculation 2 2 3 2 4" xfId="30226"/>
    <cellStyle name="Calculation 2 2 3 2_Table 2A-1_EFT (Annual)" xfId="14757"/>
    <cellStyle name="Calculation 2 2 3 3" xfId="10173"/>
    <cellStyle name="Calculation 2 2 3 3 2" xfId="22289"/>
    <cellStyle name="Calculation 2 2 3 3 2 2" xfId="43475"/>
    <cellStyle name="Calculation 2 2 3 3 3" xfId="32871"/>
    <cellStyle name="Calculation 2 2 3 4" xfId="17176"/>
    <cellStyle name="Calculation 2 2 3 4 2" xfId="38363"/>
    <cellStyle name="Calculation 2 2 3 5" xfId="27483"/>
    <cellStyle name="Calculation 2 2 3_Table 2A-1_EFT (Annual)" xfId="3616"/>
    <cellStyle name="Calculation 2 2 4" xfId="2208"/>
    <cellStyle name="Calculation 2 2 4 2" xfId="5769"/>
    <cellStyle name="Calculation 2 2 4 2 2" xfId="13984"/>
    <cellStyle name="Calculation 2 2 4 2 2 2" xfId="25972"/>
    <cellStyle name="Calculation 2 2 4 2 2 2 2" xfId="47158"/>
    <cellStyle name="Calculation 2 2 4 2 2 3" xfId="36554"/>
    <cellStyle name="Calculation 2 2 4 2 3" xfId="20859"/>
    <cellStyle name="Calculation 2 2 4 2 3 2" xfId="42046"/>
    <cellStyle name="Calculation 2 2 4 2 4" xfId="31426"/>
    <cellStyle name="Calculation 2 2 4 2_Table 2A-1_EFT (Annual)" xfId="14756"/>
    <cellStyle name="Calculation 2 2 4 3" xfId="11328"/>
    <cellStyle name="Calculation 2 2 4 3 2" xfId="23426"/>
    <cellStyle name="Calculation 2 2 4 3 2 2" xfId="44612"/>
    <cellStyle name="Calculation 2 2 4 3 3" xfId="34008"/>
    <cellStyle name="Calculation 2 2 4 4" xfId="18313"/>
    <cellStyle name="Calculation 2 2 4 4 2" xfId="39500"/>
    <cellStyle name="Calculation 2 2 4 5" xfId="28683"/>
    <cellStyle name="Calculation 2 2 4_Table 2A-1_EFT (Annual)" xfId="4236"/>
    <cellStyle name="Calculation 2 2 5" xfId="4062"/>
    <cellStyle name="Calculation 2 2 5 2" xfId="12386"/>
    <cellStyle name="Calculation 2 2 5 2 2" xfId="24408"/>
    <cellStyle name="Calculation 2 2 5 2 2 2" xfId="45594"/>
    <cellStyle name="Calculation 2 2 5 2 3" xfId="34990"/>
    <cellStyle name="Calculation 2 2 5 3" xfId="19295"/>
    <cellStyle name="Calculation 2 2 5 3 2" xfId="40482"/>
    <cellStyle name="Calculation 2 2 5 4" xfId="29750"/>
    <cellStyle name="Calculation 2 2 5_Table 2A-1_EFT (Annual)" xfId="14755"/>
    <cellStyle name="Calculation 2 2 6" xfId="9725"/>
    <cellStyle name="Calculation 2 2 6 2" xfId="21862"/>
    <cellStyle name="Calculation 2 2 6 2 2" xfId="43048"/>
    <cellStyle name="Calculation 2 2 6 3" xfId="32444"/>
    <cellStyle name="Calculation 2 2 7" xfId="16749"/>
    <cellStyle name="Calculation 2 2 7 2" xfId="37936"/>
    <cellStyle name="Calculation 2 2 8" xfId="27007"/>
    <cellStyle name="Calculation 2 2_Table 2A-1_EFT (Annual)" xfId="2922"/>
    <cellStyle name="Calculation 2 3" xfId="325"/>
    <cellStyle name="Calculation 2 3 2" xfId="1313"/>
    <cellStyle name="Calculation 2 3 2 2" xfId="2583"/>
    <cellStyle name="Calculation 2 3 2 2 2" xfId="6144"/>
    <cellStyle name="Calculation 2 3 2 2 2 2" xfId="14338"/>
    <cellStyle name="Calculation 2 3 2 2 2 2 2" xfId="26310"/>
    <cellStyle name="Calculation 2 3 2 2 2 2 2 2" xfId="47496"/>
    <cellStyle name="Calculation 2 3 2 2 2 2 3" xfId="36892"/>
    <cellStyle name="Calculation 2 3 2 2 2 3" xfId="21197"/>
    <cellStyle name="Calculation 2 3 2 2 2 3 2" xfId="42384"/>
    <cellStyle name="Calculation 2 3 2 2 2 4" xfId="31800"/>
    <cellStyle name="Calculation 2 3 2 2 2_Table 2A-1_EFT (Annual)" xfId="14754"/>
    <cellStyle name="Calculation 2 3 2 2 3" xfId="11680"/>
    <cellStyle name="Calculation 2 3 2 2 3 2" xfId="23764"/>
    <cellStyle name="Calculation 2 3 2 2 3 2 2" xfId="44950"/>
    <cellStyle name="Calculation 2 3 2 2 3 3" xfId="34346"/>
    <cellStyle name="Calculation 2 3 2 2 4" xfId="18651"/>
    <cellStyle name="Calculation 2 3 2 2 4 2" xfId="39838"/>
    <cellStyle name="Calculation 2 3 2 2 5" xfId="29057"/>
    <cellStyle name="Calculation 2 3 2 2_Table 2A-1_EFT (Annual)" xfId="3847"/>
    <cellStyle name="Calculation 2 3 2 3" xfId="4874"/>
    <cellStyle name="Calculation 2 3 2 3 2" xfId="13134"/>
    <cellStyle name="Calculation 2 3 2 3 2 2" xfId="25140"/>
    <cellStyle name="Calculation 2 3 2 3 2 2 2" xfId="46326"/>
    <cellStyle name="Calculation 2 3 2 3 2 3" xfId="35722"/>
    <cellStyle name="Calculation 2 3 2 3 3" xfId="20027"/>
    <cellStyle name="Calculation 2 3 2 3 3 2" xfId="41214"/>
    <cellStyle name="Calculation 2 3 2 3 4" xfId="30531"/>
    <cellStyle name="Calculation 2 3 2 3_Table 2A-1_EFT (Annual)" xfId="14753"/>
    <cellStyle name="Calculation 2 3 2 4" xfId="10478"/>
    <cellStyle name="Calculation 2 3 2 4 2" xfId="22594"/>
    <cellStyle name="Calculation 2 3 2 4 2 2" xfId="43780"/>
    <cellStyle name="Calculation 2 3 2 4 3" xfId="33176"/>
    <cellStyle name="Calculation 2 3 2 5" xfId="17481"/>
    <cellStyle name="Calculation 2 3 2 5 2" xfId="38668"/>
    <cellStyle name="Calculation 2 3 2 6" xfId="27788"/>
    <cellStyle name="Calculation 2 3 2_Table 2A-1_EFT (Annual)" xfId="4235"/>
    <cellStyle name="Calculation 2 3 3" xfId="871"/>
    <cellStyle name="Calculation 2 3 3 2" xfId="4432"/>
    <cellStyle name="Calculation 2 3 3 2 2" xfId="12697"/>
    <cellStyle name="Calculation 2 3 3 2 2 2" xfId="24709"/>
    <cellStyle name="Calculation 2 3 3 2 2 2 2" xfId="45895"/>
    <cellStyle name="Calculation 2 3 3 2 2 3" xfId="35291"/>
    <cellStyle name="Calculation 2 3 3 2 3" xfId="19596"/>
    <cellStyle name="Calculation 2 3 3 2 3 2" xfId="40783"/>
    <cellStyle name="Calculation 2 3 3 2 4" xfId="30089"/>
    <cellStyle name="Calculation 2 3 3 2_Table 2A-1_EFT (Annual)" xfId="14752"/>
    <cellStyle name="Calculation 2 3 3 3" xfId="10044"/>
    <cellStyle name="Calculation 2 3 3 3 2" xfId="22163"/>
    <cellStyle name="Calculation 2 3 3 3 2 2" xfId="43349"/>
    <cellStyle name="Calculation 2 3 3 3 3" xfId="32745"/>
    <cellStyle name="Calculation 2 3 3 4" xfId="17050"/>
    <cellStyle name="Calculation 2 3 3 4 2" xfId="38237"/>
    <cellStyle name="Calculation 2 3 3 5" xfId="27346"/>
    <cellStyle name="Calculation 2 3 3_Table 2A-1_EFT (Annual)" xfId="3615"/>
    <cellStyle name="Calculation 2 3 4" xfId="2052"/>
    <cellStyle name="Calculation 2 3 4 2" xfId="5613"/>
    <cellStyle name="Calculation 2 3 4 2 2" xfId="13828"/>
    <cellStyle name="Calculation 2 3 4 2 2 2" xfId="25816"/>
    <cellStyle name="Calculation 2 3 4 2 2 2 2" xfId="47002"/>
    <cellStyle name="Calculation 2 3 4 2 2 3" xfId="36398"/>
    <cellStyle name="Calculation 2 3 4 2 3" xfId="20703"/>
    <cellStyle name="Calculation 2 3 4 2 3 2" xfId="41890"/>
    <cellStyle name="Calculation 2 3 4 2 4" xfId="31270"/>
    <cellStyle name="Calculation 2 3 4 2_Table 2A-1_EFT (Annual)" xfId="14751"/>
    <cellStyle name="Calculation 2 3 4 3" xfId="11172"/>
    <cellStyle name="Calculation 2 3 4 3 2" xfId="23270"/>
    <cellStyle name="Calculation 2 3 4 3 2 2" xfId="44456"/>
    <cellStyle name="Calculation 2 3 4 3 3" xfId="33852"/>
    <cellStyle name="Calculation 2 3 4 4" xfId="18157"/>
    <cellStyle name="Calculation 2 3 4 4 2" xfId="39344"/>
    <cellStyle name="Calculation 2 3 4 5" xfId="28527"/>
    <cellStyle name="Calculation 2 3 4_Table 2A-1_EFT (Annual)" xfId="4234"/>
    <cellStyle name="Calculation 2 3 5" xfId="3895"/>
    <cellStyle name="Calculation 2 3 5 2" xfId="12227"/>
    <cellStyle name="Calculation 2 3 5 2 2" xfId="24252"/>
    <cellStyle name="Calculation 2 3 5 2 2 2" xfId="45438"/>
    <cellStyle name="Calculation 2 3 5 2 3" xfId="34834"/>
    <cellStyle name="Calculation 2 3 5 3" xfId="19139"/>
    <cellStyle name="Calculation 2 3 5 3 2" xfId="40326"/>
    <cellStyle name="Calculation 2 3 5 4" xfId="29583"/>
    <cellStyle name="Calculation 2 3 5_Table 2A-1_EFT (Annual)" xfId="14750"/>
    <cellStyle name="Calculation 2 3 6" xfId="9564"/>
    <cellStyle name="Calculation 2 3 6 2" xfId="21706"/>
    <cellStyle name="Calculation 2 3 6 2 2" xfId="42892"/>
    <cellStyle name="Calculation 2 3 6 3" xfId="32288"/>
    <cellStyle name="Calculation 2 3 7" xfId="16593"/>
    <cellStyle name="Calculation 2 3 7 2" xfId="37780"/>
    <cellStyle name="Calculation 2 3 8" xfId="26840"/>
    <cellStyle name="Calculation 2 3_Table 2A-1_EFT (Annual)" xfId="2923"/>
    <cellStyle name="Calculation 2 4" xfId="1147"/>
    <cellStyle name="Calculation 2 4 2" xfId="2417"/>
    <cellStyle name="Calculation 2 4 2 2" xfId="5978"/>
    <cellStyle name="Calculation 2 4 2 2 2" xfId="14172"/>
    <cellStyle name="Calculation 2 4 2 2 2 2" xfId="26144"/>
    <cellStyle name="Calculation 2 4 2 2 2 2 2" xfId="47330"/>
    <cellStyle name="Calculation 2 4 2 2 2 3" xfId="36726"/>
    <cellStyle name="Calculation 2 4 2 2 3" xfId="21031"/>
    <cellStyle name="Calculation 2 4 2 2 3 2" xfId="42218"/>
    <cellStyle name="Calculation 2 4 2 2 4" xfId="31634"/>
    <cellStyle name="Calculation 2 4 2 2_Table 2A-1_EFT (Annual)" xfId="14749"/>
    <cellStyle name="Calculation 2 4 2 3" xfId="11514"/>
    <cellStyle name="Calculation 2 4 2 3 2" xfId="23598"/>
    <cellStyle name="Calculation 2 4 2 3 2 2" xfId="44784"/>
    <cellStyle name="Calculation 2 4 2 3 3" xfId="34180"/>
    <cellStyle name="Calculation 2 4 2 4" xfId="18485"/>
    <cellStyle name="Calculation 2 4 2 4 2" xfId="39672"/>
    <cellStyle name="Calculation 2 4 2 5" xfId="28891"/>
    <cellStyle name="Calculation 2 4 2_Table 2A-1_EFT (Annual)" xfId="4233"/>
    <cellStyle name="Calculation 2 4 3" xfId="4708"/>
    <cellStyle name="Calculation 2 4 3 2" xfId="12968"/>
    <cellStyle name="Calculation 2 4 3 2 2" xfId="24974"/>
    <cellStyle name="Calculation 2 4 3 2 2 2" xfId="46160"/>
    <cellStyle name="Calculation 2 4 3 2 3" xfId="35556"/>
    <cellStyle name="Calculation 2 4 3 3" xfId="19861"/>
    <cellStyle name="Calculation 2 4 3 3 2" xfId="41048"/>
    <cellStyle name="Calculation 2 4 3 4" xfId="30365"/>
    <cellStyle name="Calculation 2 4 3_Table 2A-1_EFT (Annual)" xfId="14748"/>
    <cellStyle name="Calculation 2 4 4" xfId="10312"/>
    <cellStyle name="Calculation 2 4 4 2" xfId="22428"/>
    <cellStyle name="Calculation 2 4 4 2 2" xfId="43614"/>
    <cellStyle name="Calculation 2 4 4 3" xfId="33010"/>
    <cellStyle name="Calculation 2 4 5" xfId="17315"/>
    <cellStyle name="Calculation 2 4 5 2" xfId="38502"/>
    <cellStyle name="Calculation 2 4 6" xfId="27622"/>
    <cellStyle name="Calculation 2 4_Table 2A-1_EFT (Annual)" xfId="3614"/>
    <cellStyle name="Calculation 2 5" xfId="712"/>
    <cellStyle name="Calculation 2 5 2" xfId="4273"/>
    <cellStyle name="Calculation 2 5 2 2" xfId="12557"/>
    <cellStyle name="Calculation 2 5 2 2 2" xfId="24575"/>
    <cellStyle name="Calculation 2 5 2 2 2 2" xfId="45761"/>
    <cellStyle name="Calculation 2 5 2 2 3" xfId="35157"/>
    <cellStyle name="Calculation 2 5 2 3" xfId="19462"/>
    <cellStyle name="Calculation 2 5 2 3 2" xfId="40649"/>
    <cellStyle name="Calculation 2 5 2 4" xfId="29930"/>
    <cellStyle name="Calculation 2 5 2_Table 2A-1_EFT (Annual)" xfId="14747"/>
    <cellStyle name="Calculation 2 5 3" xfId="9904"/>
    <cellStyle name="Calculation 2 5 3 2" xfId="22029"/>
    <cellStyle name="Calculation 2 5 3 2 2" xfId="43215"/>
    <cellStyle name="Calculation 2 5 3 3" xfId="32611"/>
    <cellStyle name="Calculation 2 5 4" xfId="16916"/>
    <cellStyle name="Calculation 2 5 4 2" xfId="38103"/>
    <cellStyle name="Calculation 2 5 5" xfId="27187"/>
    <cellStyle name="Calculation 2 5_Table 2A-1_EFT (Annual)" xfId="3846"/>
    <cellStyle name="Calculation 2 6" xfId="1944"/>
    <cellStyle name="Calculation 2 6 2" xfId="5505"/>
    <cellStyle name="Calculation 2 6 2 2" xfId="13720"/>
    <cellStyle name="Calculation 2 6 2 2 2" xfId="25708"/>
    <cellStyle name="Calculation 2 6 2 2 2 2" xfId="46894"/>
    <cellStyle name="Calculation 2 6 2 2 3" xfId="36290"/>
    <cellStyle name="Calculation 2 6 2 3" xfId="20595"/>
    <cellStyle name="Calculation 2 6 2 3 2" xfId="41782"/>
    <cellStyle name="Calculation 2 6 2 4" xfId="31162"/>
    <cellStyle name="Calculation 2 6 2_Table 2A-1_EFT (Annual)" xfId="14746"/>
    <cellStyle name="Calculation 2 6 3" xfId="11064"/>
    <cellStyle name="Calculation 2 6 3 2" xfId="23162"/>
    <cellStyle name="Calculation 2 6 3 2 2" xfId="44348"/>
    <cellStyle name="Calculation 2 6 3 3" xfId="33744"/>
    <cellStyle name="Calculation 2 6 4" xfId="18049"/>
    <cellStyle name="Calculation 2 6 4 2" xfId="39236"/>
    <cellStyle name="Calculation 2 6 5" xfId="28419"/>
    <cellStyle name="Calculation 2 6_Table 2A-1_EFT (Annual)" xfId="3613"/>
    <cellStyle name="Calculation 2 7" xfId="3682"/>
    <cellStyle name="Calculation 2 7 2" xfId="12055"/>
    <cellStyle name="Calculation 2 7 2 2" xfId="24086"/>
    <cellStyle name="Calculation 2 7 2 2 2" xfId="45272"/>
    <cellStyle name="Calculation 2 7 2 3" xfId="34668"/>
    <cellStyle name="Calculation 2 7 3" xfId="18973"/>
    <cellStyle name="Calculation 2 7 3 2" xfId="40160"/>
    <cellStyle name="Calculation 2 7 4" xfId="29392"/>
    <cellStyle name="Calculation 2 7_Table 2A-1_EFT (Annual)" xfId="14745"/>
    <cellStyle name="Calculation 2 8" xfId="9372"/>
    <cellStyle name="Calculation 2 8 2" xfId="21540"/>
    <cellStyle name="Calculation 2 8 2 2" xfId="42726"/>
    <cellStyle name="Calculation 2 8 3" xfId="32122"/>
    <cellStyle name="Calculation 2 9" xfId="16427"/>
    <cellStyle name="Calculation 2 9 2" xfId="37614"/>
    <cellStyle name="Calculation 2_Table 2A-1_EFT (Annual)" xfId="2921"/>
    <cellStyle name="Calculation 20" xfId="178"/>
    <cellStyle name="Calculation 20 10" xfId="26733"/>
    <cellStyle name="Calculation 20 2" xfId="571"/>
    <cellStyle name="Calculation 20 2 2" xfId="1548"/>
    <cellStyle name="Calculation 20 2 2 2" xfId="2818"/>
    <cellStyle name="Calculation 20 2 2 2 2" xfId="6379"/>
    <cellStyle name="Calculation 20 2 2 2 2 2" xfId="14573"/>
    <cellStyle name="Calculation 20 2 2 2 2 2 2" xfId="26545"/>
    <cellStyle name="Calculation 20 2 2 2 2 2 2 2" xfId="47731"/>
    <cellStyle name="Calculation 20 2 2 2 2 2 3" xfId="37127"/>
    <cellStyle name="Calculation 20 2 2 2 2 3" xfId="21432"/>
    <cellStyle name="Calculation 20 2 2 2 2 3 2" xfId="42619"/>
    <cellStyle name="Calculation 20 2 2 2 2 4" xfId="32035"/>
    <cellStyle name="Calculation 20 2 2 2 2_Table 2A-1_EFT (Annual)" xfId="14744"/>
    <cellStyle name="Calculation 20 2 2 2 3" xfId="11915"/>
    <cellStyle name="Calculation 20 2 2 2 3 2" xfId="23999"/>
    <cellStyle name="Calculation 20 2 2 2 3 2 2" xfId="45185"/>
    <cellStyle name="Calculation 20 2 2 2 3 3" xfId="34581"/>
    <cellStyle name="Calculation 20 2 2 2 4" xfId="18886"/>
    <cellStyle name="Calculation 20 2 2 2 4 2" xfId="40073"/>
    <cellStyle name="Calculation 20 2 2 2 5" xfId="29292"/>
    <cellStyle name="Calculation 20 2 2 2_Table 2A-1_EFT (Annual)" xfId="3845"/>
    <cellStyle name="Calculation 20 2 2 3" xfId="5109"/>
    <cellStyle name="Calculation 20 2 2 3 2" xfId="13369"/>
    <cellStyle name="Calculation 20 2 2 3 2 2" xfId="25375"/>
    <cellStyle name="Calculation 20 2 2 3 2 2 2" xfId="46561"/>
    <cellStyle name="Calculation 20 2 2 3 2 3" xfId="35957"/>
    <cellStyle name="Calculation 20 2 2 3 3" xfId="20262"/>
    <cellStyle name="Calculation 20 2 2 3 3 2" xfId="41449"/>
    <cellStyle name="Calculation 20 2 2 3 4" xfId="30766"/>
    <cellStyle name="Calculation 20 2 2 3_Table 2A-1_EFT (Annual)" xfId="14743"/>
    <cellStyle name="Calculation 20 2 2 4" xfId="10713"/>
    <cellStyle name="Calculation 20 2 2 4 2" xfId="22829"/>
    <cellStyle name="Calculation 20 2 2 4 2 2" xfId="44015"/>
    <cellStyle name="Calculation 20 2 2 4 3" xfId="33411"/>
    <cellStyle name="Calculation 20 2 2 5" xfId="17716"/>
    <cellStyle name="Calculation 20 2 2 5 2" xfId="38903"/>
    <cellStyle name="Calculation 20 2 2 6" xfId="28023"/>
    <cellStyle name="Calculation 20 2 2_Table 2A-1_EFT (Annual)" xfId="4232"/>
    <cellStyle name="Calculation 20 2 3" xfId="1073"/>
    <cellStyle name="Calculation 20 2 3 2" xfId="4634"/>
    <cellStyle name="Calculation 20 2 3 2 2" xfId="12894"/>
    <cellStyle name="Calculation 20 2 3 2 2 2" xfId="24900"/>
    <cellStyle name="Calculation 20 2 3 2 2 2 2" xfId="46086"/>
    <cellStyle name="Calculation 20 2 3 2 2 3" xfId="35482"/>
    <cellStyle name="Calculation 20 2 3 2 3" xfId="19787"/>
    <cellStyle name="Calculation 20 2 3 2 3 2" xfId="40974"/>
    <cellStyle name="Calculation 20 2 3 2 4" xfId="30291"/>
    <cellStyle name="Calculation 20 2 3 2_Table 2A-1_EFT (Annual)" xfId="14742"/>
    <cellStyle name="Calculation 20 2 3 3" xfId="10238"/>
    <cellStyle name="Calculation 20 2 3 3 2" xfId="22354"/>
    <cellStyle name="Calculation 20 2 3 3 2 2" xfId="43540"/>
    <cellStyle name="Calculation 20 2 3 3 3" xfId="32936"/>
    <cellStyle name="Calculation 20 2 3 4" xfId="17241"/>
    <cellStyle name="Calculation 20 2 3 4 2" xfId="38428"/>
    <cellStyle name="Calculation 20 2 3 5" xfId="27548"/>
    <cellStyle name="Calculation 20 2 3_Table 2A-1_EFT (Annual)" xfId="3612"/>
    <cellStyle name="Calculation 20 2 4" xfId="2287"/>
    <cellStyle name="Calculation 20 2 4 2" xfId="5848"/>
    <cellStyle name="Calculation 20 2 4 2 2" xfId="14063"/>
    <cellStyle name="Calculation 20 2 4 2 2 2" xfId="26051"/>
    <cellStyle name="Calculation 20 2 4 2 2 2 2" xfId="47237"/>
    <cellStyle name="Calculation 20 2 4 2 2 3" xfId="36633"/>
    <cellStyle name="Calculation 20 2 4 2 3" xfId="20938"/>
    <cellStyle name="Calculation 20 2 4 2 3 2" xfId="42125"/>
    <cellStyle name="Calculation 20 2 4 2 4" xfId="31505"/>
    <cellStyle name="Calculation 20 2 4 2_Table 2A-1_EFT (Annual)" xfId="14741"/>
    <cellStyle name="Calculation 20 2 4 3" xfId="11407"/>
    <cellStyle name="Calculation 20 2 4 3 2" xfId="23505"/>
    <cellStyle name="Calculation 20 2 4 3 2 2" xfId="44691"/>
    <cellStyle name="Calculation 20 2 4 3 3" xfId="34087"/>
    <cellStyle name="Calculation 20 2 4 4" xfId="18392"/>
    <cellStyle name="Calculation 20 2 4 4 2" xfId="39579"/>
    <cellStyle name="Calculation 20 2 4 5" xfId="28762"/>
    <cellStyle name="Calculation 20 2 4_Table 2A-1_EFT (Annual)" xfId="4231"/>
    <cellStyle name="Calculation 20 2 5" xfId="4141"/>
    <cellStyle name="Calculation 20 2 5 2" xfId="12465"/>
    <cellStyle name="Calculation 20 2 5 2 2" xfId="24487"/>
    <cellStyle name="Calculation 20 2 5 2 2 2" xfId="45673"/>
    <cellStyle name="Calculation 20 2 5 2 3" xfId="35069"/>
    <cellStyle name="Calculation 20 2 5 3" xfId="19374"/>
    <cellStyle name="Calculation 20 2 5 3 2" xfId="40561"/>
    <cellStyle name="Calculation 20 2 5 4" xfId="29829"/>
    <cellStyle name="Calculation 20 2 5_Table 2A-1_EFT (Annual)" xfId="14740"/>
    <cellStyle name="Calculation 20 2 6" xfId="9804"/>
    <cellStyle name="Calculation 20 2 6 2" xfId="21941"/>
    <cellStyle name="Calculation 20 2 6 2 2" xfId="43127"/>
    <cellStyle name="Calculation 20 2 6 3" xfId="32523"/>
    <cellStyle name="Calculation 20 2 7" xfId="16828"/>
    <cellStyle name="Calculation 20 2 7 2" xfId="38015"/>
    <cellStyle name="Calculation 20 2 8" xfId="27086"/>
    <cellStyle name="Calculation 20 2_Table 2A-1_EFT (Annual)" xfId="2925"/>
    <cellStyle name="Calculation 20 3" xfId="409"/>
    <cellStyle name="Calculation 20 3 2" xfId="1392"/>
    <cellStyle name="Calculation 20 3 2 2" xfId="2662"/>
    <cellStyle name="Calculation 20 3 2 2 2" xfId="6223"/>
    <cellStyle name="Calculation 20 3 2 2 2 2" xfId="14417"/>
    <cellStyle name="Calculation 20 3 2 2 2 2 2" xfId="26389"/>
    <cellStyle name="Calculation 20 3 2 2 2 2 2 2" xfId="47575"/>
    <cellStyle name="Calculation 20 3 2 2 2 2 3" xfId="36971"/>
    <cellStyle name="Calculation 20 3 2 2 2 3" xfId="21276"/>
    <cellStyle name="Calculation 20 3 2 2 2 3 2" xfId="42463"/>
    <cellStyle name="Calculation 20 3 2 2 2 4" xfId="31879"/>
    <cellStyle name="Calculation 20 3 2 2 2_Table 2A-1_EFT (Annual)" xfId="14739"/>
    <cellStyle name="Calculation 20 3 2 2 3" xfId="11759"/>
    <cellStyle name="Calculation 20 3 2 2 3 2" xfId="23843"/>
    <cellStyle name="Calculation 20 3 2 2 3 2 2" xfId="45029"/>
    <cellStyle name="Calculation 20 3 2 2 3 3" xfId="34425"/>
    <cellStyle name="Calculation 20 3 2 2 4" xfId="18730"/>
    <cellStyle name="Calculation 20 3 2 2 4 2" xfId="39917"/>
    <cellStyle name="Calculation 20 3 2 2 5" xfId="29136"/>
    <cellStyle name="Calculation 20 3 2 2_Table 2A-1_EFT (Annual)" xfId="3844"/>
    <cellStyle name="Calculation 20 3 2 3" xfId="4953"/>
    <cellStyle name="Calculation 20 3 2 3 2" xfId="13213"/>
    <cellStyle name="Calculation 20 3 2 3 2 2" xfId="25219"/>
    <cellStyle name="Calculation 20 3 2 3 2 2 2" xfId="46405"/>
    <cellStyle name="Calculation 20 3 2 3 2 3" xfId="35801"/>
    <cellStyle name="Calculation 20 3 2 3 3" xfId="20106"/>
    <cellStyle name="Calculation 20 3 2 3 3 2" xfId="41293"/>
    <cellStyle name="Calculation 20 3 2 3 4" xfId="30610"/>
    <cellStyle name="Calculation 20 3 2 3_Table 2A-1_EFT (Annual)" xfId="14738"/>
    <cellStyle name="Calculation 20 3 2 4" xfId="10557"/>
    <cellStyle name="Calculation 20 3 2 4 2" xfId="22673"/>
    <cellStyle name="Calculation 20 3 2 4 2 2" xfId="43859"/>
    <cellStyle name="Calculation 20 3 2 4 3" xfId="33255"/>
    <cellStyle name="Calculation 20 3 2 5" xfId="17560"/>
    <cellStyle name="Calculation 20 3 2 5 2" xfId="38747"/>
    <cellStyle name="Calculation 20 3 2 6" xfId="27867"/>
    <cellStyle name="Calculation 20 3 2_Table 2A-1_EFT (Annual)" xfId="4230"/>
    <cellStyle name="Calculation 20 3 3" xfId="941"/>
    <cellStyle name="Calculation 20 3 3 2" xfId="4502"/>
    <cellStyle name="Calculation 20 3 3 2 2" xfId="12764"/>
    <cellStyle name="Calculation 20 3 3 2 2 2" xfId="24774"/>
    <cellStyle name="Calculation 20 3 3 2 2 2 2" xfId="45960"/>
    <cellStyle name="Calculation 20 3 3 2 2 3" xfId="35356"/>
    <cellStyle name="Calculation 20 3 3 2 3" xfId="19661"/>
    <cellStyle name="Calculation 20 3 3 2 3 2" xfId="40848"/>
    <cellStyle name="Calculation 20 3 3 2 4" xfId="30159"/>
    <cellStyle name="Calculation 20 3 3 2_Table 2A-1_EFT (Annual)" xfId="14737"/>
    <cellStyle name="Calculation 20 3 3 3" xfId="10111"/>
    <cellStyle name="Calculation 20 3 3 3 2" xfId="22228"/>
    <cellStyle name="Calculation 20 3 3 3 2 2" xfId="43414"/>
    <cellStyle name="Calculation 20 3 3 3 3" xfId="32810"/>
    <cellStyle name="Calculation 20 3 3 4" xfId="17115"/>
    <cellStyle name="Calculation 20 3 3 4 2" xfId="38302"/>
    <cellStyle name="Calculation 20 3 3 5" xfId="27416"/>
    <cellStyle name="Calculation 20 3 3_Table 2A-1_EFT (Annual)" xfId="3611"/>
    <cellStyle name="Calculation 20 3 4" xfId="2131"/>
    <cellStyle name="Calculation 20 3 4 2" xfId="5692"/>
    <cellStyle name="Calculation 20 3 4 2 2" xfId="13907"/>
    <cellStyle name="Calculation 20 3 4 2 2 2" xfId="25895"/>
    <cellStyle name="Calculation 20 3 4 2 2 2 2" xfId="47081"/>
    <cellStyle name="Calculation 20 3 4 2 2 3" xfId="36477"/>
    <cellStyle name="Calculation 20 3 4 2 3" xfId="20782"/>
    <cellStyle name="Calculation 20 3 4 2 3 2" xfId="41969"/>
    <cellStyle name="Calculation 20 3 4 2 4" xfId="31349"/>
    <cellStyle name="Calculation 20 3 4 2_Table 2A-1_EFT (Annual)" xfId="14736"/>
    <cellStyle name="Calculation 20 3 4 3" xfId="11251"/>
    <cellStyle name="Calculation 20 3 4 3 2" xfId="23349"/>
    <cellStyle name="Calculation 20 3 4 3 2 2" xfId="44535"/>
    <cellStyle name="Calculation 20 3 4 3 3" xfId="33931"/>
    <cellStyle name="Calculation 20 3 4 4" xfId="18236"/>
    <cellStyle name="Calculation 20 3 4 4 2" xfId="39423"/>
    <cellStyle name="Calculation 20 3 4 5" xfId="28606"/>
    <cellStyle name="Calculation 20 3 4_Table 2A-1_EFT (Annual)" xfId="4229"/>
    <cellStyle name="Calculation 20 3 5" xfId="3979"/>
    <cellStyle name="Calculation 20 3 5 2" xfId="12307"/>
    <cellStyle name="Calculation 20 3 5 2 2" xfId="24331"/>
    <cellStyle name="Calculation 20 3 5 2 2 2" xfId="45517"/>
    <cellStyle name="Calculation 20 3 5 2 3" xfId="34913"/>
    <cellStyle name="Calculation 20 3 5 3" xfId="19218"/>
    <cellStyle name="Calculation 20 3 5 3 2" xfId="40405"/>
    <cellStyle name="Calculation 20 3 5 4" xfId="29667"/>
    <cellStyle name="Calculation 20 3 5_Table 2A-1_EFT (Annual)" xfId="14734"/>
    <cellStyle name="Calculation 20 3 6" xfId="9644"/>
    <cellStyle name="Calculation 20 3 6 2" xfId="21785"/>
    <cellStyle name="Calculation 20 3 6 2 2" xfId="42971"/>
    <cellStyle name="Calculation 20 3 6 3" xfId="32367"/>
    <cellStyle name="Calculation 20 3 7" xfId="16672"/>
    <cellStyle name="Calculation 20 3 7 2" xfId="37859"/>
    <cellStyle name="Calculation 20 3 8" xfId="26924"/>
    <cellStyle name="Calculation 20 3_Table 2A-1_EFT (Annual)" xfId="2926"/>
    <cellStyle name="Calculation 20 4" xfId="1226"/>
    <cellStyle name="Calculation 20 4 2" xfId="2496"/>
    <cellStyle name="Calculation 20 4 2 2" xfId="6057"/>
    <cellStyle name="Calculation 20 4 2 2 2" xfId="14251"/>
    <cellStyle name="Calculation 20 4 2 2 2 2" xfId="26223"/>
    <cellStyle name="Calculation 20 4 2 2 2 2 2" xfId="47409"/>
    <cellStyle name="Calculation 20 4 2 2 2 3" xfId="36805"/>
    <cellStyle name="Calculation 20 4 2 2 3" xfId="21110"/>
    <cellStyle name="Calculation 20 4 2 2 3 2" xfId="42297"/>
    <cellStyle name="Calculation 20 4 2 2 4" xfId="31713"/>
    <cellStyle name="Calculation 20 4 2 2_Table 2A-1_EFT (Annual)" xfId="14735"/>
    <cellStyle name="Calculation 20 4 2 3" xfId="11593"/>
    <cellStyle name="Calculation 20 4 2 3 2" xfId="23677"/>
    <cellStyle name="Calculation 20 4 2 3 2 2" xfId="44863"/>
    <cellStyle name="Calculation 20 4 2 3 3" xfId="34259"/>
    <cellStyle name="Calculation 20 4 2 4" xfId="18564"/>
    <cellStyle name="Calculation 20 4 2 4 2" xfId="39751"/>
    <cellStyle name="Calculation 20 4 2 5" xfId="28970"/>
    <cellStyle name="Calculation 20 4 2_Table 2A-1_EFT (Annual)" xfId="4228"/>
    <cellStyle name="Calculation 20 4 3" xfId="4787"/>
    <cellStyle name="Calculation 20 4 3 2" xfId="13047"/>
    <cellStyle name="Calculation 20 4 3 2 2" xfId="25053"/>
    <cellStyle name="Calculation 20 4 3 2 2 2" xfId="46239"/>
    <cellStyle name="Calculation 20 4 3 2 3" xfId="35635"/>
    <cellStyle name="Calculation 20 4 3 3" xfId="19940"/>
    <cellStyle name="Calculation 20 4 3 3 2" xfId="41127"/>
    <cellStyle name="Calculation 20 4 3 4" xfId="30444"/>
    <cellStyle name="Calculation 20 4 3_Table 2A-1_EFT (Annual)" xfId="14733"/>
    <cellStyle name="Calculation 20 4 4" xfId="10391"/>
    <cellStyle name="Calculation 20 4 4 2" xfId="22507"/>
    <cellStyle name="Calculation 20 4 4 2 2" xfId="43693"/>
    <cellStyle name="Calculation 20 4 4 3" xfId="33089"/>
    <cellStyle name="Calculation 20 4 5" xfId="17394"/>
    <cellStyle name="Calculation 20 4 5 2" xfId="38581"/>
    <cellStyle name="Calculation 20 4 6" xfId="27701"/>
    <cellStyle name="Calculation 20 4_Table 2A-1_EFT (Annual)" xfId="3610"/>
    <cellStyle name="Calculation 20 5" xfId="782"/>
    <cellStyle name="Calculation 20 5 2" xfId="4343"/>
    <cellStyle name="Calculation 20 5 2 2" xfId="12623"/>
    <cellStyle name="Calculation 20 5 2 2 2" xfId="24640"/>
    <cellStyle name="Calculation 20 5 2 2 2 2" xfId="45826"/>
    <cellStyle name="Calculation 20 5 2 2 3" xfId="35222"/>
    <cellStyle name="Calculation 20 5 2 3" xfId="19527"/>
    <cellStyle name="Calculation 20 5 2 3 2" xfId="40714"/>
    <cellStyle name="Calculation 20 5 2 4" xfId="30000"/>
    <cellStyle name="Calculation 20 5 2_Table 2A-1_EFT (Annual)" xfId="14732"/>
    <cellStyle name="Calculation 20 5 3" xfId="9971"/>
    <cellStyle name="Calculation 20 5 3 2" xfId="22094"/>
    <cellStyle name="Calculation 20 5 3 2 2" xfId="43280"/>
    <cellStyle name="Calculation 20 5 3 3" xfId="32676"/>
    <cellStyle name="Calculation 20 5 4" xfId="16981"/>
    <cellStyle name="Calculation 20 5 4 2" xfId="38168"/>
    <cellStyle name="Calculation 20 5 5" xfId="27257"/>
    <cellStyle name="Calculation 20 5_Table 2A-1_EFT (Annual)" xfId="3843"/>
    <cellStyle name="Calculation 20 6" xfId="1965"/>
    <cellStyle name="Calculation 20 6 2" xfId="5526"/>
    <cellStyle name="Calculation 20 6 2 2" xfId="13741"/>
    <cellStyle name="Calculation 20 6 2 2 2" xfId="25729"/>
    <cellStyle name="Calculation 20 6 2 2 2 2" xfId="46915"/>
    <cellStyle name="Calculation 20 6 2 2 3" xfId="36311"/>
    <cellStyle name="Calculation 20 6 2 3" xfId="20616"/>
    <cellStyle name="Calculation 20 6 2 3 2" xfId="41803"/>
    <cellStyle name="Calculation 20 6 2 4" xfId="31183"/>
    <cellStyle name="Calculation 20 6 2_Table 2A-1_EFT (Annual)" xfId="14731"/>
    <cellStyle name="Calculation 20 6 3" xfId="11085"/>
    <cellStyle name="Calculation 20 6 3 2" xfId="23183"/>
    <cellStyle name="Calculation 20 6 3 2 2" xfId="44369"/>
    <cellStyle name="Calculation 20 6 3 3" xfId="33765"/>
    <cellStyle name="Calculation 20 6 4" xfId="18070"/>
    <cellStyle name="Calculation 20 6 4 2" xfId="39257"/>
    <cellStyle name="Calculation 20 6 5" xfId="28440"/>
    <cellStyle name="Calculation 20 6_Table 2A-1_EFT (Annual)" xfId="3609"/>
    <cellStyle name="Calculation 20 7" xfId="3767"/>
    <cellStyle name="Calculation 20 7 2" xfId="12135"/>
    <cellStyle name="Calculation 20 7 2 2" xfId="24165"/>
    <cellStyle name="Calculation 20 7 2 2 2" xfId="45351"/>
    <cellStyle name="Calculation 20 7 2 3" xfId="34747"/>
    <cellStyle name="Calculation 20 7 3" xfId="19052"/>
    <cellStyle name="Calculation 20 7 3 2" xfId="40239"/>
    <cellStyle name="Calculation 20 7 4" xfId="29476"/>
    <cellStyle name="Calculation 20 7_Table 2A-1_EFT (Annual)" xfId="14730"/>
    <cellStyle name="Calculation 20 8" xfId="9454"/>
    <cellStyle name="Calculation 20 8 2" xfId="21619"/>
    <cellStyle name="Calculation 20 8 2 2" xfId="42805"/>
    <cellStyle name="Calculation 20 8 3" xfId="32201"/>
    <cellStyle name="Calculation 20 9" xfId="16506"/>
    <cellStyle name="Calculation 20 9 2" xfId="37693"/>
    <cellStyle name="Calculation 20_Table 2A-1_EFT (Annual)" xfId="2924"/>
    <cellStyle name="Calculation 21" xfId="176"/>
    <cellStyle name="Calculation 21 10" xfId="26731"/>
    <cellStyle name="Calculation 21 2" xfId="569"/>
    <cellStyle name="Calculation 21 2 2" xfId="1546"/>
    <cellStyle name="Calculation 21 2 2 2" xfId="2816"/>
    <cellStyle name="Calculation 21 2 2 2 2" xfId="6377"/>
    <cellStyle name="Calculation 21 2 2 2 2 2" xfId="14571"/>
    <cellStyle name="Calculation 21 2 2 2 2 2 2" xfId="26543"/>
    <cellStyle name="Calculation 21 2 2 2 2 2 2 2" xfId="47729"/>
    <cellStyle name="Calculation 21 2 2 2 2 2 3" xfId="37125"/>
    <cellStyle name="Calculation 21 2 2 2 2 3" xfId="21430"/>
    <cellStyle name="Calculation 21 2 2 2 2 3 2" xfId="42617"/>
    <cellStyle name="Calculation 21 2 2 2 2 4" xfId="32033"/>
    <cellStyle name="Calculation 21 2 2 2 2_Table 2A-1_EFT (Annual)" xfId="14729"/>
    <cellStyle name="Calculation 21 2 2 2 3" xfId="11913"/>
    <cellStyle name="Calculation 21 2 2 2 3 2" xfId="23997"/>
    <cellStyle name="Calculation 21 2 2 2 3 2 2" xfId="45183"/>
    <cellStyle name="Calculation 21 2 2 2 3 3" xfId="34579"/>
    <cellStyle name="Calculation 21 2 2 2 4" xfId="18884"/>
    <cellStyle name="Calculation 21 2 2 2 4 2" xfId="40071"/>
    <cellStyle name="Calculation 21 2 2 2 5" xfId="29290"/>
    <cellStyle name="Calculation 21 2 2 2_Table 2A-1_EFT (Annual)" xfId="6496"/>
    <cellStyle name="Calculation 21 2 2 3" xfId="5107"/>
    <cellStyle name="Calculation 21 2 2 3 2" xfId="13367"/>
    <cellStyle name="Calculation 21 2 2 3 2 2" xfId="25373"/>
    <cellStyle name="Calculation 21 2 2 3 2 2 2" xfId="46559"/>
    <cellStyle name="Calculation 21 2 2 3 2 3" xfId="35955"/>
    <cellStyle name="Calculation 21 2 2 3 3" xfId="20260"/>
    <cellStyle name="Calculation 21 2 2 3 3 2" xfId="41447"/>
    <cellStyle name="Calculation 21 2 2 3 4" xfId="30764"/>
    <cellStyle name="Calculation 21 2 2 3_Table 2A-1_EFT (Annual)" xfId="14728"/>
    <cellStyle name="Calculation 21 2 2 4" xfId="10711"/>
    <cellStyle name="Calculation 21 2 2 4 2" xfId="22827"/>
    <cellStyle name="Calculation 21 2 2 4 2 2" xfId="44013"/>
    <cellStyle name="Calculation 21 2 2 4 3" xfId="33409"/>
    <cellStyle name="Calculation 21 2 2 5" xfId="17714"/>
    <cellStyle name="Calculation 21 2 2 5 2" xfId="38901"/>
    <cellStyle name="Calculation 21 2 2 6" xfId="28021"/>
    <cellStyle name="Calculation 21 2 2_Table 2A-1_EFT (Annual)" xfId="6495"/>
    <cellStyle name="Calculation 21 2 3" xfId="1071"/>
    <cellStyle name="Calculation 21 2 3 2" xfId="4632"/>
    <cellStyle name="Calculation 21 2 3 2 2" xfId="12892"/>
    <cellStyle name="Calculation 21 2 3 2 2 2" xfId="24898"/>
    <cellStyle name="Calculation 21 2 3 2 2 2 2" xfId="46084"/>
    <cellStyle name="Calculation 21 2 3 2 2 3" xfId="35480"/>
    <cellStyle name="Calculation 21 2 3 2 3" xfId="19785"/>
    <cellStyle name="Calculation 21 2 3 2 3 2" xfId="40972"/>
    <cellStyle name="Calculation 21 2 3 2 4" xfId="30289"/>
    <cellStyle name="Calculation 21 2 3 2_Table 2A-1_EFT (Annual)" xfId="14727"/>
    <cellStyle name="Calculation 21 2 3 3" xfId="10236"/>
    <cellStyle name="Calculation 21 2 3 3 2" xfId="22352"/>
    <cellStyle name="Calculation 21 2 3 3 2 2" xfId="43538"/>
    <cellStyle name="Calculation 21 2 3 3 3" xfId="32934"/>
    <cellStyle name="Calculation 21 2 3 4" xfId="17239"/>
    <cellStyle name="Calculation 21 2 3 4 2" xfId="38426"/>
    <cellStyle name="Calculation 21 2 3 5" xfId="27546"/>
    <cellStyle name="Calculation 21 2 3_Table 2A-1_EFT (Annual)" xfId="6497"/>
    <cellStyle name="Calculation 21 2 4" xfId="2285"/>
    <cellStyle name="Calculation 21 2 4 2" xfId="5846"/>
    <cellStyle name="Calculation 21 2 4 2 2" xfId="14061"/>
    <cellStyle name="Calculation 21 2 4 2 2 2" xfId="26049"/>
    <cellStyle name="Calculation 21 2 4 2 2 2 2" xfId="47235"/>
    <cellStyle name="Calculation 21 2 4 2 2 3" xfId="36631"/>
    <cellStyle name="Calculation 21 2 4 2 3" xfId="20936"/>
    <cellStyle name="Calculation 21 2 4 2 3 2" xfId="42123"/>
    <cellStyle name="Calculation 21 2 4 2 4" xfId="31503"/>
    <cellStyle name="Calculation 21 2 4 2_Table 2A-1_EFT (Annual)" xfId="14726"/>
    <cellStyle name="Calculation 21 2 4 3" xfId="11405"/>
    <cellStyle name="Calculation 21 2 4 3 2" xfId="23503"/>
    <cellStyle name="Calculation 21 2 4 3 2 2" xfId="44689"/>
    <cellStyle name="Calculation 21 2 4 3 3" xfId="34085"/>
    <cellStyle name="Calculation 21 2 4 4" xfId="18390"/>
    <cellStyle name="Calculation 21 2 4 4 2" xfId="39577"/>
    <cellStyle name="Calculation 21 2 4 5" xfId="28760"/>
    <cellStyle name="Calculation 21 2 4_Table 2A-1_EFT (Annual)" xfId="6498"/>
    <cellStyle name="Calculation 21 2 5" xfId="4139"/>
    <cellStyle name="Calculation 21 2 5 2" xfId="12463"/>
    <cellStyle name="Calculation 21 2 5 2 2" xfId="24485"/>
    <cellStyle name="Calculation 21 2 5 2 2 2" xfId="45671"/>
    <cellStyle name="Calculation 21 2 5 2 3" xfId="35067"/>
    <cellStyle name="Calculation 21 2 5 3" xfId="19372"/>
    <cellStyle name="Calculation 21 2 5 3 2" xfId="40559"/>
    <cellStyle name="Calculation 21 2 5 4" xfId="29827"/>
    <cellStyle name="Calculation 21 2 5_Table 2A-1_EFT (Annual)" xfId="14725"/>
    <cellStyle name="Calculation 21 2 6" xfId="9802"/>
    <cellStyle name="Calculation 21 2 6 2" xfId="21939"/>
    <cellStyle name="Calculation 21 2 6 2 2" xfId="43125"/>
    <cellStyle name="Calculation 21 2 6 3" xfId="32521"/>
    <cellStyle name="Calculation 21 2 7" xfId="16826"/>
    <cellStyle name="Calculation 21 2 7 2" xfId="38013"/>
    <cellStyle name="Calculation 21 2 8" xfId="27084"/>
    <cellStyle name="Calculation 21 2_Table 2A-1_EFT (Annual)" xfId="2928"/>
    <cellStyle name="Calculation 21 3" xfId="407"/>
    <cellStyle name="Calculation 21 3 2" xfId="1390"/>
    <cellStyle name="Calculation 21 3 2 2" xfId="2660"/>
    <cellStyle name="Calculation 21 3 2 2 2" xfId="6221"/>
    <cellStyle name="Calculation 21 3 2 2 2 2" xfId="14415"/>
    <cellStyle name="Calculation 21 3 2 2 2 2 2" xfId="26387"/>
    <cellStyle name="Calculation 21 3 2 2 2 2 2 2" xfId="47573"/>
    <cellStyle name="Calculation 21 3 2 2 2 2 3" xfId="36969"/>
    <cellStyle name="Calculation 21 3 2 2 2 3" xfId="21274"/>
    <cellStyle name="Calculation 21 3 2 2 2 3 2" xfId="42461"/>
    <cellStyle name="Calculation 21 3 2 2 2 4" xfId="31877"/>
    <cellStyle name="Calculation 21 3 2 2 2_Table 2A-1_EFT (Annual)" xfId="14724"/>
    <cellStyle name="Calculation 21 3 2 2 3" xfId="11757"/>
    <cellStyle name="Calculation 21 3 2 2 3 2" xfId="23841"/>
    <cellStyle name="Calculation 21 3 2 2 3 2 2" xfId="45027"/>
    <cellStyle name="Calculation 21 3 2 2 3 3" xfId="34423"/>
    <cellStyle name="Calculation 21 3 2 2 4" xfId="18728"/>
    <cellStyle name="Calculation 21 3 2 2 4 2" xfId="39915"/>
    <cellStyle name="Calculation 21 3 2 2 5" xfId="29134"/>
    <cellStyle name="Calculation 21 3 2 2_Table 2A-1_EFT (Annual)" xfId="6500"/>
    <cellStyle name="Calculation 21 3 2 3" xfId="4951"/>
    <cellStyle name="Calculation 21 3 2 3 2" xfId="13211"/>
    <cellStyle name="Calculation 21 3 2 3 2 2" xfId="25217"/>
    <cellStyle name="Calculation 21 3 2 3 2 2 2" xfId="46403"/>
    <cellStyle name="Calculation 21 3 2 3 2 3" xfId="35799"/>
    <cellStyle name="Calculation 21 3 2 3 3" xfId="20104"/>
    <cellStyle name="Calculation 21 3 2 3 3 2" xfId="41291"/>
    <cellStyle name="Calculation 21 3 2 3 4" xfId="30608"/>
    <cellStyle name="Calculation 21 3 2 3_Table 2A-1_EFT (Annual)" xfId="14723"/>
    <cellStyle name="Calculation 21 3 2 4" xfId="10555"/>
    <cellStyle name="Calculation 21 3 2 4 2" xfId="22671"/>
    <cellStyle name="Calculation 21 3 2 4 2 2" xfId="43857"/>
    <cellStyle name="Calculation 21 3 2 4 3" xfId="33253"/>
    <cellStyle name="Calculation 21 3 2 5" xfId="17558"/>
    <cellStyle name="Calculation 21 3 2 5 2" xfId="38745"/>
    <cellStyle name="Calculation 21 3 2 6" xfId="27865"/>
    <cellStyle name="Calculation 21 3 2_Table 2A-1_EFT (Annual)" xfId="6499"/>
    <cellStyle name="Calculation 21 3 3" xfId="939"/>
    <cellStyle name="Calculation 21 3 3 2" xfId="4500"/>
    <cellStyle name="Calculation 21 3 3 2 2" xfId="12762"/>
    <cellStyle name="Calculation 21 3 3 2 2 2" xfId="24772"/>
    <cellStyle name="Calculation 21 3 3 2 2 2 2" xfId="45958"/>
    <cellStyle name="Calculation 21 3 3 2 2 3" xfId="35354"/>
    <cellStyle name="Calculation 21 3 3 2 3" xfId="19659"/>
    <cellStyle name="Calculation 21 3 3 2 3 2" xfId="40846"/>
    <cellStyle name="Calculation 21 3 3 2 4" xfId="30157"/>
    <cellStyle name="Calculation 21 3 3 2_Table 2A-1_EFT (Annual)" xfId="14722"/>
    <cellStyle name="Calculation 21 3 3 3" xfId="10109"/>
    <cellStyle name="Calculation 21 3 3 3 2" xfId="22226"/>
    <cellStyle name="Calculation 21 3 3 3 2 2" xfId="43412"/>
    <cellStyle name="Calculation 21 3 3 3 3" xfId="32808"/>
    <cellStyle name="Calculation 21 3 3 4" xfId="17113"/>
    <cellStyle name="Calculation 21 3 3 4 2" xfId="38300"/>
    <cellStyle name="Calculation 21 3 3 5" xfId="27414"/>
    <cellStyle name="Calculation 21 3 3_Table 2A-1_EFT (Annual)" xfId="6501"/>
    <cellStyle name="Calculation 21 3 4" xfId="2129"/>
    <cellStyle name="Calculation 21 3 4 2" xfId="5690"/>
    <cellStyle name="Calculation 21 3 4 2 2" xfId="13905"/>
    <cellStyle name="Calculation 21 3 4 2 2 2" xfId="25893"/>
    <cellStyle name="Calculation 21 3 4 2 2 2 2" xfId="47079"/>
    <cellStyle name="Calculation 21 3 4 2 2 3" xfId="36475"/>
    <cellStyle name="Calculation 21 3 4 2 3" xfId="20780"/>
    <cellStyle name="Calculation 21 3 4 2 3 2" xfId="41967"/>
    <cellStyle name="Calculation 21 3 4 2 4" xfId="31347"/>
    <cellStyle name="Calculation 21 3 4 2_Table 2A-1_EFT (Annual)" xfId="14721"/>
    <cellStyle name="Calculation 21 3 4 3" xfId="11249"/>
    <cellStyle name="Calculation 21 3 4 3 2" xfId="23347"/>
    <cellStyle name="Calculation 21 3 4 3 2 2" xfId="44533"/>
    <cellStyle name="Calculation 21 3 4 3 3" xfId="33929"/>
    <cellStyle name="Calculation 21 3 4 4" xfId="18234"/>
    <cellStyle name="Calculation 21 3 4 4 2" xfId="39421"/>
    <cellStyle name="Calculation 21 3 4 5" xfId="28604"/>
    <cellStyle name="Calculation 21 3 4_Table 2A-1_EFT (Annual)" xfId="6502"/>
    <cellStyle name="Calculation 21 3 5" xfId="3977"/>
    <cellStyle name="Calculation 21 3 5 2" xfId="12305"/>
    <cellStyle name="Calculation 21 3 5 2 2" xfId="24329"/>
    <cellStyle name="Calculation 21 3 5 2 2 2" xfId="45515"/>
    <cellStyle name="Calculation 21 3 5 2 3" xfId="34911"/>
    <cellStyle name="Calculation 21 3 5 3" xfId="19216"/>
    <cellStyle name="Calculation 21 3 5 3 2" xfId="40403"/>
    <cellStyle name="Calculation 21 3 5 4" xfId="29665"/>
    <cellStyle name="Calculation 21 3 5_Table 2A-1_EFT (Annual)" xfId="14720"/>
    <cellStyle name="Calculation 21 3 6" xfId="9642"/>
    <cellStyle name="Calculation 21 3 6 2" xfId="21783"/>
    <cellStyle name="Calculation 21 3 6 2 2" xfId="42969"/>
    <cellStyle name="Calculation 21 3 6 3" xfId="32365"/>
    <cellStyle name="Calculation 21 3 7" xfId="16670"/>
    <cellStyle name="Calculation 21 3 7 2" xfId="37857"/>
    <cellStyle name="Calculation 21 3 8" xfId="26922"/>
    <cellStyle name="Calculation 21 3_Table 2A-1_EFT (Annual)" xfId="2929"/>
    <cellStyle name="Calculation 21 4" xfId="1224"/>
    <cellStyle name="Calculation 21 4 2" xfId="2494"/>
    <cellStyle name="Calculation 21 4 2 2" xfId="6055"/>
    <cellStyle name="Calculation 21 4 2 2 2" xfId="14249"/>
    <cellStyle name="Calculation 21 4 2 2 2 2" xfId="26221"/>
    <cellStyle name="Calculation 21 4 2 2 2 2 2" xfId="47407"/>
    <cellStyle name="Calculation 21 4 2 2 2 3" xfId="36803"/>
    <cellStyle name="Calculation 21 4 2 2 3" xfId="21108"/>
    <cellStyle name="Calculation 21 4 2 2 3 2" xfId="42295"/>
    <cellStyle name="Calculation 21 4 2 2 4" xfId="31711"/>
    <cellStyle name="Calculation 21 4 2 2_Table 2A-1_EFT (Annual)" xfId="14719"/>
    <cellStyle name="Calculation 21 4 2 3" xfId="11591"/>
    <cellStyle name="Calculation 21 4 2 3 2" xfId="23675"/>
    <cellStyle name="Calculation 21 4 2 3 2 2" xfId="44861"/>
    <cellStyle name="Calculation 21 4 2 3 3" xfId="34257"/>
    <cellStyle name="Calculation 21 4 2 4" xfId="18562"/>
    <cellStyle name="Calculation 21 4 2 4 2" xfId="39749"/>
    <cellStyle name="Calculation 21 4 2 5" xfId="28968"/>
    <cellStyle name="Calculation 21 4 2_Table 2A-1_EFT (Annual)" xfId="6504"/>
    <cellStyle name="Calculation 21 4 3" xfId="4785"/>
    <cellStyle name="Calculation 21 4 3 2" xfId="13045"/>
    <cellStyle name="Calculation 21 4 3 2 2" xfId="25051"/>
    <cellStyle name="Calculation 21 4 3 2 2 2" xfId="46237"/>
    <cellStyle name="Calculation 21 4 3 2 3" xfId="35633"/>
    <cellStyle name="Calculation 21 4 3 3" xfId="19938"/>
    <cellStyle name="Calculation 21 4 3 3 2" xfId="41125"/>
    <cellStyle name="Calculation 21 4 3 4" xfId="30442"/>
    <cellStyle name="Calculation 21 4 3_Table 2A-1_EFT (Annual)" xfId="14718"/>
    <cellStyle name="Calculation 21 4 4" xfId="10389"/>
    <cellStyle name="Calculation 21 4 4 2" xfId="22505"/>
    <cellStyle name="Calculation 21 4 4 2 2" xfId="43691"/>
    <cellStyle name="Calculation 21 4 4 3" xfId="33087"/>
    <cellStyle name="Calculation 21 4 5" xfId="17392"/>
    <cellStyle name="Calculation 21 4 5 2" xfId="38579"/>
    <cellStyle name="Calculation 21 4 6" xfId="27699"/>
    <cellStyle name="Calculation 21 4_Table 2A-1_EFT (Annual)" xfId="6503"/>
    <cellStyle name="Calculation 21 5" xfId="780"/>
    <cellStyle name="Calculation 21 5 2" xfId="4341"/>
    <cellStyle name="Calculation 21 5 2 2" xfId="12621"/>
    <cellStyle name="Calculation 21 5 2 2 2" xfId="24638"/>
    <cellStyle name="Calculation 21 5 2 2 2 2" xfId="45824"/>
    <cellStyle name="Calculation 21 5 2 2 3" xfId="35220"/>
    <cellStyle name="Calculation 21 5 2 3" xfId="19525"/>
    <cellStyle name="Calculation 21 5 2 3 2" xfId="40712"/>
    <cellStyle name="Calculation 21 5 2 4" xfId="29998"/>
    <cellStyle name="Calculation 21 5 2_Table 2A-1_EFT (Annual)" xfId="14717"/>
    <cellStyle name="Calculation 21 5 3" xfId="9969"/>
    <cellStyle name="Calculation 21 5 3 2" xfId="22092"/>
    <cellStyle name="Calculation 21 5 3 2 2" xfId="43278"/>
    <cellStyle name="Calculation 21 5 3 3" xfId="32674"/>
    <cellStyle name="Calculation 21 5 4" xfId="16979"/>
    <cellStyle name="Calculation 21 5 4 2" xfId="38166"/>
    <cellStyle name="Calculation 21 5 5" xfId="27255"/>
    <cellStyle name="Calculation 21 5_Table 2A-1_EFT (Annual)" xfId="6505"/>
    <cellStyle name="Calculation 21 6" xfId="1963"/>
    <cellStyle name="Calculation 21 6 2" xfId="5524"/>
    <cellStyle name="Calculation 21 6 2 2" xfId="13739"/>
    <cellStyle name="Calculation 21 6 2 2 2" xfId="25727"/>
    <cellStyle name="Calculation 21 6 2 2 2 2" xfId="46913"/>
    <cellStyle name="Calculation 21 6 2 2 3" xfId="36309"/>
    <cellStyle name="Calculation 21 6 2 3" xfId="20614"/>
    <cellStyle name="Calculation 21 6 2 3 2" xfId="41801"/>
    <cellStyle name="Calculation 21 6 2 4" xfId="31181"/>
    <cellStyle name="Calculation 21 6 2_Table 2A-1_EFT (Annual)" xfId="14716"/>
    <cellStyle name="Calculation 21 6 3" xfId="11083"/>
    <cellStyle name="Calculation 21 6 3 2" xfId="23181"/>
    <cellStyle name="Calculation 21 6 3 2 2" xfId="44367"/>
    <cellStyle name="Calculation 21 6 3 3" xfId="33763"/>
    <cellStyle name="Calculation 21 6 4" xfId="18068"/>
    <cellStyle name="Calculation 21 6 4 2" xfId="39255"/>
    <cellStyle name="Calculation 21 6 5" xfId="28438"/>
    <cellStyle name="Calculation 21 6_Table 2A-1_EFT (Annual)" xfId="6506"/>
    <cellStyle name="Calculation 21 7" xfId="3765"/>
    <cellStyle name="Calculation 21 7 2" xfId="12133"/>
    <cellStyle name="Calculation 21 7 2 2" xfId="24163"/>
    <cellStyle name="Calculation 21 7 2 2 2" xfId="45349"/>
    <cellStyle name="Calculation 21 7 2 3" xfId="34745"/>
    <cellStyle name="Calculation 21 7 3" xfId="19050"/>
    <cellStyle name="Calculation 21 7 3 2" xfId="40237"/>
    <cellStyle name="Calculation 21 7 4" xfId="29474"/>
    <cellStyle name="Calculation 21 7_Table 2A-1_EFT (Annual)" xfId="14715"/>
    <cellStyle name="Calculation 21 8" xfId="9452"/>
    <cellStyle name="Calculation 21 8 2" xfId="21617"/>
    <cellStyle name="Calculation 21 8 2 2" xfId="42803"/>
    <cellStyle name="Calculation 21 8 3" xfId="32199"/>
    <cellStyle name="Calculation 21 9" xfId="16504"/>
    <cellStyle name="Calculation 21 9 2" xfId="37691"/>
    <cellStyle name="Calculation 21_Table 2A-1_EFT (Annual)" xfId="2927"/>
    <cellStyle name="Calculation 22" xfId="210"/>
    <cellStyle name="Calculation 22 10" xfId="26765"/>
    <cellStyle name="Calculation 22 2" xfId="603"/>
    <cellStyle name="Calculation 22 2 2" xfId="1580"/>
    <cellStyle name="Calculation 22 2 2 2" xfId="2850"/>
    <cellStyle name="Calculation 22 2 2 2 2" xfId="6411"/>
    <cellStyle name="Calculation 22 2 2 2 2 2" xfId="14605"/>
    <cellStyle name="Calculation 22 2 2 2 2 2 2" xfId="26577"/>
    <cellStyle name="Calculation 22 2 2 2 2 2 2 2" xfId="47763"/>
    <cellStyle name="Calculation 22 2 2 2 2 2 3" xfId="37159"/>
    <cellStyle name="Calculation 22 2 2 2 2 3" xfId="21464"/>
    <cellStyle name="Calculation 22 2 2 2 2 3 2" xfId="42651"/>
    <cellStyle name="Calculation 22 2 2 2 2 4" xfId="32067"/>
    <cellStyle name="Calculation 22 2 2 2 2_Table 2A-1_EFT (Annual)" xfId="14714"/>
    <cellStyle name="Calculation 22 2 2 2 3" xfId="11947"/>
    <cellStyle name="Calculation 22 2 2 2 3 2" xfId="24031"/>
    <cellStyle name="Calculation 22 2 2 2 3 2 2" xfId="45217"/>
    <cellStyle name="Calculation 22 2 2 2 3 3" xfId="34613"/>
    <cellStyle name="Calculation 22 2 2 2 4" xfId="18918"/>
    <cellStyle name="Calculation 22 2 2 2 4 2" xfId="40105"/>
    <cellStyle name="Calculation 22 2 2 2 5" xfId="29324"/>
    <cellStyle name="Calculation 22 2 2 2_Table 2A-1_EFT (Annual)" xfId="6508"/>
    <cellStyle name="Calculation 22 2 2 3" xfId="5141"/>
    <cellStyle name="Calculation 22 2 2 3 2" xfId="13401"/>
    <cellStyle name="Calculation 22 2 2 3 2 2" xfId="25407"/>
    <cellStyle name="Calculation 22 2 2 3 2 2 2" xfId="46593"/>
    <cellStyle name="Calculation 22 2 2 3 2 3" xfId="35989"/>
    <cellStyle name="Calculation 22 2 2 3 3" xfId="20294"/>
    <cellStyle name="Calculation 22 2 2 3 3 2" xfId="41481"/>
    <cellStyle name="Calculation 22 2 2 3 4" xfId="30798"/>
    <cellStyle name="Calculation 22 2 2 3_Table 2A-1_EFT (Annual)" xfId="14713"/>
    <cellStyle name="Calculation 22 2 2 4" xfId="10745"/>
    <cellStyle name="Calculation 22 2 2 4 2" xfId="22861"/>
    <cellStyle name="Calculation 22 2 2 4 2 2" xfId="44047"/>
    <cellStyle name="Calculation 22 2 2 4 3" xfId="33443"/>
    <cellStyle name="Calculation 22 2 2 5" xfId="17748"/>
    <cellStyle name="Calculation 22 2 2 5 2" xfId="38935"/>
    <cellStyle name="Calculation 22 2 2 6" xfId="28055"/>
    <cellStyle name="Calculation 22 2 2_Table 2A-1_EFT (Annual)" xfId="6507"/>
    <cellStyle name="Calculation 22 2 3" xfId="1098"/>
    <cellStyle name="Calculation 22 2 3 2" xfId="4659"/>
    <cellStyle name="Calculation 22 2 3 2 2" xfId="12919"/>
    <cellStyle name="Calculation 22 2 3 2 2 2" xfId="24925"/>
    <cellStyle name="Calculation 22 2 3 2 2 2 2" xfId="46111"/>
    <cellStyle name="Calculation 22 2 3 2 2 3" xfId="35507"/>
    <cellStyle name="Calculation 22 2 3 2 3" xfId="19812"/>
    <cellStyle name="Calculation 22 2 3 2 3 2" xfId="40999"/>
    <cellStyle name="Calculation 22 2 3 2 4" xfId="30316"/>
    <cellStyle name="Calculation 22 2 3 2_Table 2A-1_EFT (Annual)" xfId="14712"/>
    <cellStyle name="Calculation 22 2 3 3" xfId="10263"/>
    <cellStyle name="Calculation 22 2 3 3 2" xfId="22379"/>
    <cellStyle name="Calculation 22 2 3 3 2 2" xfId="43565"/>
    <cellStyle name="Calculation 22 2 3 3 3" xfId="32961"/>
    <cellStyle name="Calculation 22 2 3 4" xfId="17266"/>
    <cellStyle name="Calculation 22 2 3 4 2" xfId="38453"/>
    <cellStyle name="Calculation 22 2 3 5" xfId="27573"/>
    <cellStyle name="Calculation 22 2 3_Table 2A-1_EFT (Annual)" xfId="6509"/>
    <cellStyle name="Calculation 22 2 4" xfId="2319"/>
    <cellStyle name="Calculation 22 2 4 2" xfId="5880"/>
    <cellStyle name="Calculation 22 2 4 2 2" xfId="14095"/>
    <cellStyle name="Calculation 22 2 4 2 2 2" xfId="26083"/>
    <cellStyle name="Calculation 22 2 4 2 2 2 2" xfId="47269"/>
    <cellStyle name="Calculation 22 2 4 2 2 3" xfId="36665"/>
    <cellStyle name="Calculation 22 2 4 2 3" xfId="20970"/>
    <cellStyle name="Calculation 22 2 4 2 3 2" xfId="42157"/>
    <cellStyle name="Calculation 22 2 4 2 4" xfId="31537"/>
    <cellStyle name="Calculation 22 2 4 2_Table 2A-1_EFT (Annual)" xfId="14711"/>
    <cellStyle name="Calculation 22 2 4 3" xfId="11439"/>
    <cellStyle name="Calculation 22 2 4 3 2" xfId="23537"/>
    <cellStyle name="Calculation 22 2 4 3 2 2" xfId="44723"/>
    <cellStyle name="Calculation 22 2 4 3 3" xfId="34119"/>
    <cellStyle name="Calculation 22 2 4 4" xfId="18424"/>
    <cellStyle name="Calculation 22 2 4 4 2" xfId="39611"/>
    <cellStyle name="Calculation 22 2 4 5" xfId="28794"/>
    <cellStyle name="Calculation 22 2 4_Table 2A-1_EFT (Annual)" xfId="6510"/>
    <cellStyle name="Calculation 22 2 5" xfId="4173"/>
    <cellStyle name="Calculation 22 2 5 2" xfId="12497"/>
    <cellStyle name="Calculation 22 2 5 2 2" xfId="24519"/>
    <cellStyle name="Calculation 22 2 5 2 2 2" xfId="45705"/>
    <cellStyle name="Calculation 22 2 5 2 3" xfId="35101"/>
    <cellStyle name="Calculation 22 2 5 3" xfId="19406"/>
    <cellStyle name="Calculation 22 2 5 3 2" xfId="40593"/>
    <cellStyle name="Calculation 22 2 5 4" xfId="29861"/>
    <cellStyle name="Calculation 22 2 5_Table 2A-1_EFT (Annual)" xfId="14710"/>
    <cellStyle name="Calculation 22 2 6" xfId="9836"/>
    <cellStyle name="Calculation 22 2 6 2" xfId="21973"/>
    <cellStyle name="Calculation 22 2 6 2 2" xfId="43159"/>
    <cellStyle name="Calculation 22 2 6 3" xfId="32555"/>
    <cellStyle name="Calculation 22 2 7" xfId="16860"/>
    <cellStyle name="Calculation 22 2 7 2" xfId="38047"/>
    <cellStyle name="Calculation 22 2 8" xfId="27118"/>
    <cellStyle name="Calculation 22 2_Table 2A-1_EFT (Annual)" xfId="2931"/>
    <cellStyle name="Calculation 22 3" xfId="438"/>
    <cellStyle name="Calculation 22 3 2" xfId="1421"/>
    <cellStyle name="Calculation 22 3 2 2" xfId="2691"/>
    <cellStyle name="Calculation 22 3 2 2 2" xfId="6252"/>
    <cellStyle name="Calculation 22 3 2 2 2 2" xfId="14446"/>
    <cellStyle name="Calculation 22 3 2 2 2 2 2" xfId="26418"/>
    <cellStyle name="Calculation 22 3 2 2 2 2 2 2" xfId="47604"/>
    <cellStyle name="Calculation 22 3 2 2 2 2 3" xfId="37000"/>
    <cellStyle name="Calculation 22 3 2 2 2 3" xfId="21305"/>
    <cellStyle name="Calculation 22 3 2 2 2 3 2" xfId="42492"/>
    <cellStyle name="Calculation 22 3 2 2 2 4" xfId="31908"/>
    <cellStyle name="Calculation 22 3 2 2 2_Table 2A-1_EFT (Annual)" xfId="14709"/>
    <cellStyle name="Calculation 22 3 2 2 3" xfId="11788"/>
    <cellStyle name="Calculation 22 3 2 2 3 2" xfId="23872"/>
    <cellStyle name="Calculation 22 3 2 2 3 2 2" xfId="45058"/>
    <cellStyle name="Calculation 22 3 2 2 3 3" xfId="34454"/>
    <cellStyle name="Calculation 22 3 2 2 4" xfId="18759"/>
    <cellStyle name="Calculation 22 3 2 2 4 2" xfId="39946"/>
    <cellStyle name="Calculation 22 3 2 2 5" xfId="29165"/>
    <cellStyle name="Calculation 22 3 2 2_Table 2A-1_EFT (Annual)" xfId="6512"/>
    <cellStyle name="Calculation 22 3 2 3" xfId="4982"/>
    <cellStyle name="Calculation 22 3 2 3 2" xfId="13242"/>
    <cellStyle name="Calculation 22 3 2 3 2 2" xfId="25248"/>
    <cellStyle name="Calculation 22 3 2 3 2 2 2" xfId="46434"/>
    <cellStyle name="Calculation 22 3 2 3 2 3" xfId="35830"/>
    <cellStyle name="Calculation 22 3 2 3 3" xfId="20135"/>
    <cellStyle name="Calculation 22 3 2 3 3 2" xfId="41322"/>
    <cellStyle name="Calculation 22 3 2 3 4" xfId="30639"/>
    <cellStyle name="Calculation 22 3 2 3_Table 2A-1_EFT (Annual)" xfId="14708"/>
    <cellStyle name="Calculation 22 3 2 4" xfId="10586"/>
    <cellStyle name="Calculation 22 3 2 4 2" xfId="22702"/>
    <cellStyle name="Calculation 22 3 2 4 2 2" xfId="43888"/>
    <cellStyle name="Calculation 22 3 2 4 3" xfId="33284"/>
    <cellStyle name="Calculation 22 3 2 5" xfId="17589"/>
    <cellStyle name="Calculation 22 3 2 5 2" xfId="38776"/>
    <cellStyle name="Calculation 22 3 2 6" xfId="27896"/>
    <cellStyle name="Calculation 22 3 2_Table 2A-1_EFT (Annual)" xfId="6511"/>
    <cellStyle name="Calculation 22 3 3" xfId="963"/>
    <cellStyle name="Calculation 22 3 3 2" xfId="4524"/>
    <cellStyle name="Calculation 22 3 3 2 2" xfId="12786"/>
    <cellStyle name="Calculation 22 3 3 2 2 2" xfId="24796"/>
    <cellStyle name="Calculation 22 3 3 2 2 2 2" xfId="45982"/>
    <cellStyle name="Calculation 22 3 3 2 2 3" xfId="35378"/>
    <cellStyle name="Calculation 22 3 3 2 3" xfId="19683"/>
    <cellStyle name="Calculation 22 3 3 2 3 2" xfId="40870"/>
    <cellStyle name="Calculation 22 3 3 2 4" xfId="30181"/>
    <cellStyle name="Calculation 22 3 3 2_Table 2A-1_EFT (Annual)" xfId="14707"/>
    <cellStyle name="Calculation 22 3 3 3" xfId="10133"/>
    <cellStyle name="Calculation 22 3 3 3 2" xfId="22250"/>
    <cellStyle name="Calculation 22 3 3 3 2 2" xfId="43436"/>
    <cellStyle name="Calculation 22 3 3 3 3" xfId="32832"/>
    <cellStyle name="Calculation 22 3 3 4" xfId="17137"/>
    <cellStyle name="Calculation 22 3 3 4 2" xfId="38324"/>
    <cellStyle name="Calculation 22 3 3 5" xfId="27438"/>
    <cellStyle name="Calculation 22 3 3_Table 2A-1_EFT (Annual)" xfId="6513"/>
    <cellStyle name="Calculation 22 3 4" xfId="2160"/>
    <cellStyle name="Calculation 22 3 4 2" xfId="5721"/>
    <cellStyle name="Calculation 22 3 4 2 2" xfId="13936"/>
    <cellStyle name="Calculation 22 3 4 2 2 2" xfId="25924"/>
    <cellStyle name="Calculation 22 3 4 2 2 2 2" xfId="47110"/>
    <cellStyle name="Calculation 22 3 4 2 2 3" xfId="36506"/>
    <cellStyle name="Calculation 22 3 4 2 3" xfId="20811"/>
    <cellStyle name="Calculation 22 3 4 2 3 2" xfId="41998"/>
    <cellStyle name="Calculation 22 3 4 2 4" xfId="31378"/>
    <cellStyle name="Calculation 22 3 4 2_Table 2A-1_EFT (Annual)" xfId="14706"/>
    <cellStyle name="Calculation 22 3 4 3" xfId="11280"/>
    <cellStyle name="Calculation 22 3 4 3 2" xfId="23378"/>
    <cellStyle name="Calculation 22 3 4 3 2 2" xfId="44564"/>
    <cellStyle name="Calculation 22 3 4 3 3" xfId="33960"/>
    <cellStyle name="Calculation 22 3 4 4" xfId="18265"/>
    <cellStyle name="Calculation 22 3 4 4 2" xfId="39452"/>
    <cellStyle name="Calculation 22 3 4 5" xfId="28635"/>
    <cellStyle name="Calculation 22 3 4_Table 2A-1_EFT (Annual)" xfId="6514"/>
    <cellStyle name="Calculation 22 3 5" xfId="4008"/>
    <cellStyle name="Calculation 22 3 5 2" xfId="12336"/>
    <cellStyle name="Calculation 22 3 5 2 2" xfId="24360"/>
    <cellStyle name="Calculation 22 3 5 2 2 2" xfId="45546"/>
    <cellStyle name="Calculation 22 3 5 2 3" xfId="34942"/>
    <cellStyle name="Calculation 22 3 5 3" xfId="19247"/>
    <cellStyle name="Calculation 22 3 5 3 2" xfId="40434"/>
    <cellStyle name="Calculation 22 3 5 4" xfId="29696"/>
    <cellStyle name="Calculation 22 3 5_Table 2A-1_EFT (Annual)" xfId="14705"/>
    <cellStyle name="Calculation 22 3 6" xfId="9673"/>
    <cellStyle name="Calculation 22 3 6 2" xfId="21814"/>
    <cellStyle name="Calculation 22 3 6 2 2" xfId="43000"/>
    <cellStyle name="Calculation 22 3 6 3" xfId="32396"/>
    <cellStyle name="Calculation 22 3 7" xfId="16701"/>
    <cellStyle name="Calculation 22 3 7 2" xfId="37888"/>
    <cellStyle name="Calculation 22 3 8" xfId="26953"/>
    <cellStyle name="Calculation 22 3_Table 2A-1_EFT (Annual)" xfId="2932"/>
    <cellStyle name="Calculation 22 4" xfId="1258"/>
    <cellStyle name="Calculation 22 4 2" xfId="2528"/>
    <cellStyle name="Calculation 22 4 2 2" xfId="6089"/>
    <cellStyle name="Calculation 22 4 2 2 2" xfId="14283"/>
    <cellStyle name="Calculation 22 4 2 2 2 2" xfId="26255"/>
    <cellStyle name="Calculation 22 4 2 2 2 2 2" xfId="47441"/>
    <cellStyle name="Calculation 22 4 2 2 2 3" xfId="36837"/>
    <cellStyle name="Calculation 22 4 2 2 3" xfId="21142"/>
    <cellStyle name="Calculation 22 4 2 2 3 2" xfId="42329"/>
    <cellStyle name="Calculation 22 4 2 2 4" xfId="31745"/>
    <cellStyle name="Calculation 22 4 2 2_Table 2A-1_EFT (Annual)" xfId="14704"/>
    <cellStyle name="Calculation 22 4 2 3" xfId="11625"/>
    <cellStyle name="Calculation 22 4 2 3 2" xfId="23709"/>
    <cellStyle name="Calculation 22 4 2 3 2 2" xfId="44895"/>
    <cellStyle name="Calculation 22 4 2 3 3" xfId="34291"/>
    <cellStyle name="Calculation 22 4 2 4" xfId="18596"/>
    <cellStyle name="Calculation 22 4 2 4 2" xfId="39783"/>
    <cellStyle name="Calculation 22 4 2 5" xfId="29002"/>
    <cellStyle name="Calculation 22 4 2_Table 2A-1_EFT (Annual)" xfId="6516"/>
    <cellStyle name="Calculation 22 4 3" xfId="4819"/>
    <cellStyle name="Calculation 22 4 3 2" xfId="13079"/>
    <cellStyle name="Calculation 22 4 3 2 2" xfId="25085"/>
    <cellStyle name="Calculation 22 4 3 2 2 2" xfId="46271"/>
    <cellStyle name="Calculation 22 4 3 2 3" xfId="35667"/>
    <cellStyle name="Calculation 22 4 3 3" xfId="19972"/>
    <cellStyle name="Calculation 22 4 3 3 2" xfId="41159"/>
    <cellStyle name="Calculation 22 4 3 4" xfId="30476"/>
    <cellStyle name="Calculation 22 4 3_Table 2A-1_EFT (Annual)" xfId="14703"/>
    <cellStyle name="Calculation 22 4 4" xfId="10423"/>
    <cellStyle name="Calculation 22 4 4 2" xfId="22539"/>
    <cellStyle name="Calculation 22 4 4 2 2" xfId="43725"/>
    <cellStyle name="Calculation 22 4 4 3" xfId="33121"/>
    <cellStyle name="Calculation 22 4 5" xfId="17426"/>
    <cellStyle name="Calculation 22 4 5 2" xfId="38613"/>
    <cellStyle name="Calculation 22 4 6" xfId="27733"/>
    <cellStyle name="Calculation 22 4_Table 2A-1_EFT (Annual)" xfId="6515"/>
    <cellStyle name="Calculation 22 5" xfId="807"/>
    <cellStyle name="Calculation 22 5 2" xfId="4368"/>
    <cellStyle name="Calculation 22 5 2 2" xfId="12648"/>
    <cellStyle name="Calculation 22 5 2 2 2" xfId="24665"/>
    <cellStyle name="Calculation 22 5 2 2 2 2" xfId="45851"/>
    <cellStyle name="Calculation 22 5 2 2 3" xfId="35247"/>
    <cellStyle name="Calculation 22 5 2 3" xfId="19552"/>
    <cellStyle name="Calculation 22 5 2 3 2" xfId="40739"/>
    <cellStyle name="Calculation 22 5 2 4" xfId="30025"/>
    <cellStyle name="Calculation 22 5 2_Table 2A-1_EFT (Annual)" xfId="14702"/>
    <cellStyle name="Calculation 22 5 3" xfId="9996"/>
    <cellStyle name="Calculation 22 5 3 2" xfId="22119"/>
    <cellStyle name="Calculation 22 5 3 2 2" xfId="43305"/>
    <cellStyle name="Calculation 22 5 3 3" xfId="32701"/>
    <cellStyle name="Calculation 22 5 4" xfId="17006"/>
    <cellStyle name="Calculation 22 5 4 2" xfId="38193"/>
    <cellStyle name="Calculation 22 5 5" xfId="27282"/>
    <cellStyle name="Calculation 22 5_Table 2A-1_EFT (Annual)" xfId="6517"/>
    <cellStyle name="Calculation 22 6" xfId="1997"/>
    <cellStyle name="Calculation 22 6 2" xfId="5558"/>
    <cellStyle name="Calculation 22 6 2 2" xfId="13773"/>
    <cellStyle name="Calculation 22 6 2 2 2" xfId="25761"/>
    <cellStyle name="Calculation 22 6 2 2 2 2" xfId="46947"/>
    <cellStyle name="Calculation 22 6 2 2 3" xfId="36343"/>
    <cellStyle name="Calculation 22 6 2 3" xfId="20648"/>
    <cellStyle name="Calculation 22 6 2 3 2" xfId="41835"/>
    <cellStyle name="Calculation 22 6 2 4" xfId="31215"/>
    <cellStyle name="Calculation 22 6 2_Table 2A-1_EFT (Annual)" xfId="14701"/>
    <cellStyle name="Calculation 22 6 3" xfId="11117"/>
    <cellStyle name="Calculation 22 6 3 2" xfId="23215"/>
    <cellStyle name="Calculation 22 6 3 2 2" xfId="44401"/>
    <cellStyle name="Calculation 22 6 3 3" xfId="33797"/>
    <cellStyle name="Calculation 22 6 4" xfId="18102"/>
    <cellStyle name="Calculation 22 6 4 2" xfId="39289"/>
    <cellStyle name="Calculation 22 6 5" xfId="28472"/>
    <cellStyle name="Calculation 22 6_Table 2A-1_EFT (Annual)" xfId="6518"/>
    <cellStyle name="Calculation 22 7" xfId="3799"/>
    <cellStyle name="Calculation 22 7 2" xfId="12167"/>
    <cellStyle name="Calculation 22 7 2 2" xfId="24197"/>
    <cellStyle name="Calculation 22 7 2 2 2" xfId="45383"/>
    <cellStyle name="Calculation 22 7 2 3" xfId="34779"/>
    <cellStyle name="Calculation 22 7 3" xfId="19084"/>
    <cellStyle name="Calculation 22 7 3 2" xfId="40271"/>
    <cellStyle name="Calculation 22 7 4" xfId="29508"/>
    <cellStyle name="Calculation 22 7_Table 2A-1_EFT (Annual)" xfId="14700"/>
    <cellStyle name="Calculation 22 8" xfId="9486"/>
    <cellStyle name="Calculation 22 8 2" xfId="21651"/>
    <cellStyle name="Calculation 22 8 2 2" xfId="42837"/>
    <cellStyle name="Calculation 22 8 3" xfId="32233"/>
    <cellStyle name="Calculation 22 9" xfId="16538"/>
    <cellStyle name="Calculation 22 9 2" xfId="37725"/>
    <cellStyle name="Calculation 22_Table 2A-1_EFT (Annual)" xfId="2930"/>
    <cellStyle name="Calculation 23" xfId="216"/>
    <cellStyle name="Calculation 23 10" xfId="26771"/>
    <cellStyle name="Calculation 23 2" xfId="609"/>
    <cellStyle name="Calculation 23 2 2" xfId="1586"/>
    <cellStyle name="Calculation 23 2 2 2" xfId="2856"/>
    <cellStyle name="Calculation 23 2 2 2 2" xfId="6417"/>
    <cellStyle name="Calculation 23 2 2 2 2 2" xfId="14611"/>
    <cellStyle name="Calculation 23 2 2 2 2 2 2" xfId="26583"/>
    <cellStyle name="Calculation 23 2 2 2 2 2 2 2" xfId="47769"/>
    <cellStyle name="Calculation 23 2 2 2 2 2 3" xfId="37165"/>
    <cellStyle name="Calculation 23 2 2 2 2 3" xfId="21470"/>
    <cellStyle name="Calculation 23 2 2 2 2 3 2" xfId="42657"/>
    <cellStyle name="Calculation 23 2 2 2 2 4" xfId="32073"/>
    <cellStyle name="Calculation 23 2 2 2 2_Table 2A-1_EFT (Annual)" xfId="14699"/>
    <cellStyle name="Calculation 23 2 2 2 3" xfId="11953"/>
    <cellStyle name="Calculation 23 2 2 2 3 2" xfId="24037"/>
    <cellStyle name="Calculation 23 2 2 2 3 2 2" xfId="45223"/>
    <cellStyle name="Calculation 23 2 2 2 3 3" xfId="34619"/>
    <cellStyle name="Calculation 23 2 2 2 4" xfId="18924"/>
    <cellStyle name="Calculation 23 2 2 2 4 2" xfId="40111"/>
    <cellStyle name="Calculation 23 2 2 2 5" xfId="29330"/>
    <cellStyle name="Calculation 23 2 2 2_Table 2A-1_EFT (Annual)" xfId="6520"/>
    <cellStyle name="Calculation 23 2 2 3" xfId="5147"/>
    <cellStyle name="Calculation 23 2 2 3 2" xfId="13407"/>
    <cellStyle name="Calculation 23 2 2 3 2 2" xfId="25413"/>
    <cellStyle name="Calculation 23 2 2 3 2 2 2" xfId="46599"/>
    <cellStyle name="Calculation 23 2 2 3 2 3" xfId="35995"/>
    <cellStyle name="Calculation 23 2 2 3 3" xfId="20300"/>
    <cellStyle name="Calculation 23 2 2 3 3 2" xfId="41487"/>
    <cellStyle name="Calculation 23 2 2 3 4" xfId="30804"/>
    <cellStyle name="Calculation 23 2 2 3_Table 2A-1_EFT (Annual)" xfId="14698"/>
    <cellStyle name="Calculation 23 2 2 4" xfId="10751"/>
    <cellStyle name="Calculation 23 2 2 4 2" xfId="22867"/>
    <cellStyle name="Calculation 23 2 2 4 2 2" xfId="44053"/>
    <cellStyle name="Calculation 23 2 2 4 3" xfId="33449"/>
    <cellStyle name="Calculation 23 2 2 5" xfId="17754"/>
    <cellStyle name="Calculation 23 2 2 5 2" xfId="38941"/>
    <cellStyle name="Calculation 23 2 2 6" xfId="28061"/>
    <cellStyle name="Calculation 23 2 2_Table 2A-1_EFT (Annual)" xfId="6519"/>
    <cellStyle name="Calculation 23 2 3" xfId="1104"/>
    <cellStyle name="Calculation 23 2 3 2" xfId="4665"/>
    <cellStyle name="Calculation 23 2 3 2 2" xfId="12925"/>
    <cellStyle name="Calculation 23 2 3 2 2 2" xfId="24931"/>
    <cellStyle name="Calculation 23 2 3 2 2 2 2" xfId="46117"/>
    <cellStyle name="Calculation 23 2 3 2 2 3" xfId="35513"/>
    <cellStyle name="Calculation 23 2 3 2 3" xfId="19818"/>
    <cellStyle name="Calculation 23 2 3 2 3 2" xfId="41005"/>
    <cellStyle name="Calculation 23 2 3 2 4" xfId="30322"/>
    <cellStyle name="Calculation 23 2 3 2_Table 2A-1_EFT (Annual)" xfId="14697"/>
    <cellStyle name="Calculation 23 2 3 3" xfId="10269"/>
    <cellStyle name="Calculation 23 2 3 3 2" xfId="22385"/>
    <cellStyle name="Calculation 23 2 3 3 2 2" xfId="43571"/>
    <cellStyle name="Calculation 23 2 3 3 3" xfId="32967"/>
    <cellStyle name="Calculation 23 2 3 4" xfId="17272"/>
    <cellStyle name="Calculation 23 2 3 4 2" xfId="38459"/>
    <cellStyle name="Calculation 23 2 3 5" xfId="27579"/>
    <cellStyle name="Calculation 23 2 3_Table 2A-1_EFT (Annual)" xfId="6521"/>
    <cellStyle name="Calculation 23 2 4" xfId="2325"/>
    <cellStyle name="Calculation 23 2 4 2" xfId="5886"/>
    <cellStyle name="Calculation 23 2 4 2 2" xfId="14101"/>
    <cellStyle name="Calculation 23 2 4 2 2 2" xfId="26089"/>
    <cellStyle name="Calculation 23 2 4 2 2 2 2" xfId="47275"/>
    <cellStyle name="Calculation 23 2 4 2 2 3" xfId="36671"/>
    <cellStyle name="Calculation 23 2 4 2 3" xfId="20976"/>
    <cellStyle name="Calculation 23 2 4 2 3 2" xfId="42163"/>
    <cellStyle name="Calculation 23 2 4 2 4" xfId="31543"/>
    <cellStyle name="Calculation 23 2 4 2_Table 2A-1_EFT (Annual)" xfId="14696"/>
    <cellStyle name="Calculation 23 2 4 3" xfId="11445"/>
    <cellStyle name="Calculation 23 2 4 3 2" xfId="23543"/>
    <cellStyle name="Calculation 23 2 4 3 2 2" xfId="44729"/>
    <cellStyle name="Calculation 23 2 4 3 3" xfId="34125"/>
    <cellStyle name="Calculation 23 2 4 4" xfId="18430"/>
    <cellStyle name="Calculation 23 2 4 4 2" xfId="39617"/>
    <cellStyle name="Calculation 23 2 4 5" xfId="28800"/>
    <cellStyle name="Calculation 23 2 4_Table 2A-1_EFT (Annual)" xfId="6522"/>
    <cellStyle name="Calculation 23 2 5" xfId="4179"/>
    <cellStyle name="Calculation 23 2 5 2" xfId="12503"/>
    <cellStyle name="Calculation 23 2 5 2 2" xfId="24525"/>
    <cellStyle name="Calculation 23 2 5 2 2 2" xfId="45711"/>
    <cellStyle name="Calculation 23 2 5 2 3" xfId="35107"/>
    <cellStyle name="Calculation 23 2 5 3" xfId="19412"/>
    <cellStyle name="Calculation 23 2 5 3 2" xfId="40599"/>
    <cellStyle name="Calculation 23 2 5 4" xfId="29867"/>
    <cellStyle name="Calculation 23 2 5_Table 2A-1_EFT (Annual)" xfId="14695"/>
    <cellStyle name="Calculation 23 2 6" xfId="9842"/>
    <cellStyle name="Calculation 23 2 6 2" xfId="21979"/>
    <cellStyle name="Calculation 23 2 6 2 2" xfId="43165"/>
    <cellStyle name="Calculation 23 2 6 3" xfId="32561"/>
    <cellStyle name="Calculation 23 2 7" xfId="16866"/>
    <cellStyle name="Calculation 23 2 7 2" xfId="38053"/>
    <cellStyle name="Calculation 23 2 8" xfId="27124"/>
    <cellStyle name="Calculation 23 2_Table 2A-1_EFT (Annual)" xfId="2934"/>
    <cellStyle name="Calculation 23 3" xfId="444"/>
    <cellStyle name="Calculation 23 3 2" xfId="1427"/>
    <cellStyle name="Calculation 23 3 2 2" xfId="2697"/>
    <cellStyle name="Calculation 23 3 2 2 2" xfId="6258"/>
    <cellStyle name="Calculation 23 3 2 2 2 2" xfId="14452"/>
    <cellStyle name="Calculation 23 3 2 2 2 2 2" xfId="26424"/>
    <cellStyle name="Calculation 23 3 2 2 2 2 2 2" xfId="47610"/>
    <cellStyle name="Calculation 23 3 2 2 2 2 3" xfId="37006"/>
    <cellStyle name="Calculation 23 3 2 2 2 3" xfId="21311"/>
    <cellStyle name="Calculation 23 3 2 2 2 3 2" xfId="42498"/>
    <cellStyle name="Calculation 23 3 2 2 2 4" xfId="31914"/>
    <cellStyle name="Calculation 23 3 2 2 2_Table 2A-1_EFT (Annual)" xfId="14694"/>
    <cellStyle name="Calculation 23 3 2 2 3" xfId="11794"/>
    <cellStyle name="Calculation 23 3 2 2 3 2" xfId="23878"/>
    <cellStyle name="Calculation 23 3 2 2 3 2 2" xfId="45064"/>
    <cellStyle name="Calculation 23 3 2 2 3 3" xfId="34460"/>
    <cellStyle name="Calculation 23 3 2 2 4" xfId="18765"/>
    <cellStyle name="Calculation 23 3 2 2 4 2" xfId="39952"/>
    <cellStyle name="Calculation 23 3 2 2 5" xfId="29171"/>
    <cellStyle name="Calculation 23 3 2 2_Table 2A-1_EFT (Annual)" xfId="6524"/>
    <cellStyle name="Calculation 23 3 2 3" xfId="4988"/>
    <cellStyle name="Calculation 23 3 2 3 2" xfId="13248"/>
    <cellStyle name="Calculation 23 3 2 3 2 2" xfId="25254"/>
    <cellStyle name="Calculation 23 3 2 3 2 2 2" xfId="46440"/>
    <cellStyle name="Calculation 23 3 2 3 2 3" xfId="35836"/>
    <cellStyle name="Calculation 23 3 2 3 3" xfId="20141"/>
    <cellStyle name="Calculation 23 3 2 3 3 2" xfId="41328"/>
    <cellStyle name="Calculation 23 3 2 3 4" xfId="30645"/>
    <cellStyle name="Calculation 23 3 2 3_Table 2A-1_EFT (Annual)" xfId="14693"/>
    <cellStyle name="Calculation 23 3 2 4" xfId="10592"/>
    <cellStyle name="Calculation 23 3 2 4 2" xfId="22708"/>
    <cellStyle name="Calculation 23 3 2 4 2 2" xfId="43894"/>
    <cellStyle name="Calculation 23 3 2 4 3" xfId="33290"/>
    <cellStyle name="Calculation 23 3 2 5" xfId="17595"/>
    <cellStyle name="Calculation 23 3 2 5 2" xfId="38782"/>
    <cellStyle name="Calculation 23 3 2 6" xfId="27902"/>
    <cellStyle name="Calculation 23 3 2_Table 2A-1_EFT (Annual)" xfId="6523"/>
    <cellStyle name="Calculation 23 3 3" xfId="969"/>
    <cellStyle name="Calculation 23 3 3 2" xfId="4530"/>
    <cellStyle name="Calculation 23 3 3 2 2" xfId="12792"/>
    <cellStyle name="Calculation 23 3 3 2 2 2" xfId="24802"/>
    <cellStyle name="Calculation 23 3 3 2 2 2 2" xfId="45988"/>
    <cellStyle name="Calculation 23 3 3 2 2 3" xfId="35384"/>
    <cellStyle name="Calculation 23 3 3 2 3" xfId="19689"/>
    <cellStyle name="Calculation 23 3 3 2 3 2" xfId="40876"/>
    <cellStyle name="Calculation 23 3 3 2 4" xfId="30187"/>
    <cellStyle name="Calculation 23 3 3 2_Table 2A-1_EFT (Annual)" xfId="14692"/>
    <cellStyle name="Calculation 23 3 3 3" xfId="10139"/>
    <cellStyle name="Calculation 23 3 3 3 2" xfId="22256"/>
    <cellStyle name="Calculation 23 3 3 3 2 2" xfId="43442"/>
    <cellStyle name="Calculation 23 3 3 3 3" xfId="32838"/>
    <cellStyle name="Calculation 23 3 3 4" xfId="17143"/>
    <cellStyle name="Calculation 23 3 3 4 2" xfId="38330"/>
    <cellStyle name="Calculation 23 3 3 5" xfId="27444"/>
    <cellStyle name="Calculation 23 3 3_Table 2A-1_EFT (Annual)" xfId="6525"/>
    <cellStyle name="Calculation 23 3 4" xfId="2166"/>
    <cellStyle name="Calculation 23 3 4 2" xfId="5727"/>
    <cellStyle name="Calculation 23 3 4 2 2" xfId="13942"/>
    <cellStyle name="Calculation 23 3 4 2 2 2" xfId="25930"/>
    <cellStyle name="Calculation 23 3 4 2 2 2 2" xfId="47116"/>
    <cellStyle name="Calculation 23 3 4 2 2 3" xfId="36512"/>
    <cellStyle name="Calculation 23 3 4 2 3" xfId="20817"/>
    <cellStyle name="Calculation 23 3 4 2 3 2" xfId="42004"/>
    <cellStyle name="Calculation 23 3 4 2 4" xfId="31384"/>
    <cellStyle name="Calculation 23 3 4 2_Table 2A-1_EFT (Annual)" xfId="14691"/>
    <cellStyle name="Calculation 23 3 4 3" xfId="11286"/>
    <cellStyle name="Calculation 23 3 4 3 2" xfId="23384"/>
    <cellStyle name="Calculation 23 3 4 3 2 2" xfId="44570"/>
    <cellStyle name="Calculation 23 3 4 3 3" xfId="33966"/>
    <cellStyle name="Calculation 23 3 4 4" xfId="18271"/>
    <cellStyle name="Calculation 23 3 4 4 2" xfId="39458"/>
    <cellStyle name="Calculation 23 3 4 5" xfId="28641"/>
    <cellStyle name="Calculation 23 3 4_Table 2A-1_EFT (Annual)" xfId="6526"/>
    <cellStyle name="Calculation 23 3 5" xfId="4014"/>
    <cellStyle name="Calculation 23 3 5 2" xfId="12342"/>
    <cellStyle name="Calculation 23 3 5 2 2" xfId="24366"/>
    <cellStyle name="Calculation 23 3 5 2 2 2" xfId="45552"/>
    <cellStyle name="Calculation 23 3 5 2 3" xfId="34948"/>
    <cellStyle name="Calculation 23 3 5 3" xfId="19253"/>
    <cellStyle name="Calculation 23 3 5 3 2" xfId="40440"/>
    <cellStyle name="Calculation 23 3 5 4" xfId="29702"/>
    <cellStyle name="Calculation 23 3 5_Table 2A-1_EFT (Annual)" xfId="14690"/>
    <cellStyle name="Calculation 23 3 6" xfId="9679"/>
    <cellStyle name="Calculation 23 3 6 2" xfId="21820"/>
    <cellStyle name="Calculation 23 3 6 2 2" xfId="43006"/>
    <cellStyle name="Calculation 23 3 6 3" xfId="32402"/>
    <cellStyle name="Calculation 23 3 7" xfId="16707"/>
    <cellStyle name="Calculation 23 3 7 2" xfId="37894"/>
    <cellStyle name="Calculation 23 3 8" xfId="26959"/>
    <cellStyle name="Calculation 23 3_Table 2A-1_EFT (Annual)" xfId="2935"/>
    <cellStyle name="Calculation 23 4" xfId="1264"/>
    <cellStyle name="Calculation 23 4 2" xfId="2534"/>
    <cellStyle name="Calculation 23 4 2 2" xfId="6095"/>
    <cellStyle name="Calculation 23 4 2 2 2" xfId="14289"/>
    <cellStyle name="Calculation 23 4 2 2 2 2" xfId="26261"/>
    <cellStyle name="Calculation 23 4 2 2 2 2 2" xfId="47447"/>
    <cellStyle name="Calculation 23 4 2 2 2 3" xfId="36843"/>
    <cellStyle name="Calculation 23 4 2 2 3" xfId="21148"/>
    <cellStyle name="Calculation 23 4 2 2 3 2" xfId="42335"/>
    <cellStyle name="Calculation 23 4 2 2 4" xfId="31751"/>
    <cellStyle name="Calculation 23 4 2 2_Table 2A-1_EFT (Annual)" xfId="14689"/>
    <cellStyle name="Calculation 23 4 2 3" xfId="11631"/>
    <cellStyle name="Calculation 23 4 2 3 2" xfId="23715"/>
    <cellStyle name="Calculation 23 4 2 3 2 2" xfId="44901"/>
    <cellStyle name="Calculation 23 4 2 3 3" xfId="34297"/>
    <cellStyle name="Calculation 23 4 2 4" xfId="18602"/>
    <cellStyle name="Calculation 23 4 2 4 2" xfId="39789"/>
    <cellStyle name="Calculation 23 4 2 5" xfId="29008"/>
    <cellStyle name="Calculation 23 4 2_Table 2A-1_EFT (Annual)" xfId="6528"/>
    <cellStyle name="Calculation 23 4 3" xfId="4825"/>
    <cellStyle name="Calculation 23 4 3 2" xfId="13085"/>
    <cellStyle name="Calculation 23 4 3 2 2" xfId="25091"/>
    <cellStyle name="Calculation 23 4 3 2 2 2" xfId="46277"/>
    <cellStyle name="Calculation 23 4 3 2 3" xfId="35673"/>
    <cellStyle name="Calculation 23 4 3 3" xfId="19978"/>
    <cellStyle name="Calculation 23 4 3 3 2" xfId="41165"/>
    <cellStyle name="Calculation 23 4 3 4" xfId="30482"/>
    <cellStyle name="Calculation 23 4 3_Table 2A-1_EFT (Annual)" xfId="14688"/>
    <cellStyle name="Calculation 23 4 4" xfId="10429"/>
    <cellStyle name="Calculation 23 4 4 2" xfId="22545"/>
    <cellStyle name="Calculation 23 4 4 2 2" xfId="43731"/>
    <cellStyle name="Calculation 23 4 4 3" xfId="33127"/>
    <cellStyle name="Calculation 23 4 5" xfId="17432"/>
    <cellStyle name="Calculation 23 4 5 2" xfId="38619"/>
    <cellStyle name="Calculation 23 4 6" xfId="27739"/>
    <cellStyle name="Calculation 23 4_Table 2A-1_EFT (Annual)" xfId="6527"/>
    <cellStyle name="Calculation 23 5" xfId="813"/>
    <cellStyle name="Calculation 23 5 2" xfId="4374"/>
    <cellStyle name="Calculation 23 5 2 2" xfId="12654"/>
    <cellStyle name="Calculation 23 5 2 2 2" xfId="24671"/>
    <cellStyle name="Calculation 23 5 2 2 2 2" xfId="45857"/>
    <cellStyle name="Calculation 23 5 2 2 3" xfId="35253"/>
    <cellStyle name="Calculation 23 5 2 3" xfId="19558"/>
    <cellStyle name="Calculation 23 5 2 3 2" xfId="40745"/>
    <cellStyle name="Calculation 23 5 2 4" xfId="30031"/>
    <cellStyle name="Calculation 23 5 2_Table 2A-1_EFT (Annual)" xfId="14687"/>
    <cellStyle name="Calculation 23 5 3" xfId="10002"/>
    <cellStyle name="Calculation 23 5 3 2" xfId="22125"/>
    <cellStyle name="Calculation 23 5 3 2 2" xfId="43311"/>
    <cellStyle name="Calculation 23 5 3 3" xfId="32707"/>
    <cellStyle name="Calculation 23 5 4" xfId="17012"/>
    <cellStyle name="Calculation 23 5 4 2" xfId="38199"/>
    <cellStyle name="Calculation 23 5 5" xfId="27288"/>
    <cellStyle name="Calculation 23 5_Table 2A-1_EFT (Annual)" xfId="6529"/>
    <cellStyle name="Calculation 23 6" xfId="2003"/>
    <cellStyle name="Calculation 23 6 2" xfId="5564"/>
    <cellStyle name="Calculation 23 6 2 2" xfId="13779"/>
    <cellStyle name="Calculation 23 6 2 2 2" xfId="25767"/>
    <cellStyle name="Calculation 23 6 2 2 2 2" xfId="46953"/>
    <cellStyle name="Calculation 23 6 2 2 3" xfId="36349"/>
    <cellStyle name="Calculation 23 6 2 3" xfId="20654"/>
    <cellStyle name="Calculation 23 6 2 3 2" xfId="41841"/>
    <cellStyle name="Calculation 23 6 2 4" xfId="31221"/>
    <cellStyle name="Calculation 23 6 2_Table 2A-1_EFT (Annual)" xfId="14686"/>
    <cellStyle name="Calculation 23 6 3" xfId="11123"/>
    <cellStyle name="Calculation 23 6 3 2" xfId="23221"/>
    <cellStyle name="Calculation 23 6 3 2 2" xfId="44407"/>
    <cellStyle name="Calculation 23 6 3 3" xfId="33803"/>
    <cellStyle name="Calculation 23 6 4" xfId="18108"/>
    <cellStyle name="Calculation 23 6 4 2" xfId="39295"/>
    <cellStyle name="Calculation 23 6 5" xfId="28478"/>
    <cellStyle name="Calculation 23 6_Table 2A-1_EFT (Annual)" xfId="6530"/>
    <cellStyle name="Calculation 23 7" xfId="3805"/>
    <cellStyle name="Calculation 23 7 2" xfId="12173"/>
    <cellStyle name="Calculation 23 7 2 2" xfId="24203"/>
    <cellStyle name="Calculation 23 7 2 2 2" xfId="45389"/>
    <cellStyle name="Calculation 23 7 2 3" xfId="34785"/>
    <cellStyle name="Calculation 23 7 3" xfId="19090"/>
    <cellStyle name="Calculation 23 7 3 2" xfId="40277"/>
    <cellStyle name="Calculation 23 7 4" xfId="29514"/>
    <cellStyle name="Calculation 23 7_Table 2A-1_EFT (Annual)" xfId="14685"/>
    <cellStyle name="Calculation 23 8" xfId="9492"/>
    <cellStyle name="Calculation 23 8 2" xfId="21657"/>
    <cellStyle name="Calculation 23 8 2 2" xfId="42843"/>
    <cellStyle name="Calculation 23 8 3" xfId="32239"/>
    <cellStyle name="Calculation 23 9" xfId="16544"/>
    <cellStyle name="Calculation 23 9 2" xfId="37731"/>
    <cellStyle name="Calculation 23_Table 2A-1_EFT (Annual)" xfId="2933"/>
    <cellStyle name="Calculation 24" xfId="195"/>
    <cellStyle name="Calculation 24 10" xfId="26750"/>
    <cellStyle name="Calculation 24 2" xfId="588"/>
    <cellStyle name="Calculation 24 2 2" xfId="1565"/>
    <cellStyle name="Calculation 24 2 2 2" xfId="2835"/>
    <cellStyle name="Calculation 24 2 2 2 2" xfId="6396"/>
    <cellStyle name="Calculation 24 2 2 2 2 2" xfId="14590"/>
    <cellStyle name="Calculation 24 2 2 2 2 2 2" xfId="26562"/>
    <cellStyle name="Calculation 24 2 2 2 2 2 2 2" xfId="47748"/>
    <cellStyle name="Calculation 24 2 2 2 2 2 3" xfId="37144"/>
    <cellStyle name="Calculation 24 2 2 2 2 3" xfId="21449"/>
    <cellStyle name="Calculation 24 2 2 2 2 3 2" xfId="42636"/>
    <cellStyle name="Calculation 24 2 2 2 2 4" xfId="32052"/>
    <cellStyle name="Calculation 24 2 2 2 2_Table 2A-1_EFT (Annual)" xfId="14684"/>
    <cellStyle name="Calculation 24 2 2 2 3" xfId="11932"/>
    <cellStyle name="Calculation 24 2 2 2 3 2" xfId="24016"/>
    <cellStyle name="Calculation 24 2 2 2 3 2 2" xfId="45202"/>
    <cellStyle name="Calculation 24 2 2 2 3 3" xfId="34598"/>
    <cellStyle name="Calculation 24 2 2 2 4" xfId="18903"/>
    <cellStyle name="Calculation 24 2 2 2 4 2" xfId="40090"/>
    <cellStyle name="Calculation 24 2 2 2 5" xfId="29309"/>
    <cellStyle name="Calculation 24 2 2 2_Table 2A-1_EFT (Annual)" xfId="6532"/>
    <cellStyle name="Calculation 24 2 2 3" xfId="5126"/>
    <cellStyle name="Calculation 24 2 2 3 2" xfId="13386"/>
    <cellStyle name="Calculation 24 2 2 3 2 2" xfId="25392"/>
    <cellStyle name="Calculation 24 2 2 3 2 2 2" xfId="46578"/>
    <cellStyle name="Calculation 24 2 2 3 2 3" xfId="35974"/>
    <cellStyle name="Calculation 24 2 2 3 3" xfId="20279"/>
    <cellStyle name="Calculation 24 2 2 3 3 2" xfId="41466"/>
    <cellStyle name="Calculation 24 2 2 3 4" xfId="30783"/>
    <cellStyle name="Calculation 24 2 2 3_Table 2A-1_EFT (Annual)" xfId="14683"/>
    <cellStyle name="Calculation 24 2 2 4" xfId="10730"/>
    <cellStyle name="Calculation 24 2 2 4 2" xfId="22846"/>
    <cellStyle name="Calculation 24 2 2 4 2 2" xfId="44032"/>
    <cellStyle name="Calculation 24 2 2 4 3" xfId="33428"/>
    <cellStyle name="Calculation 24 2 2 5" xfId="17733"/>
    <cellStyle name="Calculation 24 2 2 5 2" xfId="38920"/>
    <cellStyle name="Calculation 24 2 2 6" xfId="28040"/>
    <cellStyle name="Calculation 24 2 2_Table 2A-1_EFT (Annual)" xfId="6531"/>
    <cellStyle name="Calculation 24 2 3" xfId="1087"/>
    <cellStyle name="Calculation 24 2 3 2" xfId="4648"/>
    <cellStyle name="Calculation 24 2 3 2 2" xfId="12908"/>
    <cellStyle name="Calculation 24 2 3 2 2 2" xfId="24914"/>
    <cellStyle name="Calculation 24 2 3 2 2 2 2" xfId="46100"/>
    <cellStyle name="Calculation 24 2 3 2 2 3" xfId="35496"/>
    <cellStyle name="Calculation 24 2 3 2 3" xfId="19801"/>
    <cellStyle name="Calculation 24 2 3 2 3 2" xfId="40988"/>
    <cellStyle name="Calculation 24 2 3 2 4" xfId="30305"/>
    <cellStyle name="Calculation 24 2 3 2_Table 2A-1_EFT (Annual)" xfId="14682"/>
    <cellStyle name="Calculation 24 2 3 3" xfId="10252"/>
    <cellStyle name="Calculation 24 2 3 3 2" xfId="22368"/>
    <cellStyle name="Calculation 24 2 3 3 2 2" xfId="43554"/>
    <cellStyle name="Calculation 24 2 3 3 3" xfId="32950"/>
    <cellStyle name="Calculation 24 2 3 4" xfId="17255"/>
    <cellStyle name="Calculation 24 2 3 4 2" xfId="38442"/>
    <cellStyle name="Calculation 24 2 3 5" xfId="27562"/>
    <cellStyle name="Calculation 24 2 3_Table 2A-1_EFT (Annual)" xfId="6533"/>
    <cellStyle name="Calculation 24 2 4" xfId="2304"/>
    <cellStyle name="Calculation 24 2 4 2" xfId="5865"/>
    <cellStyle name="Calculation 24 2 4 2 2" xfId="14080"/>
    <cellStyle name="Calculation 24 2 4 2 2 2" xfId="26068"/>
    <cellStyle name="Calculation 24 2 4 2 2 2 2" xfId="47254"/>
    <cellStyle name="Calculation 24 2 4 2 2 3" xfId="36650"/>
    <cellStyle name="Calculation 24 2 4 2 3" xfId="20955"/>
    <cellStyle name="Calculation 24 2 4 2 3 2" xfId="42142"/>
    <cellStyle name="Calculation 24 2 4 2 4" xfId="31522"/>
    <cellStyle name="Calculation 24 2 4 2_Table 2A-1_EFT (Annual)" xfId="14681"/>
    <cellStyle name="Calculation 24 2 4 3" xfId="11424"/>
    <cellStyle name="Calculation 24 2 4 3 2" xfId="23522"/>
    <cellStyle name="Calculation 24 2 4 3 2 2" xfId="44708"/>
    <cellStyle name="Calculation 24 2 4 3 3" xfId="34104"/>
    <cellStyle name="Calculation 24 2 4 4" xfId="18409"/>
    <cellStyle name="Calculation 24 2 4 4 2" xfId="39596"/>
    <cellStyle name="Calculation 24 2 4 5" xfId="28779"/>
    <cellStyle name="Calculation 24 2 4_Table 2A-1_EFT (Annual)" xfId="6534"/>
    <cellStyle name="Calculation 24 2 5" xfId="4158"/>
    <cellStyle name="Calculation 24 2 5 2" xfId="12482"/>
    <cellStyle name="Calculation 24 2 5 2 2" xfId="24504"/>
    <cellStyle name="Calculation 24 2 5 2 2 2" xfId="45690"/>
    <cellStyle name="Calculation 24 2 5 2 3" xfId="35086"/>
    <cellStyle name="Calculation 24 2 5 3" xfId="19391"/>
    <cellStyle name="Calculation 24 2 5 3 2" xfId="40578"/>
    <cellStyle name="Calculation 24 2 5 4" xfId="29846"/>
    <cellStyle name="Calculation 24 2 5_Table 2A-1_EFT (Annual)" xfId="14680"/>
    <cellStyle name="Calculation 24 2 6" xfId="9821"/>
    <cellStyle name="Calculation 24 2 6 2" xfId="21958"/>
    <cellStyle name="Calculation 24 2 6 2 2" xfId="43144"/>
    <cellStyle name="Calculation 24 2 6 3" xfId="32540"/>
    <cellStyle name="Calculation 24 2 7" xfId="16845"/>
    <cellStyle name="Calculation 24 2 7 2" xfId="38032"/>
    <cellStyle name="Calculation 24 2 8" xfId="27103"/>
    <cellStyle name="Calculation 24 2_Table 2A-1_EFT (Annual)" xfId="2937"/>
    <cellStyle name="Calculation 24 3" xfId="424"/>
    <cellStyle name="Calculation 24 3 2" xfId="1407"/>
    <cellStyle name="Calculation 24 3 2 2" xfId="2677"/>
    <cellStyle name="Calculation 24 3 2 2 2" xfId="6238"/>
    <cellStyle name="Calculation 24 3 2 2 2 2" xfId="14432"/>
    <cellStyle name="Calculation 24 3 2 2 2 2 2" xfId="26404"/>
    <cellStyle name="Calculation 24 3 2 2 2 2 2 2" xfId="47590"/>
    <cellStyle name="Calculation 24 3 2 2 2 2 3" xfId="36986"/>
    <cellStyle name="Calculation 24 3 2 2 2 3" xfId="21291"/>
    <cellStyle name="Calculation 24 3 2 2 2 3 2" xfId="42478"/>
    <cellStyle name="Calculation 24 3 2 2 2 4" xfId="31894"/>
    <cellStyle name="Calculation 24 3 2 2 2_Table 2A-1_EFT (Annual)" xfId="14679"/>
    <cellStyle name="Calculation 24 3 2 2 3" xfId="11774"/>
    <cellStyle name="Calculation 24 3 2 2 3 2" xfId="23858"/>
    <cellStyle name="Calculation 24 3 2 2 3 2 2" xfId="45044"/>
    <cellStyle name="Calculation 24 3 2 2 3 3" xfId="34440"/>
    <cellStyle name="Calculation 24 3 2 2 4" xfId="18745"/>
    <cellStyle name="Calculation 24 3 2 2 4 2" xfId="39932"/>
    <cellStyle name="Calculation 24 3 2 2 5" xfId="29151"/>
    <cellStyle name="Calculation 24 3 2 2_Table 2A-1_EFT (Annual)" xfId="6536"/>
    <cellStyle name="Calculation 24 3 2 3" xfId="4968"/>
    <cellStyle name="Calculation 24 3 2 3 2" xfId="13228"/>
    <cellStyle name="Calculation 24 3 2 3 2 2" xfId="25234"/>
    <cellStyle name="Calculation 24 3 2 3 2 2 2" xfId="46420"/>
    <cellStyle name="Calculation 24 3 2 3 2 3" xfId="35816"/>
    <cellStyle name="Calculation 24 3 2 3 3" xfId="20121"/>
    <cellStyle name="Calculation 24 3 2 3 3 2" xfId="41308"/>
    <cellStyle name="Calculation 24 3 2 3 4" xfId="30625"/>
    <cellStyle name="Calculation 24 3 2 3_Table 2A-1_EFT (Annual)" xfId="14678"/>
    <cellStyle name="Calculation 24 3 2 4" xfId="10572"/>
    <cellStyle name="Calculation 24 3 2 4 2" xfId="22688"/>
    <cellStyle name="Calculation 24 3 2 4 2 2" xfId="43874"/>
    <cellStyle name="Calculation 24 3 2 4 3" xfId="33270"/>
    <cellStyle name="Calculation 24 3 2 5" xfId="17575"/>
    <cellStyle name="Calculation 24 3 2 5 2" xfId="38762"/>
    <cellStyle name="Calculation 24 3 2 6" xfId="27882"/>
    <cellStyle name="Calculation 24 3 2_Table 2A-1_EFT (Annual)" xfId="6535"/>
    <cellStyle name="Calculation 24 3 3" xfId="953"/>
    <cellStyle name="Calculation 24 3 3 2" xfId="4514"/>
    <cellStyle name="Calculation 24 3 3 2 2" xfId="12776"/>
    <cellStyle name="Calculation 24 3 3 2 2 2" xfId="24786"/>
    <cellStyle name="Calculation 24 3 3 2 2 2 2" xfId="45972"/>
    <cellStyle name="Calculation 24 3 3 2 2 3" xfId="35368"/>
    <cellStyle name="Calculation 24 3 3 2 3" xfId="19673"/>
    <cellStyle name="Calculation 24 3 3 2 3 2" xfId="40860"/>
    <cellStyle name="Calculation 24 3 3 2 4" xfId="30171"/>
    <cellStyle name="Calculation 24 3 3 2_Table 2A-1_EFT (Annual)" xfId="14677"/>
    <cellStyle name="Calculation 24 3 3 3" xfId="10123"/>
    <cellStyle name="Calculation 24 3 3 3 2" xfId="22240"/>
    <cellStyle name="Calculation 24 3 3 3 2 2" xfId="43426"/>
    <cellStyle name="Calculation 24 3 3 3 3" xfId="32822"/>
    <cellStyle name="Calculation 24 3 3 4" xfId="17127"/>
    <cellStyle name="Calculation 24 3 3 4 2" xfId="38314"/>
    <cellStyle name="Calculation 24 3 3 5" xfId="27428"/>
    <cellStyle name="Calculation 24 3 3_Table 2A-1_EFT (Annual)" xfId="6537"/>
    <cellStyle name="Calculation 24 3 4" xfId="2146"/>
    <cellStyle name="Calculation 24 3 4 2" xfId="5707"/>
    <cellStyle name="Calculation 24 3 4 2 2" xfId="13922"/>
    <cellStyle name="Calculation 24 3 4 2 2 2" xfId="25910"/>
    <cellStyle name="Calculation 24 3 4 2 2 2 2" xfId="47096"/>
    <cellStyle name="Calculation 24 3 4 2 2 3" xfId="36492"/>
    <cellStyle name="Calculation 24 3 4 2 3" xfId="20797"/>
    <cellStyle name="Calculation 24 3 4 2 3 2" xfId="41984"/>
    <cellStyle name="Calculation 24 3 4 2 4" xfId="31364"/>
    <cellStyle name="Calculation 24 3 4 2_Table 2A-1_EFT (Annual)" xfId="14676"/>
    <cellStyle name="Calculation 24 3 4 3" xfId="11266"/>
    <cellStyle name="Calculation 24 3 4 3 2" xfId="23364"/>
    <cellStyle name="Calculation 24 3 4 3 2 2" xfId="44550"/>
    <cellStyle name="Calculation 24 3 4 3 3" xfId="33946"/>
    <cellStyle name="Calculation 24 3 4 4" xfId="18251"/>
    <cellStyle name="Calculation 24 3 4 4 2" xfId="39438"/>
    <cellStyle name="Calculation 24 3 4 5" xfId="28621"/>
    <cellStyle name="Calculation 24 3 4_Table 2A-1_EFT (Annual)" xfId="6538"/>
    <cellStyle name="Calculation 24 3 5" xfId="3994"/>
    <cellStyle name="Calculation 24 3 5 2" xfId="12322"/>
    <cellStyle name="Calculation 24 3 5 2 2" xfId="24346"/>
    <cellStyle name="Calculation 24 3 5 2 2 2" xfId="45532"/>
    <cellStyle name="Calculation 24 3 5 2 3" xfId="34928"/>
    <cellStyle name="Calculation 24 3 5 3" xfId="19233"/>
    <cellStyle name="Calculation 24 3 5 3 2" xfId="40420"/>
    <cellStyle name="Calculation 24 3 5 4" xfId="29682"/>
    <cellStyle name="Calculation 24 3 5_Table 2A-1_EFT (Annual)" xfId="14675"/>
    <cellStyle name="Calculation 24 3 6" xfId="9659"/>
    <cellStyle name="Calculation 24 3 6 2" xfId="21800"/>
    <cellStyle name="Calculation 24 3 6 2 2" xfId="42986"/>
    <cellStyle name="Calculation 24 3 6 3" xfId="32382"/>
    <cellStyle name="Calculation 24 3 7" xfId="16687"/>
    <cellStyle name="Calculation 24 3 7 2" xfId="37874"/>
    <cellStyle name="Calculation 24 3 8" xfId="26939"/>
    <cellStyle name="Calculation 24 3_Table 2A-1_EFT (Annual)" xfId="2938"/>
    <cellStyle name="Calculation 24 4" xfId="1243"/>
    <cellStyle name="Calculation 24 4 2" xfId="2513"/>
    <cellStyle name="Calculation 24 4 2 2" xfId="6074"/>
    <cellStyle name="Calculation 24 4 2 2 2" xfId="14268"/>
    <cellStyle name="Calculation 24 4 2 2 2 2" xfId="26240"/>
    <cellStyle name="Calculation 24 4 2 2 2 2 2" xfId="47426"/>
    <cellStyle name="Calculation 24 4 2 2 2 3" xfId="36822"/>
    <cellStyle name="Calculation 24 4 2 2 3" xfId="21127"/>
    <cellStyle name="Calculation 24 4 2 2 3 2" xfId="42314"/>
    <cellStyle name="Calculation 24 4 2 2 4" xfId="31730"/>
    <cellStyle name="Calculation 24 4 2 2_Table 2A-1_EFT (Annual)" xfId="14674"/>
    <cellStyle name="Calculation 24 4 2 3" xfId="11610"/>
    <cellStyle name="Calculation 24 4 2 3 2" xfId="23694"/>
    <cellStyle name="Calculation 24 4 2 3 2 2" xfId="44880"/>
    <cellStyle name="Calculation 24 4 2 3 3" xfId="34276"/>
    <cellStyle name="Calculation 24 4 2 4" xfId="18581"/>
    <cellStyle name="Calculation 24 4 2 4 2" xfId="39768"/>
    <cellStyle name="Calculation 24 4 2 5" xfId="28987"/>
    <cellStyle name="Calculation 24 4 2_Table 2A-1_EFT (Annual)" xfId="6540"/>
    <cellStyle name="Calculation 24 4 3" xfId="4804"/>
    <cellStyle name="Calculation 24 4 3 2" xfId="13064"/>
    <cellStyle name="Calculation 24 4 3 2 2" xfId="25070"/>
    <cellStyle name="Calculation 24 4 3 2 2 2" xfId="46256"/>
    <cellStyle name="Calculation 24 4 3 2 3" xfId="35652"/>
    <cellStyle name="Calculation 24 4 3 3" xfId="19957"/>
    <cellStyle name="Calculation 24 4 3 3 2" xfId="41144"/>
    <cellStyle name="Calculation 24 4 3 4" xfId="30461"/>
    <cellStyle name="Calculation 24 4 3_Table 2A-1_EFT (Annual)" xfId="14673"/>
    <cellStyle name="Calculation 24 4 4" xfId="10408"/>
    <cellStyle name="Calculation 24 4 4 2" xfId="22524"/>
    <cellStyle name="Calculation 24 4 4 2 2" xfId="43710"/>
    <cellStyle name="Calculation 24 4 4 3" xfId="33106"/>
    <cellStyle name="Calculation 24 4 5" xfId="17411"/>
    <cellStyle name="Calculation 24 4 5 2" xfId="38598"/>
    <cellStyle name="Calculation 24 4 6" xfId="27718"/>
    <cellStyle name="Calculation 24 4_Table 2A-1_EFT (Annual)" xfId="6539"/>
    <cellStyle name="Calculation 24 5" xfId="796"/>
    <cellStyle name="Calculation 24 5 2" xfId="4357"/>
    <cellStyle name="Calculation 24 5 2 2" xfId="12637"/>
    <cellStyle name="Calculation 24 5 2 2 2" xfId="24654"/>
    <cellStyle name="Calculation 24 5 2 2 2 2" xfId="45840"/>
    <cellStyle name="Calculation 24 5 2 2 3" xfId="35236"/>
    <cellStyle name="Calculation 24 5 2 3" xfId="19541"/>
    <cellStyle name="Calculation 24 5 2 3 2" xfId="40728"/>
    <cellStyle name="Calculation 24 5 2 4" xfId="30014"/>
    <cellStyle name="Calculation 24 5 2_Table 2A-1_EFT (Annual)" xfId="14672"/>
    <cellStyle name="Calculation 24 5 3" xfId="9985"/>
    <cellStyle name="Calculation 24 5 3 2" xfId="22108"/>
    <cellStyle name="Calculation 24 5 3 2 2" xfId="43294"/>
    <cellStyle name="Calculation 24 5 3 3" xfId="32690"/>
    <cellStyle name="Calculation 24 5 4" xfId="16995"/>
    <cellStyle name="Calculation 24 5 4 2" xfId="38182"/>
    <cellStyle name="Calculation 24 5 5" xfId="27271"/>
    <cellStyle name="Calculation 24 5_Table 2A-1_EFT (Annual)" xfId="6541"/>
    <cellStyle name="Calculation 24 6" xfId="1982"/>
    <cellStyle name="Calculation 24 6 2" xfId="5543"/>
    <cellStyle name="Calculation 24 6 2 2" xfId="13758"/>
    <cellStyle name="Calculation 24 6 2 2 2" xfId="25746"/>
    <cellStyle name="Calculation 24 6 2 2 2 2" xfId="46932"/>
    <cellStyle name="Calculation 24 6 2 2 3" xfId="36328"/>
    <cellStyle name="Calculation 24 6 2 3" xfId="20633"/>
    <cellStyle name="Calculation 24 6 2 3 2" xfId="41820"/>
    <cellStyle name="Calculation 24 6 2 4" xfId="31200"/>
    <cellStyle name="Calculation 24 6 2_Table 2A-1_EFT (Annual)" xfId="14671"/>
    <cellStyle name="Calculation 24 6 3" xfId="11102"/>
    <cellStyle name="Calculation 24 6 3 2" xfId="23200"/>
    <cellStyle name="Calculation 24 6 3 2 2" xfId="44386"/>
    <cellStyle name="Calculation 24 6 3 3" xfId="33782"/>
    <cellStyle name="Calculation 24 6 4" xfId="18087"/>
    <cellStyle name="Calculation 24 6 4 2" xfId="39274"/>
    <cellStyle name="Calculation 24 6 5" xfId="28457"/>
    <cellStyle name="Calculation 24 6_Table 2A-1_EFT (Annual)" xfId="6542"/>
    <cellStyle name="Calculation 24 7" xfId="3784"/>
    <cellStyle name="Calculation 24 7 2" xfId="12152"/>
    <cellStyle name="Calculation 24 7 2 2" xfId="24182"/>
    <cellStyle name="Calculation 24 7 2 2 2" xfId="45368"/>
    <cellStyle name="Calculation 24 7 2 3" xfId="34764"/>
    <cellStyle name="Calculation 24 7 3" xfId="19069"/>
    <cellStyle name="Calculation 24 7 3 2" xfId="40256"/>
    <cellStyle name="Calculation 24 7 4" xfId="29493"/>
    <cellStyle name="Calculation 24 7_Table 2A-1_EFT (Annual)" xfId="14670"/>
    <cellStyle name="Calculation 24 8" xfId="9471"/>
    <cellStyle name="Calculation 24 8 2" xfId="21636"/>
    <cellStyle name="Calculation 24 8 2 2" xfId="42822"/>
    <cellStyle name="Calculation 24 8 3" xfId="32218"/>
    <cellStyle name="Calculation 24 9" xfId="16523"/>
    <cellStyle name="Calculation 24 9 2" xfId="37710"/>
    <cellStyle name="Calculation 24_Table 2A-1_EFT (Annual)" xfId="2936"/>
    <cellStyle name="Calculation 25" xfId="231"/>
    <cellStyle name="Calculation 25 10" xfId="26786"/>
    <cellStyle name="Calculation 25 2" xfId="618"/>
    <cellStyle name="Calculation 25 2 2" xfId="1595"/>
    <cellStyle name="Calculation 25 2 2 2" xfId="2865"/>
    <cellStyle name="Calculation 25 2 2 2 2" xfId="6426"/>
    <cellStyle name="Calculation 25 2 2 2 2 2" xfId="14620"/>
    <cellStyle name="Calculation 25 2 2 2 2 2 2" xfId="26592"/>
    <cellStyle name="Calculation 25 2 2 2 2 2 2 2" xfId="47778"/>
    <cellStyle name="Calculation 25 2 2 2 2 2 3" xfId="37174"/>
    <cellStyle name="Calculation 25 2 2 2 2 3" xfId="21479"/>
    <cellStyle name="Calculation 25 2 2 2 2 3 2" xfId="42666"/>
    <cellStyle name="Calculation 25 2 2 2 2 4" xfId="32082"/>
    <cellStyle name="Calculation 25 2 2 2 2_Table 2A-1_EFT (Annual)" xfId="14669"/>
    <cellStyle name="Calculation 25 2 2 2 3" xfId="11962"/>
    <cellStyle name="Calculation 25 2 2 2 3 2" xfId="24046"/>
    <cellStyle name="Calculation 25 2 2 2 3 2 2" xfId="45232"/>
    <cellStyle name="Calculation 25 2 2 2 3 3" xfId="34628"/>
    <cellStyle name="Calculation 25 2 2 2 4" xfId="18933"/>
    <cellStyle name="Calculation 25 2 2 2 4 2" xfId="40120"/>
    <cellStyle name="Calculation 25 2 2 2 5" xfId="29339"/>
    <cellStyle name="Calculation 25 2 2 2_Table 2A-1_EFT (Annual)" xfId="6544"/>
    <cellStyle name="Calculation 25 2 2 3" xfId="5156"/>
    <cellStyle name="Calculation 25 2 2 3 2" xfId="13416"/>
    <cellStyle name="Calculation 25 2 2 3 2 2" xfId="25422"/>
    <cellStyle name="Calculation 25 2 2 3 2 2 2" xfId="46608"/>
    <cellStyle name="Calculation 25 2 2 3 2 3" xfId="36004"/>
    <cellStyle name="Calculation 25 2 2 3 3" xfId="20309"/>
    <cellStyle name="Calculation 25 2 2 3 3 2" xfId="41496"/>
    <cellStyle name="Calculation 25 2 2 3 4" xfId="30813"/>
    <cellStyle name="Calculation 25 2 2 3_Table 2A-1_EFT (Annual)" xfId="14668"/>
    <cellStyle name="Calculation 25 2 2 4" xfId="10760"/>
    <cellStyle name="Calculation 25 2 2 4 2" xfId="22876"/>
    <cellStyle name="Calculation 25 2 2 4 2 2" xfId="44062"/>
    <cellStyle name="Calculation 25 2 2 4 3" xfId="33458"/>
    <cellStyle name="Calculation 25 2 2 5" xfId="17763"/>
    <cellStyle name="Calculation 25 2 2 5 2" xfId="38950"/>
    <cellStyle name="Calculation 25 2 2 6" xfId="28070"/>
    <cellStyle name="Calculation 25 2 2_Table 2A-1_EFT (Annual)" xfId="6543"/>
    <cellStyle name="Calculation 25 2 3" xfId="1111"/>
    <cellStyle name="Calculation 25 2 3 2" xfId="4672"/>
    <cellStyle name="Calculation 25 2 3 2 2" xfId="12932"/>
    <cellStyle name="Calculation 25 2 3 2 2 2" xfId="24938"/>
    <cellStyle name="Calculation 25 2 3 2 2 2 2" xfId="46124"/>
    <cellStyle name="Calculation 25 2 3 2 2 3" xfId="35520"/>
    <cellStyle name="Calculation 25 2 3 2 3" xfId="19825"/>
    <cellStyle name="Calculation 25 2 3 2 3 2" xfId="41012"/>
    <cellStyle name="Calculation 25 2 3 2 4" xfId="30329"/>
    <cellStyle name="Calculation 25 2 3 2_Table 2A-1_EFT (Annual)" xfId="14667"/>
    <cellStyle name="Calculation 25 2 3 3" xfId="10276"/>
    <cellStyle name="Calculation 25 2 3 3 2" xfId="22392"/>
    <cellStyle name="Calculation 25 2 3 3 2 2" xfId="43578"/>
    <cellStyle name="Calculation 25 2 3 3 3" xfId="32974"/>
    <cellStyle name="Calculation 25 2 3 4" xfId="17279"/>
    <cellStyle name="Calculation 25 2 3 4 2" xfId="38466"/>
    <cellStyle name="Calculation 25 2 3 5" xfId="27586"/>
    <cellStyle name="Calculation 25 2 3_Table 2A-1_EFT (Annual)" xfId="6545"/>
    <cellStyle name="Calculation 25 2 4" xfId="2334"/>
    <cellStyle name="Calculation 25 2 4 2" xfId="5895"/>
    <cellStyle name="Calculation 25 2 4 2 2" xfId="14110"/>
    <cellStyle name="Calculation 25 2 4 2 2 2" xfId="26098"/>
    <cellStyle name="Calculation 25 2 4 2 2 2 2" xfId="47284"/>
    <cellStyle name="Calculation 25 2 4 2 2 3" xfId="36680"/>
    <cellStyle name="Calculation 25 2 4 2 3" xfId="20985"/>
    <cellStyle name="Calculation 25 2 4 2 3 2" xfId="42172"/>
    <cellStyle name="Calculation 25 2 4 2 4" xfId="31552"/>
    <cellStyle name="Calculation 25 2 4 2_Table 2A-1_EFT (Annual)" xfId="14666"/>
    <cellStyle name="Calculation 25 2 4 3" xfId="11454"/>
    <cellStyle name="Calculation 25 2 4 3 2" xfId="23552"/>
    <cellStyle name="Calculation 25 2 4 3 2 2" xfId="44738"/>
    <cellStyle name="Calculation 25 2 4 3 3" xfId="34134"/>
    <cellStyle name="Calculation 25 2 4 4" xfId="18439"/>
    <cellStyle name="Calculation 25 2 4 4 2" xfId="39626"/>
    <cellStyle name="Calculation 25 2 4 5" xfId="28809"/>
    <cellStyle name="Calculation 25 2 4_Table 2A-1_EFT (Annual)" xfId="6546"/>
    <cellStyle name="Calculation 25 2 5" xfId="4188"/>
    <cellStyle name="Calculation 25 2 5 2" xfId="12512"/>
    <cellStyle name="Calculation 25 2 5 2 2" xfId="24534"/>
    <cellStyle name="Calculation 25 2 5 2 2 2" xfId="45720"/>
    <cellStyle name="Calculation 25 2 5 2 3" xfId="35116"/>
    <cellStyle name="Calculation 25 2 5 3" xfId="19421"/>
    <cellStyle name="Calculation 25 2 5 3 2" xfId="40608"/>
    <cellStyle name="Calculation 25 2 5 4" xfId="29876"/>
    <cellStyle name="Calculation 25 2 5_Table 2A-1_EFT (Annual)" xfId="14665"/>
    <cellStyle name="Calculation 25 2 6" xfId="9851"/>
    <cellStyle name="Calculation 25 2 6 2" xfId="21988"/>
    <cellStyle name="Calculation 25 2 6 2 2" xfId="43174"/>
    <cellStyle name="Calculation 25 2 6 3" xfId="32570"/>
    <cellStyle name="Calculation 25 2 7" xfId="16875"/>
    <cellStyle name="Calculation 25 2 7 2" xfId="38062"/>
    <cellStyle name="Calculation 25 2 8" xfId="27133"/>
    <cellStyle name="Calculation 25 2_Table 2A-1_EFT (Annual)" xfId="2940"/>
    <cellStyle name="Calculation 25 3" xfId="458"/>
    <cellStyle name="Calculation 25 3 2" xfId="1435"/>
    <cellStyle name="Calculation 25 3 2 2" xfId="2705"/>
    <cellStyle name="Calculation 25 3 2 2 2" xfId="6266"/>
    <cellStyle name="Calculation 25 3 2 2 2 2" xfId="14460"/>
    <cellStyle name="Calculation 25 3 2 2 2 2 2" xfId="26432"/>
    <cellStyle name="Calculation 25 3 2 2 2 2 2 2" xfId="47618"/>
    <cellStyle name="Calculation 25 3 2 2 2 2 3" xfId="37014"/>
    <cellStyle name="Calculation 25 3 2 2 2 3" xfId="21319"/>
    <cellStyle name="Calculation 25 3 2 2 2 3 2" xfId="42506"/>
    <cellStyle name="Calculation 25 3 2 2 2 4" xfId="31922"/>
    <cellStyle name="Calculation 25 3 2 2 2_Table 2A-1_EFT (Annual)" xfId="14664"/>
    <cellStyle name="Calculation 25 3 2 2 3" xfId="11802"/>
    <cellStyle name="Calculation 25 3 2 2 3 2" xfId="23886"/>
    <cellStyle name="Calculation 25 3 2 2 3 2 2" xfId="45072"/>
    <cellStyle name="Calculation 25 3 2 2 3 3" xfId="34468"/>
    <cellStyle name="Calculation 25 3 2 2 4" xfId="18773"/>
    <cellStyle name="Calculation 25 3 2 2 4 2" xfId="39960"/>
    <cellStyle name="Calculation 25 3 2 2 5" xfId="29179"/>
    <cellStyle name="Calculation 25 3 2 2_Table 2A-1_EFT (Annual)" xfId="6548"/>
    <cellStyle name="Calculation 25 3 2 3" xfId="4996"/>
    <cellStyle name="Calculation 25 3 2 3 2" xfId="13256"/>
    <cellStyle name="Calculation 25 3 2 3 2 2" xfId="25262"/>
    <cellStyle name="Calculation 25 3 2 3 2 2 2" xfId="46448"/>
    <cellStyle name="Calculation 25 3 2 3 2 3" xfId="35844"/>
    <cellStyle name="Calculation 25 3 2 3 3" xfId="20149"/>
    <cellStyle name="Calculation 25 3 2 3 3 2" xfId="41336"/>
    <cellStyle name="Calculation 25 3 2 3 4" xfId="30653"/>
    <cellStyle name="Calculation 25 3 2 3_Table 2A-1_EFT (Annual)" xfId="14663"/>
    <cellStyle name="Calculation 25 3 2 4" xfId="10600"/>
    <cellStyle name="Calculation 25 3 2 4 2" xfId="22716"/>
    <cellStyle name="Calculation 25 3 2 4 2 2" xfId="43902"/>
    <cellStyle name="Calculation 25 3 2 4 3" xfId="33298"/>
    <cellStyle name="Calculation 25 3 2 5" xfId="17603"/>
    <cellStyle name="Calculation 25 3 2 5 2" xfId="38790"/>
    <cellStyle name="Calculation 25 3 2 6" xfId="27910"/>
    <cellStyle name="Calculation 25 3 2_Table 2A-1_EFT (Annual)" xfId="6547"/>
    <cellStyle name="Calculation 25 3 3" xfId="982"/>
    <cellStyle name="Calculation 25 3 3 2" xfId="4543"/>
    <cellStyle name="Calculation 25 3 3 2 2" xfId="12803"/>
    <cellStyle name="Calculation 25 3 3 2 2 2" xfId="24809"/>
    <cellStyle name="Calculation 25 3 3 2 2 2 2" xfId="45995"/>
    <cellStyle name="Calculation 25 3 3 2 2 3" xfId="35391"/>
    <cellStyle name="Calculation 25 3 3 2 3" xfId="19696"/>
    <cellStyle name="Calculation 25 3 3 2 3 2" xfId="40883"/>
    <cellStyle name="Calculation 25 3 3 2 4" xfId="30200"/>
    <cellStyle name="Calculation 25 3 3 2_Table 2A-1_EFT (Annual)" xfId="14662"/>
    <cellStyle name="Calculation 25 3 3 3" xfId="10147"/>
    <cellStyle name="Calculation 25 3 3 3 2" xfId="22263"/>
    <cellStyle name="Calculation 25 3 3 3 2 2" xfId="43449"/>
    <cellStyle name="Calculation 25 3 3 3 3" xfId="32845"/>
    <cellStyle name="Calculation 25 3 3 4" xfId="17150"/>
    <cellStyle name="Calculation 25 3 3 4 2" xfId="38337"/>
    <cellStyle name="Calculation 25 3 3 5" xfId="27457"/>
    <cellStyle name="Calculation 25 3 3_Table 2A-1_EFT (Annual)" xfId="6549"/>
    <cellStyle name="Calculation 25 3 4" xfId="2174"/>
    <cellStyle name="Calculation 25 3 4 2" xfId="5735"/>
    <cellStyle name="Calculation 25 3 4 2 2" xfId="13950"/>
    <cellStyle name="Calculation 25 3 4 2 2 2" xfId="25938"/>
    <cellStyle name="Calculation 25 3 4 2 2 2 2" xfId="47124"/>
    <cellStyle name="Calculation 25 3 4 2 2 3" xfId="36520"/>
    <cellStyle name="Calculation 25 3 4 2 3" xfId="20825"/>
    <cellStyle name="Calculation 25 3 4 2 3 2" xfId="42012"/>
    <cellStyle name="Calculation 25 3 4 2 4" xfId="31392"/>
    <cellStyle name="Calculation 25 3 4 2_Table 2A-1_EFT (Annual)" xfId="14661"/>
    <cellStyle name="Calculation 25 3 4 3" xfId="11294"/>
    <cellStyle name="Calculation 25 3 4 3 2" xfId="23392"/>
    <cellStyle name="Calculation 25 3 4 3 2 2" xfId="44578"/>
    <cellStyle name="Calculation 25 3 4 3 3" xfId="33974"/>
    <cellStyle name="Calculation 25 3 4 4" xfId="18279"/>
    <cellStyle name="Calculation 25 3 4 4 2" xfId="39466"/>
    <cellStyle name="Calculation 25 3 4 5" xfId="28649"/>
    <cellStyle name="Calculation 25 3 4_Table 2A-1_EFT (Annual)" xfId="6550"/>
    <cellStyle name="Calculation 25 3 5" xfId="4028"/>
    <cellStyle name="Calculation 25 3 5 2" xfId="12352"/>
    <cellStyle name="Calculation 25 3 5 2 2" xfId="24374"/>
    <cellStyle name="Calculation 25 3 5 2 2 2" xfId="45560"/>
    <cellStyle name="Calculation 25 3 5 2 3" xfId="34956"/>
    <cellStyle name="Calculation 25 3 5 3" xfId="19261"/>
    <cellStyle name="Calculation 25 3 5 3 2" xfId="40448"/>
    <cellStyle name="Calculation 25 3 5 4" xfId="29716"/>
    <cellStyle name="Calculation 25 3 5_Table 2A-1_EFT (Annual)" xfId="14660"/>
    <cellStyle name="Calculation 25 3 6" xfId="9691"/>
    <cellStyle name="Calculation 25 3 6 2" xfId="21828"/>
    <cellStyle name="Calculation 25 3 6 2 2" xfId="43014"/>
    <cellStyle name="Calculation 25 3 6 3" xfId="32410"/>
    <cellStyle name="Calculation 25 3 7" xfId="16715"/>
    <cellStyle name="Calculation 25 3 7 2" xfId="37902"/>
    <cellStyle name="Calculation 25 3 8" xfId="26973"/>
    <cellStyle name="Calculation 25 3_Table 2A-1_EFT (Annual)" xfId="2941"/>
    <cellStyle name="Calculation 25 4" xfId="1273"/>
    <cellStyle name="Calculation 25 4 2" xfId="2543"/>
    <cellStyle name="Calculation 25 4 2 2" xfId="6104"/>
    <cellStyle name="Calculation 25 4 2 2 2" xfId="14298"/>
    <cellStyle name="Calculation 25 4 2 2 2 2" xfId="26270"/>
    <cellStyle name="Calculation 25 4 2 2 2 2 2" xfId="47456"/>
    <cellStyle name="Calculation 25 4 2 2 2 3" xfId="36852"/>
    <cellStyle name="Calculation 25 4 2 2 3" xfId="21157"/>
    <cellStyle name="Calculation 25 4 2 2 3 2" xfId="42344"/>
    <cellStyle name="Calculation 25 4 2 2 4" xfId="31760"/>
    <cellStyle name="Calculation 25 4 2 2_Table 2A-1_EFT (Annual)" xfId="14659"/>
    <cellStyle name="Calculation 25 4 2 3" xfId="11640"/>
    <cellStyle name="Calculation 25 4 2 3 2" xfId="23724"/>
    <cellStyle name="Calculation 25 4 2 3 2 2" xfId="44910"/>
    <cellStyle name="Calculation 25 4 2 3 3" xfId="34306"/>
    <cellStyle name="Calculation 25 4 2 4" xfId="18611"/>
    <cellStyle name="Calculation 25 4 2 4 2" xfId="39798"/>
    <cellStyle name="Calculation 25 4 2 5" xfId="29017"/>
    <cellStyle name="Calculation 25 4 2_Table 2A-1_EFT (Annual)" xfId="6552"/>
    <cellStyle name="Calculation 25 4 3" xfId="4834"/>
    <cellStyle name="Calculation 25 4 3 2" xfId="13094"/>
    <cellStyle name="Calculation 25 4 3 2 2" xfId="25100"/>
    <cellStyle name="Calculation 25 4 3 2 2 2" xfId="46286"/>
    <cellStyle name="Calculation 25 4 3 2 3" xfId="35682"/>
    <cellStyle name="Calculation 25 4 3 3" xfId="19987"/>
    <cellStyle name="Calculation 25 4 3 3 2" xfId="41174"/>
    <cellStyle name="Calculation 25 4 3 4" xfId="30491"/>
    <cellStyle name="Calculation 25 4 3_Table 2A-1_EFT (Annual)" xfId="14658"/>
    <cellStyle name="Calculation 25 4 4" xfId="10438"/>
    <cellStyle name="Calculation 25 4 4 2" xfId="22554"/>
    <cellStyle name="Calculation 25 4 4 2 2" xfId="43740"/>
    <cellStyle name="Calculation 25 4 4 3" xfId="33136"/>
    <cellStyle name="Calculation 25 4 5" xfId="17441"/>
    <cellStyle name="Calculation 25 4 5 2" xfId="38628"/>
    <cellStyle name="Calculation 25 4 6" xfId="27748"/>
    <cellStyle name="Calculation 25 4_Table 2A-1_EFT (Annual)" xfId="6551"/>
    <cellStyle name="Calculation 25 5" xfId="826"/>
    <cellStyle name="Calculation 25 5 2" xfId="4387"/>
    <cellStyle name="Calculation 25 5 2 2" xfId="12661"/>
    <cellStyle name="Calculation 25 5 2 2 2" xfId="24678"/>
    <cellStyle name="Calculation 25 5 2 2 2 2" xfId="45864"/>
    <cellStyle name="Calculation 25 5 2 2 3" xfId="35260"/>
    <cellStyle name="Calculation 25 5 2 3" xfId="19565"/>
    <cellStyle name="Calculation 25 5 2 3 2" xfId="40752"/>
    <cellStyle name="Calculation 25 5 2 4" xfId="30044"/>
    <cellStyle name="Calculation 25 5 2_Table 2A-1_EFT (Annual)" xfId="14657"/>
    <cellStyle name="Calculation 25 5 3" xfId="10010"/>
    <cellStyle name="Calculation 25 5 3 2" xfId="22132"/>
    <cellStyle name="Calculation 25 5 3 2 2" xfId="43318"/>
    <cellStyle name="Calculation 25 5 3 3" xfId="32714"/>
    <cellStyle name="Calculation 25 5 4" xfId="17019"/>
    <cellStyle name="Calculation 25 5 4 2" xfId="38206"/>
    <cellStyle name="Calculation 25 5 5" xfId="27301"/>
    <cellStyle name="Calculation 25 5_Table 2A-1_EFT (Annual)" xfId="6553"/>
    <cellStyle name="Calculation 25 6" xfId="2012"/>
    <cellStyle name="Calculation 25 6 2" xfId="5573"/>
    <cellStyle name="Calculation 25 6 2 2" xfId="13788"/>
    <cellStyle name="Calculation 25 6 2 2 2" xfId="25776"/>
    <cellStyle name="Calculation 25 6 2 2 2 2" xfId="46962"/>
    <cellStyle name="Calculation 25 6 2 2 3" xfId="36358"/>
    <cellStyle name="Calculation 25 6 2 3" xfId="20663"/>
    <cellStyle name="Calculation 25 6 2 3 2" xfId="41850"/>
    <cellStyle name="Calculation 25 6 2 4" xfId="31230"/>
    <cellStyle name="Calculation 25 6 2_Table 2A-1_EFT (Annual)" xfId="14656"/>
    <cellStyle name="Calculation 25 6 3" xfId="11132"/>
    <cellStyle name="Calculation 25 6 3 2" xfId="23230"/>
    <cellStyle name="Calculation 25 6 3 2 2" xfId="44416"/>
    <cellStyle name="Calculation 25 6 3 3" xfId="33812"/>
    <cellStyle name="Calculation 25 6 4" xfId="18117"/>
    <cellStyle name="Calculation 25 6 4 2" xfId="39304"/>
    <cellStyle name="Calculation 25 6 5" xfId="28487"/>
    <cellStyle name="Calculation 25 6_Table 2A-1_EFT (Annual)" xfId="6554"/>
    <cellStyle name="Calculation 25 7" xfId="3820"/>
    <cellStyle name="Calculation 25 7 2" xfId="12183"/>
    <cellStyle name="Calculation 25 7 2 2" xfId="24212"/>
    <cellStyle name="Calculation 25 7 2 2 2" xfId="45398"/>
    <cellStyle name="Calculation 25 7 2 3" xfId="34794"/>
    <cellStyle name="Calculation 25 7 3" xfId="19099"/>
    <cellStyle name="Calculation 25 7 3 2" xfId="40286"/>
    <cellStyle name="Calculation 25 7 4" xfId="29529"/>
    <cellStyle name="Calculation 25 7_Table 2A-1_EFT (Annual)" xfId="14655"/>
    <cellStyle name="Calculation 25 8" xfId="9502"/>
    <cellStyle name="Calculation 25 8 2" xfId="21666"/>
    <cellStyle name="Calculation 25 8 2 2" xfId="42852"/>
    <cellStyle name="Calculation 25 8 3" xfId="32248"/>
    <cellStyle name="Calculation 25 9" xfId="16553"/>
    <cellStyle name="Calculation 25 9 2" xfId="37740"/>
    <cellStyle name="Calculation 25_Table 2A-1_EFT (Annual)" xfId="2939"/>
    <cellStyle name="Calculation 26" xfId="226"/>
    <cellStyle name="Calculation 26 10" xfId="26781"/>
    <cellStyle name="Calculation 26 2" xfId="617"/>
    <cellStyle name="Calculation 26 2 2" xfId="1594"/>
    <cellStyle name="Calculation 26 2 2 2" xfId="2864"/>
    <cellStyle name="Calculation 26 2 2 2 2" xfId="6425"/>
    <cellStyle name="Calculation 26 2 2 2 2 2" xfId="14619"/>
    <cellStyle name="Calculation 26 2 2 2 2 2 2" xfId="26591"/>
    <cellStyle name="Calculation 26 2 2 2 2 2 2 2" xfId="47777"/>
    <cellStyle name="Calculation 26 2 2 2 2 2 3" xfId="37173"/>
    <cellStyle name="Calculation 26 2 2 2 2 3" xfId="21478"/>
    <cellStyle name="Calculation 26 2 2 2 2 3 2" xfId="42665"/>
    <cellStyle name="Calculation 26 2 2 2 2 4" xfId="32081"/>
    <cellStyle name="Calculation 26 2 2 2 2_Table 2A-1_EFT (Annual)" xfId="14654"/>
    <cellStyle name="Calculation 26 2 2 2 3" xfId="11961"/>
    <cellStyle name="Calculation 26 2 2 2 3 2" xfId="24045"/>
    <cellStyle name="Calculation 26 2 2 2 3 2 2" xfId="45231"/>
    <cellStyle name="Calculation 26 2 2 2 3 3" xfId="34627"/>
    <cellStyle name="Calculation 26 2 2 2 4" xfId="18932"/>
    <cellStyle name="Calculation 26 2 2 2 4 2" xfId="40119"/>
    <cellStyle name="Calculation 26 2 2 2 5" xfId="29338"/>
    <cellStyle name="Calculation 26 2 2 2_Table 2A-1_EFT (Annual)" xfId="6556"/>
    <cellStyle name="Calculation 26 2 2 3" xfId="5155"/>
    <cellStyle name="Calculation 26 2 2 3 2" xfId="13415"/>
    <cellStyle name="Calculation 26 2 2 3 2 2" xfId="25421"/>
    <cellStyle name="Calculation 26 2 2 3 2 2 2" xfId="46607"/>
    <cellStyle name="Calculation 26 2 2 3 2 3" xfId="36003"/>
    <cellStyle name="Calculation 26 2 2 3 3" xfId="20308"/>
    <cellStyle name="Calculation 26 2 2 3 3 2" xfId="41495"/>
    <cellStyle name="Calculation 26 2 2 3 4" xfId="30812"/>
    <cellStyle name="Calculation 26 2 2 3_Table 2A-1_EFT (Annual)" xfId="14653"/>
    <cellStyle name="Calculation 26 2 2 4" xfId="10759"/>
    <cellStyle name="Calculation 26 2 2 4 2" xfId="22875"/>
    <cellStyle name="Calculation 26 2 2 4 2 2" xfId="44061"/>
    <cellStyle name="Calculation 26 2 2 4 3" xfId="33457"/>
    <cellStyle name="Calculation 26 2 2 5" xfId="17762"/>
    <cellStyle name="Calculation 26 2 2 5 2" xfId="38949"/>
    <cellStyle name="Calculation 26 2 2 6" xfId="28069"/>
    <cellStyle name="Calculation 26 2 2_Table 2A-1_EFT (Annual)" xfId="6555"/>
    <cellStyle name="Calculation 26 2 3" xfId="1110"/>
    <cellStyle name="Calculation 26 2 3 2" xfId="4671"/>
    <cellStyle name="Calculation 26 2 3 2 2" xfId="12931"/>
    <cellStyle name="Calculation 26 2 3 2 2 2" xfId="24937"/>
    <cellStyle name="Calculation 26 2 3 2 2 2 2" xfId="46123"/>
    <cellStyle name="Calculation 26 2 3 2 2 3" xfId="35519"/>
    <cellStyle name="Calculation 26 2 3 2 3" xfId="19824"/>
    <cellStyle name="Calculation 26 2 3 2 3 2" xfId="41011"/>
    <cellStyle name="Calculation 26 2 3 2 4" xfId="30328"/>
    <cellStyle name="Calculation 26 2 3 2_Table 2A-1_EFT (Annual)" xfId="14652"/>
    <cellStyle name="Calculation 26 2 3 3" xfId="10275"/>
    <cellStyle name="Calculation 26 2 3 3 2" xfId="22391"/>
    <cellStyle name="Calculation 26 2 3 3 2 2" xfId="43577"/>
    <cellStyle name="Calculation 26 2 3 3 3" xfId="32973"/>
    <cellStyle name="Calculation 26 2 3 4" xfId="17278"/>
    <cellStyle name="Calculation 26 2 3 4 2" xfId="38465"/>
    <cellStyle name="Calculation 26 2 3 5" xfId="27585"/>
    <cellStyle name="Calculation 26 2 3_Table 2A-1_EFT (Annual)" xfId="6557"/>
    <cellStyle name="Calculation 26 2 4" xfId="2333"/>
    <cellStyle name="Calculation 26 2 4 2" xfId="5894"/>
    <cellStyle name="Calculation 26 2 4 2 2" xfId="14109"/>
    <cellStyle name="Calculation 26 2 4 2 2 2" xfId="26097"/>
    <cellStyle name="Calculation 26 2 4 2 2 2 2" xfId="47283"/>
    <cellStyle name="Calculation 26 2 4 2 2 3" xfId="36679"/>
    <cellStyle name="Calculation 26 2 4 2 3" xfId="20984"/>
    <cellStyle name="Calculation 26 2 4 2 3 2" xfId="42171"/>
    <cellStyle name="Calculation 26 2 4 2 4" xfId="31551"/>
    <cellStyle name="Calculation 26 2 4 2_Table 2A-1_EFT (Annual)" xfId="14651"/>
    <cellStyle name="Calculation 26 2 4 3" xfId="11453"/>
    <cellStyle name="Calculation 26 2 4 3 2" xfId="23551"/>
    <cellStyle name="Calculation 26 2 4 3 2 2" xfId="44737"/>
    <cellStyle name="Calculation 26 2 4 3 3" xfId="34133"/>
    <cellStyle name="Calculation 26 2 4 4" xfId="18438"/>
    <cellStyle name="Calculation 26 2 4 4 2" xfId="39625"/>
    <cellStyle name="Calculation 26 2 4 5" xfId="28808"/>
    <cellStyle name="Calculation 26 2 4_Table 2A-1_EFT (Annual)" xfId="6558"/>
    <cellStyle name="Calculation 26 2 5" xfId="4187"/>
    <cellStyle name="Calculation 26 2 5 2" xfId="12511"/>
    <cellStyle name="Calculation 26 2 5 2 2" xfId="24533"/>
    <cellStyle name="Calculation 26 2 5 2 2 2" xfId="45719"/>
    <cellStyle name="Calculation 26 2 5 2 3" xfId="35115"/>
    <cellStyle name="Calculation 26 2 5 3" xfId="19420"/>
    <cellStyle name="Calculation 26 2 5 3 2" xfId="40607"/>
    <cellStyle name="Calculation 26 2 5 4" xfId="29875"/>
    <cellStyle name="Calculation 26 2 5_Table 2A-1_EFT (Annual)" xfId="14650"/>
    <cellStyle name="Calculation 26 2 6" xfId="9850"/>
    <cellStyle name="Calculation 26 2 6 2" xfId="21987"/>
    <cellStyle name="Calculation 26 2 6 2 2" xfId="43173"/>
    <cellStyle name="Calculation 26 2 6 3" xfId="32569"/>
    <cellStyle name="Calculation 26 2 7" xfId="16874"/>
    <cellStyle name="Calculation 26 2 7 2" xfId="38061"/>
    <cellStyle name="Calculation 26 2 8" xfId="27132"/>
    <cellStyle name="Calculation 26 2_Table 2A-1_EFT (Annual)" xfId="2943"/>
    <cellStyle name="Calculation 26 3" xfId="453"/>
    <cellStyle name="Calculation 26 3 2" xfId="1434"/>
    <cellStyle name="Calculation 26 3 2 2" xfId="2704"/>
    <cellStyle name="Calculation 26 3 2 2 2" xfId="6265"/>
    <cellStyle name="Calculation 26 3 2 2 2 2" xfId="14459"/>
    <cellStyle name="Calculation 26 3 2 2 2 2 2" xfId="26431"/>
    <cellStyle name="Calculation 26 3 2 2 2 2 2 2" xfId="47617"/>
    <cellStyle name="Calculation 26 3 2 2 2 2 3" xfId="37013"/>
    <cellStyle name="Calculation 26 3 2 2 2 3" xfId="21318"/>
    <cellStyle name="Calculation 26 3 2 2 2 3 2" xfId="42505"/>
    <cellStyle name="Calculation 26 3 2 2 2 4" xfId="31921"/>
    <cellStyle name="Calculation 26 3 2 2 2_Table 2A-1_EFT (Annual)" xfId="14649"/>
    <cellStyle name="Calculation 26 3 2 2 3" xfId="11801"/>
    <cellStyle name="Calculation 26 3 2 2 3 2" xfId="23885"/>
    <cellStyle name="Calculation 26 3 2 2 3 2 2" xfId="45071"/>
    <cellStyle name="Calculation 26 3 2 2 3 3" xfId="34467"/>
    <cellStyle name="Calculation 26 3 2 2 4" xfId="18772"/>
    <cellStyle name="Calculation 26 3 2 2 4 2" xfId="39959"/>
    <cellStyle name="Calculation 26 3 2 2 5" xfId="29178"/>
    <cellStyle name="Calculation 26 3 2 2_Table 2A-1_EFT (Annual)" xfId="6560"/>
    <cellStyle name="Calculation 26 3 2 3" xfId="4995"/>
    <cellStyle name="Calculation 26 3 2 3 2" xfId="13255"/>
    <cellStyle name="Calculation 26 3 2 3 2 2" xfId="25261"/>
    <cellStyle name="Calculation 26 3 2 3 2 2 2" xfId="46447"/>
    <cellStyle name="Calculation 26 3 2 3 2 3" xfId="35843"/>
    <cellStyle name="Calculation 26 3 2 3 3" xfId="20148"/>
    <cellStyle name="Calculation 26 3 2 3 3 2" xfId="41335"/>
    <cellStyle name="Calculation 26 3 2 3 4" xfId="30652"/>
    <cellStyle name="Calculation 26 3 2 3_Table 2A-1_EFT (Annual)" xfId="14648"/>
    <cellStyle name="Calculation 26 3 2 4" xfId="10599"/>
    <cellStyle name="Calculation 26 3 2 4 2" xfId="22715"/>
    <cellStyle name="Calculation 26 3 2 4 2 2" xfId="43901"/>
    <cellStyle name="Calculation 26 3 2 4 3" xfId="33297"/>
    <cellStyle name="Calculation 26 3 2 5" xfId="17602"/>
    <cellStyle name="Calculation 26 3 2 5 2" xfId="38789"/>
    <cellStyle name="Calculation 26 3 2 6" xfId="27909"/>
    <cellStyle name="Calculation 26 3 2_Table 2A-1_EFT (Annual)" xfId="6559"/>
    <cellStyle name="Calculation 26 3 3" xfId="977"/>
    <cellStyle name="Calculation 26 3 3 2" xfId="4538"/>
    <cellStyle name="Calculation 26 3 3 2 2" xfId="12800"/>
    <cellStyle name="Calculation 26 3 3 2 2 2" xfId="24808"/>
    <cellStyle name="Calculation 26 3 3 2 2 2 2" xfId="45994"/>
    <cellStyle name="Calculation 26 3 3 2 2 3" xfId="35390"/>
    <cellStyle name="Calculation 26 3 3 2 3" xfId="19695"/>
    <cellStyle name="Calculation 26 3 3 2 3 2" xfId="40882"/>
    <cellStyle name="Calculation 26 3 3 2 4" xfId="30195"/>
    <cellStyle name="Calculation 26 3 3 2_Table 2A-1_EFT (Annual)" xfId="14647"/>
    <cellStyle name="Calculation 26 3 3 3" xfId="10145"/>
    <cellStyle name="Calculation 26 3 3 3 2" xfId="22262"/>
    <cellStyle name="Calculation 26 3 3 3 2 2" xfId="43448"/>
    <cellStyle name="Calculation 26 3 3 3 3" xfId="32844"/>
    <cellStyle name="Calculation 26 3 3 4" xfId="17149"/>
    <cellStyle name="Calculation 26 3 3 4 2" xfId="38336"/>
    <cellStyle name="Calculation 26 3 3 5" xfId="27452"/>
    <cellStyle name="Calculation 26 3 3_Table 2A-1_EFT (Annual)" xfId="6561"/>
    <cellStyle name="Calculation 26 3 4" xfId="2173"/>
    <cellStyle name="Calculation 26 3 4 2" xfId="5734"/>
    <cellStyle name="Calculation 26 3 4 2 2" xfId="13949"/>
    <cellStyle name="Calculation 26 3 4 2 2 2" xfId="25937"/>
    <cellStyle name="Calculation 26 3 4 2 2 2 2" xfId="47123"/>
    <cellStyle name="Calculation 26 3 4 2 2 3" xfId="36519"/>
    <cellStyle name="Calculation 26 3 4 2 3" xfId="20824"/>
    <cellStyle name="Calculation 26 3 4 2 3 2" xfId="42011"/>
    <cellStyle name="Calculation 26 3 4 2 4" xfId="31391"/>
    <cellStyle name="Calculation 26 3 4 2_Table 2A-1_EFT (Annual)" xfId="14646"/>
    <cellStyle name="Calculation 26 3 4 3" xfId="11293"/>
    <cellStyle name="Calculation 26 3 4 3 2" xfId="23391"/>
    <cellStyle name="Calculation 26 3 4 3 2 2" xfId="44577"/>
    <cellStyle name="Calculation 26 3 4 3 3" xfId="33973"/>
    <cellStyle name="Calculation 26 3 4 4" xfId="18278"/>
    <cellStyle name="Calculation 26 3 4 4 2" xfId="39465"/>
    <cellStyle name="Calculation 26 3 4 5" xfId="28648"/>
    <cellStyle name="Calculation 26 3 4_Table 2A-1_EFT (Annual)" xfId="6562"/>
    <cellStyle name="Calculation 26 3 5" xfId="4023"/>
    <cellStyle name="Calculation 26 3 5 2" xfId="12349"/>
    <cellStyle name="Calculation 26 3 5 2 2" xfId="24373"/>
    <cellStyle name="Calculation 26 3 5 2 2 2" xfId="45559"/>
    <cellStyle name="Calculation 26 3 5 2 3" xfId="34955"/>
    <cellStyle name="Calculation 26 3 5 3" xfId="19260"/>
    <cellStyle name="Calculation 26 3 5 3 2" xfId="40447"/>
    <cellStyle name="Calculation 26 3 5 4" xfId="29711"/>
    <cellStyle name="Calculation 26 3 5_Table 2A-1_EFT (Annual)" xfId="9350"/>
    <cellStyle name="Calculation 26 3 6" xfId="9688"/>
    <cellStyle name="Calculation 26 3 6 2" xfId="21827"/>
    <cellStyle name="Calculation 26 3 6 2 2" xfId="43013"/>
    <cellStyle name="Calculation 26 3 6 3" xfId="32409"/>
    <cellStyle name="Calculation 26 3 7" xfId="16714"/>
    <cellStyle name="Calculation 26 3 7 2" xfId="37901"/>
    <cellStyle name="Calculation 26 3 8" xfId="26968"/>
    <cellStyle name="Calculation 26 3_Table 2A-1_EFT (Annual)" xfId="2944"/>
    <cellStyle name="Calculation 26 4" xfId="1272"/>
    <cellStyle name="Calculation 26 4 2" xfId="2542"/>
    <cellStyle name="Calculation 26 4 2 2" xfId="6103"/>
    <cellStyle name="Calculation 26 4 2 2 2" xfId="14297"/>
    <cellStyle name="Calculation 26 4 2 2 2 2" xfId="26269"/>
    <cellStyle name="Calculation 26 4 2 2 2 2 2" xfId="47455"/>
    <cellStyle name="Calculation 26 4 2 2 2 3" xfId="36851"/>
    <cellStyle name="Calculation 26 4 2 2 3" xfId="21156"/>
    <cellStyle name="Calculation 26 4 2 2 3 2" xfId="42343"/>
    <cellStyle name="Calculation 26 4 2 2 4" xfId="31759"/>
    <cellStyle name="Calculation 26 4 2 2_Table 2A-1_EFT (Annual)" xfId="9349"/>
    <cellStyle name="Calculation 26 4 2 3" xfId="11639"/>
    <cellStyle name="Calculation 26 4 2 3 2" xfId="23723"/>
    <cellStyle name="Calculation 26 4 2 3 2 2" xfId="44909"/>
    <cellStyle name="Calculation 26 4 2 3 3" xfId="34305"/>
    <cellStyle name="Calculation 26 4 2 4" xfId="18610"/>
    <cellStyle name="Calculation 26 4 2 4 2" xfId="39797"/>
    <cellStyle name="Calculation 26 4 2 5" xfId="29016"/>
    <cellStyle name="Calculation 26 4 2_Table 2A-1_EFT (Annual)" xfId="6564"/>
    <cellStyle name="Calculation 26 4 3" xfId="4833"/>
    <cellStyle name="Calculation 26 4 3 2" xfId="13093"/>
    <cellStyle name="Calculation 26 4 3 2 2" xfId="25099"/>
    <cellStyle name="Calculation 26 4 3 2 2 2" xfId="46285"/>
    <cellStyle name="Calculation 26 4 3 2 3" xfId="35681"/>
    <cellStyle name="Calculation 26 4 3 3" xfId="19986"/>
    <cellStyle name="Calculation 26 4 3 3 2" xfId="41173"/>
    <cellStyle name="Calculation 26 4 3 4" xfId="30490"/>
    <cellStyle name="Calculation 26 4 3_Table 2A-1_EFT (Annual)" xfId="12038"/>
    <cellStyle name="Calculation 26 4 4" xfId="10437"/>
    <cellStyle name="Calculation 26 4 4 2" xfId="22553"/>
    <cellStyle name="Calculation 26 4 4 2 2" xfId="43739"/>
    <cellStyle name="Calculation 26 4 4 3" xfId="33135"/>
    <cellStyle name="Calculation 26 4 5" xfId="17440"/>
    <cellStyle name="Calculation 26 4 5 2" xfId="38627"/>
    <cellStyle name="Calculation 26 4 6" xfId="27747"/>
    <cellStyle name="Calculation 26 4_Table 2A-1_EFT (Annual)" xfId="6563"/>
    <cellStyle name="Calculation 26 5" xfId="821"/>
    <cellStyle name="Calculation 26 5 2" xfId="4382"/>
    <cellStyle name="Calculation 26 5 2 2" xfId="12660"/>
    <cellStyle name="Calculation 26 5 2 2 2" xfId="24677"/>
    <cellStyle name="Calculation 26 5 2 2 2 2" xfId="45863"/>
    <cellStyle name="Calculation 26 5 2 2 3" xfId="35259"/>
    <cellStyle name="Calculation 26 5 2 3" xfId="19564"/>
    <cellStyle name="Calculation 26 5 2 3 2" xfId="40751"/>
    <cellStyle name="Calculation 26 5 2 4" xfId="30039"/>
    <cellStyle name="Calculation 26 5 2_Table 2A-1_EFT (Annual)" xfId="10787"/>
    <cellStyle name="Calculation 26 5 3" xfId="10008"/>
    <cellStyle name="Calculation 26 5 3 2" xfId="22131"/>
    <cellStyle name="Calculation 26 5 3 2 2" xfId="43317"/>
    <cellStyle name="Calculation 26 5 3 3" xfId="32713"/>
    <cellStyle name="Calculation 26 5 4" xfId="17018"/>
    <cellStyle name="Calculation 26 5 4 2" xfId="38205"/>
    <cellStyle name="Calculation 26 5 5" xfId="27296"/>
    <cellStyle name="Calculation 26 5_Table 2A-1_EFT (Annual)" xfId="6565"/>
    <cellStyle name="Calculation 26 6" xfId="2011"/>
    <cellStyle name="Calculation 26 6 2" xfId="5572"/>
    <cellStyle name="Calculation 26 6 2 2" xfId="13787"/>
    <cellStyle name="Calculation 26 6 2 2 2" xfId="25775"/>
    <cellStyle name="Calculation 26 6 2 2 2 2" xfId="46961"/>
    <cellStyle name="Calculation 26 6 2 2 3" xfId="36357"/>
    <cellStyle name="Calculation 26 6 2 3" xfId="20662"/>
    <cellStyle name="Calculation 26 6 2 3 2" xfId="41849"/>
    <cellStyle name="Calculation 26 6 2 4" xfId="31229"/>
    <cellStyle name="Calculation 26 6 2_Table 2A-1_EFT (Annual)" xfId="12037"/>
    <cellStyle name="Calculation 26 6 3" xfId="11131"/>
    <cellStyle name="Calculation 26 6 3 2" xfId="23229"/>
    <cellStyle name="Calculation 26 6 3 2 2" xfId="44415"/>
    <cellStyle name="Calculation 26 6 3 3" xfId="33811"/>
    <cellStyle name="Calculation 26 6 4" xfId="18116"/>
    <cellStyle name="Calculation 26 6 4 2" xfId="39303"/>
    <cellStyle name="Calculation 26 6 5" xfId="28486"/>
    <cellStyle name="Calculation 26 6_Table 2A-1_EFT (Annual)" xfId="6566"/>
    <cellStyle name="Calculation 26 7" xfId="3815"/>
    <cellStyle name="Calculation 26 7 2" xfId="12181"/>
    <cellStyle name="Calculation 26 7 2 2" xfId="24211"/>
    <cellStyle name="Calculation 26 7 2 2 2" xfId="45397"/>
    <cellStyle name="Calculation 26 7 2 3" xfId="34793"/>
    <cellStyle name="Calculation 26 7 3" xfId="19098"/>
    <cellStyle name="Calculation 26 7 3 2" xfId="40285"/>
    <cellStyle name="Calculation 26 7 4" xfId="29524"/>
    <cellStyle name="Calculation 26 7_Table 2A-1_EFT (Annual)" xfId="10894"/>
    <cellStyle name="Calculation 26 8" xfId="9500"/>
    <cellStyle name="Calculation 26 8 2" xfId="21665"/>
    <cellStyle name="Calculation 26 8 2 2" xfId="42851"/>
    <cellStyle name="Calculation 26 8 3" xfId="32247"/>
    <cellStyle name="Calculation 26 9" xfId="16552"/>
    <cellStyle name="Calculation 26 9 2" xfId="37739"/>
    <cellStyle name="Calculation 26_Table 2A-1_EFT (Annual)" xfId="2942"/>
    <cellStyle name="Calculation 27" xfId="222"/>
    <cellStyle name="Calculation 27 10" xfId="26777"/>
    <cellStyle name="Calculation 27 2" xfId="615"/>
    <cellStyle name="Calculation 27 2 2" xfId="1592"/>
    <cellStyle name="Calculation 27 2 2 2" xfId="2862"/>
    <cellStyle name="Calculation 27 2 2 2 2" xfId="6423"/>
    <cellStyle name="Calculation 27 2 2 2 2 2" xfId="14617"/>
    <cellStyle name="Calculation 27 2 2 2 2 2 2" xfId="26589"/>
    <cellStyle name="Calculation 27 2 2 2 2 2 2 2" xfId="47775"/>
    <cellStyle name="Calculation 27 2 2 2 2 2 3" xfId="37171"/>
    <cellStyle name="Calculation 27 2 2 2 2 3" xfId="21476"/>
    <cellStyle name="Calculation 27 2 2 2 2 3 2" xfId="42663"/>
    <cellStyle name="Calculation 27 2 2 2 2 4" xfId="32079"/>
    <cellStyle name="Calculation 27 2 2 2 2_Table 2A-1_EFT (Annual)" xfId="10829"/>
    <cellStyle name="Calculation 27 2 2 2 3" xfId="11959"/>
    <cellStyle name="Calculation 27 2 2 2 3 2" xfId="24043"/>
    <cellStyle name="Calculation 27 2 2 2 3 2 2" xfId="45229"/>
    <cellStyle name="Calculation 27 2 2 2 3 3" xfId="34625"/>
    <cellStyle name="Calculation 27 2 2 2 4" xfId="18930"/>
    <cellStyle name="Calculation 27 2 2 2 4 2" xfId="40117"/>
    <cellStyle name="Calculation 27 2 2 2 5" xfId="29336"/>
    <cellStyle name="Calculation 27 2 2 2_Table 2A-1_EFT (Annual)" xfId="6568"/>
    <cellStyle name="Calculation 27 2 2 3" xfId="5153"/>
    <cellStyle name="Calculation 27 2 2 3 2" xfId="13413"/>
    <cellStyle name="Calculation 27 2 2 3 2 2" xfId="25419"/>
    <cellStyle name="Calculation 27 2 2 3 2 2 2" xfId="46605"/>
    <cellStyle name="Calculation 27 2 2 3 2 3" xfId="36001"/>
    <cellStyle name="Calculation 27 2 2 3 3" xfId="20306"/>
    <cellStyle name="Calculation 27 2 2 3 3 2" xfId="41493"/>
    <cellStyle name="Calculation 27 2 2 3 4" xfId="30810"/>
    <cellStyle name="Calculation 27 2 2 3_Table 2A-1_EFT (Annual)" xfId="12682"/>
    <cellStyle name="Calculation 27 2 2 4" xfId="10757"/>
    <cellStyle name="Calculation 27 2 2 4 2" xfId="22873"/>
    <cellStyle name="Calculation 27 2 2 4 2 2" xfId="44059"/>
    <cellStyle name="Calculation 27 2 2 4 3" xfId="33455"/>
    <cellStyle name="Calculation 27 2 2 5" xfId="17760"/>
    <cellStyle name="Calculation 27 2 2 5 2" xfId="38947"/>
    <cellStyle name="Calculation 27 2 2 6" xfId="28067"/>
    <cellStyle name="Calculation 27 2 2_Table 2A-1_EFT (Annual)" xfId="6567"/>
    <cellStyle name="Calculation 27 2 3" xfId="1108"/>
    <cellStyle name="Calculation 27 2 3 2" xfId="4669"/>
    <cellStyle name="Calculation 27 2 3 2 2" xfId="12929"/>
    <cellStyle name="Calculation 27 2 3 2 2 2" xfId="24935"/>
    <cellStyle name="Calculation 27 2 3 2 2 2 2" xfId="46121"/>
    <cellStyle name="Calculation 27 2 3 2 2 3" xfId="35517"/>
    <cellStyle name="Calculation 27 2 3 2 3" xfId="19822"/>
    <cellStyle name="Calculation 27 2 3 2 3 2" xfId="41009"/>
    <cellStyle name="Calculation 27 2 3 2 4" xfId="30326"/>
    <cellStyle name="Calculation 27 2 3 2_Table 2A-1_EFT (Annual)" xfId="11491"/>
    <cellStyle name="Calculation 27 2 3 3" xfId="10273"/>
    <cellStyle name="Calculation 27 2 3 3 2" xfId="22389"/>
    <cellStyle name="Calculation 27 2 3 3 2 2" xfId="43575"/>
    <cellStyle name="Calculation 27 2 3 3 3" xfId="32971"/>
    <cellStyle name="Calculation 27 2 3 4" xfId="17276"/>
    <cellStyle name="Calculation 27 2 3 4 2" xfId="38463"/>
    <cellStyle name="Calculation 27 2 3 5" xfId="27583"/>
    <cellStyle name="Calculation 27 2 3_Table 2A-1_EFT (Annual)" xfId="6569"/>
    <cellStyle name="Calculation 27 2 4" xfId="2331"/>
    <cellStyle name="Calculation 27 2 4 2" xfId="5892"/>
    <cellStyle name="Calculation 27 2 4 2 2" xfId="14107"/>
    <cellStyle name="Calculation 27 2 4 2 2 2" xfId="26095"/>
    <cellStyle name="Calculation 27 2 4 2 2 2 2" xfId="47281"/>
    <cellStyle name="Calculation 27 2 4 2 2 3" xfId="36677"/>
    <cellStyle name="Calculation 27 2 4 2 3" xfId="20982"/>
    <cellStyle name="Calculation 27 2 4 2 3 2" xfId="42169"/>
    <cellStyle name="Calculation 27 2 4 2 4" xfId="31549"/>
    <cellStyle name="Calculation 27 2 4 2_Table 2A-1_EFT (Annual)" xfId="12034"/>
    <cellStyle name="Calculation 27 2 4 3" xfId="11451"/>
    <cellStyle name="Calculation 27 2 4 3 2" xfId="23549"/>
    <cellStyle name="Calculation 27 2 4 3 2 2" xfId="44735"/>
    <cellStyle name="Calculation 27 2 4 3 3" xfId="34131"/>
    <cellStyle name="Calculation 27 2 4 4" xfId="18436"/>
    <cellStyle name="Calculation 27 2 4 4 2" xfId="39623"/>
    <cellStyle name="Calculation 27 2 4 5" xfId="28806"/>
    <cellStyle name="Calculation 27 2 4_Table 2A-1_EFT (Annual)" xfId="6570"/>
    <cellStyle name="Calculation 27 2 5" xfId="4185"/>
    <cellStyle name="Calculation 27 2 5 2" xfId="12509"/>
    <cellStyle name="Calculation 27 2 5 2 2" xfId="24531"/>
    <cellStyle name="Calculation 27 2 5 2 2 2" xfId="45717"/>
    <cellStyle name="Calculation 27 2 5 2 3" xfId="35113"/>
    <cellStyle name="Calculation 27 2 5 3" xfId="19418"/>
    <cellStyle name="Calculation 27 2 5 3 2" xfId="40605"/>
    <cellStyle name="Calculation 27 2 5 4" xfId="29873"/>
    <cellStyle name="Calculation 27 2 5_Table 2A-1_EFT (Annual)" xfId="12036"/>
    <cellStyle name="Calculation 27 2 6" xfId="9848"/>
    <cellStyle name="Calculation 27 2 6 2" xfId="21985"/>
    <cellStyle name="Calculation 27 2 6 2 2" xfId="43171"/>
    <cellStyle name="Calculation 27 2 6 3" xfId="32567"/>
    <cellStyle name="Calculation 27 2 7" xfId="16872"/>
    <cellStyle name="Calculation 27 2 7 2" xfId="38059"/>
    <cellStyle name="Calculation 27 2 8" xfId="27130"/>
    <cellStyle name="Calculation 27 2_Table 2A-1_EFT (Annual)" xfId="2946"/>
    <cellStyle name="Calculation 27 3" xfId="449"/>
    <cellStyle name="Calculation 27 3 2" xfId="1432"/>
    <cellStyle name="Calculation 27 3 2 2" xfId="2702"/>
    <cellStyle name="Calculation 27 3 2 2 2" xfId="6263"/>
    <cellStyle name="Calculation 27 3 2 2 2 2" xfId="14457"/>
    <cellStyle name="Calculation 27 3 2 2 2 2 2" xfId="26429"/>
    <cellStyle name="Calculation 27 3 2 2 2 2 2 2" xfId="47615"/>
    <cellStyle name="Calculation 27 3 2 2 2 2 3" xfId="37011"/>
    <cellStyle name="Calculation 27 3 2 2 2 3" xfId="21316"/>
    <cellStyle name="Calculation 27 3 2 2 2 3 2" xfId="42503"/>
    <cellStyle name="Calculation 27 3 2 2 2 4" xfId="31919"/>
    <cellStyle name="Calculation 27 3 2 2 2_Table 2A-1_EFT (Annual)" xfId="12035"/>
    <cellStyle name="Calculation 27 3 2 2 3" xfId="11799"/>
    <cellStyle name="Calculation 27 3 2 2 3 2" xfId="23883"/>
    <cellStyle name="Calculation 27 3 2 2 3 2 2" xfId="45069"/>
    <cellStyle name="Calculation 27 3 2 2 3 3" xfId="34465"/>
    <cellStyle name="Calculation 27 3 2 2 4" xfId="18770"/>
    <cellStyle name="Calculation 27 3 2 2 4 2" xfId="39957"/>
    <cellStyle name="Calculation 27 3 2 2 5" xfId="29176"/>
    <cellStyle name="Calculation 27 3 2 2_Table 2A-1_EFT (Annual)" xfId="6572"/>
    <cellStyle name="Calculation 27 3 2 3" xfId="4993"/>
    <cellStyle name="Calculation 27 3 2 3 2" xfId="13253"/>
    <cellStyle name="Calculation 27 3 2 3 2 2" xfId="25259"/>
    <cellStyle name="Calculation 27 3 2 3 2 2 2" xfId="46445"/>
    <cellStyle name="Calculation 27 3 2 3 2 3" xfId="35841"/>
    <cellStyle name="Calculation 27 3 2 3 3" xfId="20146"/>
    <cellStyle name="Calculation 27 3 2 3 3 2" xfId="41333"/>
    <cellStyle name="Calculation 27 3 2 3 4" xfId="30650"/>
    <cellStyle name="Calculation 27 3 2 3_Table 2A-1_EFT (Annual)" xfId="11486"/>
    <cellStyle name="Calculation 27 3 2 4" xfId="10597"/>
    <cellStyle name="Calculation 27 3 2 4 2" xfId="22713"/>
    <cellStyle name="Calculation 27 3 2 4 2 2" xfId="43899"/>
    <cellStyle name="Calculation 27 3 2 4 3" xfId="33295"/>
    <cellStyle name="Calculation 27 3 2 5" xfId="17600"/>
    <cellStyle name="Calculation 27 3 2 5 2" xfId="38787"/>
    <cellStyle name="Calculation 27 3 2 6" xfId="27907"/>
    <cellStyle name="Calculation 27 3 2_Table 2A-1_EFT (Annual)" xfId="6571"/>
    <cellStyle name="Calculation 27 3 3" xfId="973"/>
    <cellStyle name="Calculation 27 3 3 2" xfId="4534"/>
    <cellStyle name="Calculation 27 3 3 2 2" xfId="12796"/>
    <cellStyle name="Calculation 27 3 3 2 2 2" xfId="24806"/>
    <cellStyle name="Calculation 27 3 3 2 2 2 2" xfId="45992"/>
    <cellStyle name="Calculation 27 3 3 2 2 3" xfId="35388"/>
    <cellStyle name="Calculation 27 3 3 2 3" xfId="19693"/>
    <cellStyle name="Calculation 27 3 3 2 3 2" xfId="40880"/>
    <cellStyle name="Calculation 27 3 3 2 4" xfId="30191"/>
    <cellStyle name="Calculation 27 3 3 2_Table 2A-1_EFT (Annual)" xfId="12236"/>
    <cellStyle name="Calculation 27 3 3 3" xfId="10143"/>
    <cellStyle name="Calculation 27 3 3 3 2" xfId="22260"/>
    <cellStyle name="Calculation 27 3 3 3 2 2" xfId="43446"/>
    <cellStyle name="Calculation 27 3 3 3 3" xfId="32842"/>
    <cellStyle name="Calculation 27 3 3 4" xfId="17147"/>
    <cellStyle name="Calculation 27 3 3 4 2" xfId="38334"/>
    <cellStyle name="Calculation 27 3 3 5" xfId="27448"/>
    <cellStyle name="Calculation 27 3 3_Table 2A-1_EFT (Annual)" xfId="6573"/>
    <cellStyle name="Calculation 27 3 4" xfId="2171"/>
    <cellStyle name="Calculation 27 3 4 2" xfId="5732"/>
    <cellStyle name="Calculation 27 3 4 2 2" xfId="13947"/>
    <cellStyle name="Calculation 27 3 4 2 2 2" xfId="25935"/>
    <cellStyle name="Calculation 27 3 4 2 2 2 2" xfId="47121"/>
    <cellStyle name="Calculation 27 3 4 2 2 3" xfId="36517"/>
    <cellStyle name="Calculation 27 3 4 2 3" xfId="20822"/>
    <cellStyle name="Calculation 27 3 4 2 3 2" xfId="42009"/>
    <cellStyle name="Calculation 27 3 4 2 4" xfId="31389"/>
    <cellStyle name="Calculation 27 3 4 2_Table 2A-1_EFT (Annual)" xfId="10837"/>
    <cellStyle name="Calculation 27 3 4 3" xfId="11291"/>
    <cellStyle name="Calculation 27 3 4 3 2" xfId="23389"/>
    <cellStyle name="Calculation 27 3 4 3 2 2" xfId="44575"/>
    <cellStyle name="Calculation 27 3 4 3 3" xfId="33971"/>
    <cellStyle name="Calculation 27 3 4 4" xfId="18276"/>
    <cellStyle name="Calculation 27 3 4 4 2" xfId="39463"/>
    <cellStyle name="Calculation 27 3 4 5" xfId="28646"/>
    <cellStyle name="Calculation 27 3 4_Table 2A-1_EFT (Annual)" xfId="6574"/>
    <cellStyle name="Calculation 27 3 5" xfId="4019"/>
    <cellStyle name="Calculation 27 3 5 2" xfId="12347"/>
    <cellStyle name="Calculation 27 3 5 2 2" xfId="24371"/>
    <cellStyle name="Calculation 27 3 5 2 2 2" xfId="45557"/>
    <cellStyle name="Calculation 27 3 5 2 3" xfId="34953"/>
    <cellStyle name="Calculation 27 3 5 3" xfId="19258"/>
    <cellStyle name="Calculation 27 3 5 3 2" xfId="40445"/>
    <cellStyle name="Calculation 27 3 5 4" xfId="29707"/>
    <cellStyle name="Calculation 27 3 5_Table 2A-1_EFT (Annual)" xfId="12704"/>
    <cellStyle name="Calculation 27 3 6" xfId="9684"/>
    <cellStyle name="Calculation 27 3 6 2" xfId="21825"/>
    <cellStyle name="Calculation 27 3 6 2 2" xfId="43011"/>
    <cellStyle name="Calculation 27 3 6 3" xfId="32407"/>
    <cellStyle name="Calculation 27 3 7" xfId="16712"/>
    <cellStyle name="Calculation 27 3 7 2" xfId="37899"/>
    <cellStyle name="Calculation 27 3 8" xfId="26964"/>
    <cellStyle name="Calculation 27 3_Table 2A-1_EFT (Annual)" xfId="2947"/>
    <cellStyle name="Calculation 27 4" xfId="1270"/>
    <cellStyle name="Calculation 27 4 2" xfId="2540"/>
    <cellStyle name="Calculation 27 4 2 2" xfId="6101"/>
    <cellStyle name="Calculation 27 4 2 2 2" xfId="14295"/>
    <cellStyle name="Calculation 27 4 2 2 2 2" xfId="26267"/>
    <cellStyle name="Calculation 27 4 2 2 2 2 2" xfId="47453"/>
    <cellStyle name="Calculation 27 4 2 2 2 3" xfId="36849"/>
    <cellStyle name="Calculation 27 4 2 2 3" xfId="21154"/>
    <cellStyle name="Calculation 27 4 2 2 3 2" xfId="42341"/>
    <cellStyle name="Calculation 27 4 2 2 4" xfId="31757"/>
    <cellStyle name="Calculation 27 4 2 2_Table 2A-1_EFT (Annual)" xfId="10051"/>
    <cellStyle name="Calculation 27 4 2 3" xfId="11637"/>
    <cellStyle name="Calculation 27 4 2 3 2" xfId="23721"/>
    <cellStyle name="Calculation 27 4 2 3 2 2" xfId="44907"/>
    <cellStyle name="Calculation 27 4 2 3 3" xfId="34303"/>
    <cellStyle name="Calculation 27 4 2 4" xfId="18608"/>
    <cellStyle name="Calculation 27 4 2 4 2" xfId="39795"/>
    <cellStyle name="Calculation 27 4 2 5" xfId="29014"/>
    <cellStyle name="Calculation 27 4 2_Table 2A-1_EFT (Annual)" xfId="6576"/>
    <cellStyle name="Calculation 27 4 3" xfId="4831"/>
    <cellStyle name="Calculation 27 4 3 2" xfId="13091"/>
    <cellStyle name="Calculation 27 4 3 2 2" xfId="25097"/>
    <cellStyle name="Calculation 27 4 3 2 2 2" xfId="46283"/>
    <cellStyle name="Calculation 27 4 3 2 3" xfId="35679"/>
    <cellStyle name="Calculation 27 4 3 3" xfId="19984"/>
    <cellStyle name="Calculation 27 4 3 3 2" xfId="41171"/>
    <cellStyle name="Calculation 27 4 3 4" xfId="30488"/>
    <cellStyle name="Calculation 27 4 3_Table 2A-1_EFT (Annual)" xfId="9382"/>
    <cellStyle name="Calculation 27 4 4" xfId="10435"/>
    <cellStyle name="Calculation 27 4 4 2" xfId="22551"/>
    <cellStyle name="Calculation 27 4 4 2 2" xfId="43737"/>
    <cellStyle name="Calculation 27 4 4 3" xfId="33133"/>
    <cellStyle name="Calculation 27 4 5" xfId="17438"/>
    <cellStyle name="Calculation 27 4 5 2" xfId="38625"/>
    <cellStyle name="Calculation 27 4 6" xfId="27745"/>
    <cellStyle name="Calculation 27 4_Table 2A-1_EFT (Annual)" xfId="6575"/>
    <cellStyle name="Calculation 27 5" xfId="817"/>
    <cellStyle name="Calculation 27 5 2" xfId="4378"/>
    <cellStyle name="Calculation 27 5 2 2" xfId="12658"/>
    <cellStyle name="Calculation 27 5 2 2 2" xfId="24675"/>
    <cellStyle name="Calculation 27 5 2 2 2 2" xfId="45861"/>
    <cellStyle name="Calculation 27 5 2 2 3" xfId="35257"/>
    <cellStyle name="Calculation 27 5 2 3" xfId="19562"/>
    <cellStyle name="Calculation 27 5 2 3 2" xfId="40749"/>
    <cellStyle name="Calculation 27 5 2 4" xfId="30035"/>
    <cellStyle name="Calculation 27 5 2_Table 2A-1_EFT (Annual)" xfId="12026"/>
    <cellStyle name="Calculation 27 5 3" xfId="10006"/>
    <cellStyle name="Calculation 27 5 3 2" xfId="22129"/>
    <cellStyle name="Calculation 27 5 3 2 2" xfId="43315"/>
    <cellStyle name="Calculation 27 5 3 3" xfId="32711"/>
    <cellStyle name="Calculation 27 5 4" xfId="17016"/>
    <cellStyle name="Calculation 27 5 4 2" xfId="38203"/>
    <cellStyle name="Calculation 27 5 5" xfId="27292"/>
    <cellStyle name="Calculation 27 5_Table 2A-1_EFT (Annual)" xfId="6577"/>
    <cellStyle name="Calculation 27 6" xfId="2009"/>
    <cellStyle name="Calculation 27 6 2" xfId="5570"/>
    <cellStyle name="Calculation 27 6 2 2" xfId="13785"/>
    <cellStyle name="Calculation 27 6 2 2 2" xfId="25773"/>
    <cellStyle name="Calculation 27 6 2 2 2 2" xfId="46959"/>
    <cellStyle name="Calculation 27 6 2 2 3" xfId="36355"/>
    <cellStyle name="Calculation 27 6 2 3" xfId="20660"/>
    <cellStyle name="Calculation 27 6 2 3 2" xfId="41847"/>
    <cellStyle name="Calculation 27 6 2 4" xfId="31227"/>
    <cellStyle name="Calculation 27 6 2_Table 2A-1_EFT (Annual)" xfId="13446"/>
    <cellStyle name="Calculation 27 6 3" xfId="11129"/>
    <cellStyle name="Calculation 27 6 3 2" xfId="23227"/>
    <cellStyle name="Calculation 27 6 3 2 2" xfId="44413"/>
    <cellStyle name="Calculation 27 6 3 3" xfId="33809"/>
    <cellStyle name="Calculation 27 6 4" xfId="18114"/>
    <cellStyle name="Calculation 27 6 4 2" xfId="39301"/>
    <cellStyle name="Calculation 27 6 5" xfId="28484"/>
    <cellStyle name="Calculation 27 6_Table 2A-1_EFT (Annual)" xfId="6578"/>
    <cellStyle name="Calculation 27 7" xfId="3811"/>
    <cellStyle name="Calculation 27 7 2" xfId="12179"/>
    <cellStyle name="Calculation 27 7 2 2" xfId="24209"/>
    <cellStyle name="Calculation 27 7 2 2 2" xfId="45395"/>
    <cellStyle name="Calculation 27 7 2 3" xfId="34791"/>
    <cellStyle name="Calculation 27 7 3" xfId="19096"/>
    <cellStyle name="Calculation 27 7 3 2" xfId="40283"/>
    <cellStyle name="Calculation 27 7 4" xfId="29520"/>
    <cellStyle name="Calculation 27 7_Table 2A-1_EFT (Annual)" xfId="12033"/>
    <cellStyle name="Calculation 27 8" xfId="9498"/>
    <cellStyle name="Calculation 27 8 2" xfId="21663"/>
    <cellStyle name="Calculation 27 8 2 2" xfId="42849"/>
    <cellStyle name="Calculation 27 8 3" xfId="32245"/>
    <cellStyle name="Calculation 27 9" xfId="16550"/>
    <cellStyle name="Calculation 27 9 2" xfId="37737"/>
    <cellStyle name="Calculation 27_Table 2A-1_EFT (Annual)" xfId="2945"/>
    <cellStyle name="Calculation 28" xfId="217"/>
    <cellStyle name="Calculation 28 10" xfId="26772"/>
    <cellStyle name="Calculation 28 2" xfId="610"/>
    <cellStyle name="Calculation 28 2 2" xfId="1587"/>
    <cellStyle name="Calculation 28 2 2 2" xfId="2857"/>
    <cellStyle name="Calculation 28 2 2 2 2" xfId="6418"/>
    <cellStyle name="Calculation 28 2 2 2 2 2" xfId="14612"/>
    <cellStyle name="Calculation 28 2 2 2 2 2 2" xfId="26584"/>
    <cellStyle name="Calculation 28 2 2 2 2 2 2 2" xfId="47770"/>
    <cellStyle name="Calculation 28 2 2 2 2 2 3" xfId="37166"/>
    <cellStyle name="Calculation 28 2 2 2 2 3" xfId="21471"/>
    <cellStyle name="Calculation 28 2 2 2 2 3 2" xfId="42658"/>
    <cellStyle name="Calculation 28 2 2 2 2 4" xfId="32074"/>
    <cellStyle name="Calculation 28 2 2 2 2_Table 2A-1_EFT (Annual)" xfId="12030"/>
    <cellStyle name="Calculation 28 2 2 2 3" xfId="11954"/>
    <cellStyle name="Calculation 28 2 2 2 3 2" xfId="24038"/>
    <cellStyle name="Calculation 28 2 2 2 3 2 2" xfId="45224"/>
    <cellStyle name="Calculation 28 2 2 2 3 3" xfId="34620"/>
    <cellStyle name="Calculation 28 2 2 2 4" xfId="18925"/>
    <cellStyle name="Calculation 28 2 2 2 4 2" xfId="40112"/>
    <cellStyle name="Calculation 28 2 2 2 5" xfId="29331"/>
    <cellStyle name="Calculation 28 2 2 2_Table 2A-1_EFT (Annual)" xfId="6580"/>
    <cellStyle name="Calculation 28 2 2 3" xfId="5148"/>
    <cellStyle name="Calculation 28 2 2 3 2" xfId="13408"/>
    <cellStyle name="Calculation 28 2 2 3 2 2" xfId="25414"/>
    <cellStyle name="Calculation 28 2 2 3 2 2 2" xfId="46600"/>
    <cellStyle name="Calculation 28 2 2 3 2 3" xfId="35996"/>
    <cellStyle name="Calculation 28 2 2 3 3" xfId="20301"/>
    <cellStyle name="Calculation 28 2 2 3 3 2" xfId="41488"/>
    <cellStyle name="Calculation 28 2 2 3 4" xfId="30805"/>
    <cellStyle name="Calculation 28 2 2 3_Table 2A-1_EFT (Annual)" xfId="12032"/>
    <cellStyle name="Calculation 28 2 2 4" xfId="10752"/>
    <cellStyle name="Calculation 28 2 2 4 2" xfId="22868"/>
    <cellStyle name="Calculation 28 2 2 4 2 2" xfId="44054"/>
    <cellStyle name="Calculation 28 2 2 4 3" xfId="33450"/>
    <cellStyle name="Calculation 28 2 2 5" xfId="17755"/>
    <cellStyle name="Calculation 28 2 2 5 2" xfId="38942"/>
    <cellStyle name="Calculation 28 2 2 6" xfId="28062"/>
    <cellStyle name="Calculation 28 2 2_Table 2A-1_EFT (Annual)" xfId="6579"/>
    <cellStyle name="Calculation 28 2 3" xfId="1105"/>
    <cellStyle name="Calculation 28 2 3 2" xfId="4666"/>
    <cellStyle name="Calculation 28 2 3 2 2" xfId="12926"/>
    <cellStyle name="Calculation 28 2 3 2 2 2" xfId="24932"/>
    <cellStyle name="Calculation 28 2 3 2 2 2 2" xfId="46118"/>
    <cellStyle name="Calculation 28 2 3 2 2 3" xfId="35514"/>
    <cellStyle name="Calculation 28 2 3 2 3" xfId="19819"/>
    <cellStyle name="Calculation 28 2 3 2 3 2" xfId="41006"/>
    <cellStyle name="Calculation 28 2 3 2 4" xfId="30323"/>
    <cellStyle name="Calculation 28 2 3 2_Table 2A-1_EFT (Annual)" xfId="12031"/>
    <cellStyle name="Calculation 28 2 3 3" xfId="10270"/>
    <cellStyle name="Calculation 28 2 3 3 2" xfId="22386"/>
    <cellStyle name="Calculation 28 2 3 3 2 2" xfId="43572"/>
    <cellStyle name="Calculation 28 2 3 3 3" xfId="32968"/>
    <cellStyle name="Calculation 28 2 3 4" xfId="17273"/>
    <cellStyle name="Calculation 28 2 3 4 2" xfId="38460"/>
    <cellStyle name="Calculation 28 2 3 5" xfId="27580"/>
    <cellStyle name="Calculation 28 2 3_Table 2A-1_EFT (Annual)" xfId="6581"/>
    <cellStyle name="Calculation 28 2 4" xfId="2326"/>
    <cellStyle name="Calculation 28 2 4 2" xfId="5887"/>
    <cellStyle name="Calculation 28 2 4 2 2" xfId="14102"/>
    <cellStyle name="Calculation 28 2 4 2 2 2" xfId="26090"/>
    <cellStyle name="Calculation 28 2 4 2 2 2 2" xfId="47276"/>
    <cellStyle name="Calculation 28 2 4 2 2 3" xfId="36672"/>
    <cellStyle name="Calculation 28 2 4 2 3" xfId="20977"/>
    <cellStyle name="Calculation 28 2 4 2 3 2" xfId="42164"/>
    <cellStyle name="Calculation 28 2 4 2 4" xfId="31544"/>
    <cellStyle name="Calculation 28 2 4 2_Table 2A-1_EFT (Annual)" xfId="14148"/>
    <cellStyle name="Calculation 28 2 4 3" xfId="11446"/>
    <cellStyle name="Calculation 28 2 4 3 2" xfId="23544"/>
    <cellStyle name="Calculation 28 2 4 3 2 2" xfId="44730"/>
    <cellStyle name="Calculation 28 2 4 3 3" xfId="34126"/>
    <cellStyle name="Calculation 28 2 4 4" xfId="18431"/>
    <cellStyle name="Calculation 28 2 4 4 2" xfId="39618"/>
    <cellStyle name="Calculation 28 2 4 5" xfId="28801"/>
    <cellStyle name="Calculation 28 2 4_Table 2A-1_EFT (Annual)" xfId="6582"/>
    <cellStyle name="Calculation 28 2 5" xfId="4180"/>
    <cellStyle name="Calculation 28 2 5 2" xfId="12504"/>
    <cellStyle name="Calculation 28 2 5 2 2" xfId="24526"/>
    <cellStyle name="Calculation 28 2 5 2 2 2" xfId="45712"/>
    <cellStyle name="Calculation 28 2 5 2 3" xfId="35108"/>
    <cellStyle name="Calculation 28 2 5 3" xfId="19413"/>
    <cellStyle name="Calculation 28 2 5 3 2" xfId="40600"/>
    <cellStyle name="Calculation 28 2 5 4" xfId="29868"/>
    <cellStyle name="Calculation 28 2 5_Table 2A-1_EFT (Annual)" xfId="10032"/>
    <cellStyle name="Calculation 28 2 6" xfId="9843"/>
    <cellStyle name="Calculation 28 2 6 2" xfId="21980"/>
    <cellStyle name="Calculation 28 2 6 2 2" xfId="43166"/>
    <cellStyle name="Calculation 28 2 6 3" xfId="32562"/>
    <cellStyle name="Calculation 28 2 7" xfId="16867"/>
    <cellStyle name="Calculation 28 2 7 2" xfId="38054"/>
    <cellStyle name="Calculation 28 2 8" xfId="27125"/>
    <cellStyle name="Calculation 28 2_Table 2A-1_EFT (Annual)" xfId="2949"/>
    <cellStyle name="Calculation 28 3" xfId="445"/>
    <cellStyle name="Calculation 28 3 2" xfId="1428"/>
    <cellStyle name="Calculation 28 3 2 2" xfId="2698"/>
    <cellStyle name="Calculation 28 3 2 2 2" xfId="6259"/>
    <cellStyle name="Calculation 28 3 2 2 2 2" xfId="14453"/>
    <cellStyle name="Calculation 28 3 2 2 2 2 2" xfId="26425"/>
    <cellStyle name="Calculation 28 3 2 2 2 2 2 2" xfId="47611"/>
    <cellStyle name="Calculation 28 3 2 2 2 2 3" xfId="37007"/>
    <cellStyle name="Calculation 28 3 2 2 2 3" xfId="21312"/>
    <cellStyle name="Calculation 28 3 2 2 2 3 2" xfId="42499"/>
    <cellStyle name="Calculation 28 3 2 2 2 4" xfId="31915"/>
    <cellStyle name="Calculation 28 3 2 2 2_Table 2A-1_EFT (Annual)" xfId="13477"/>
    <cellStyle name="Calculation 28 3 2 2 3" xfId="11795"/>
    <cellStyle name="Calculation 28 3 2 2 3 2" xfId="23879"/>
    <cellStyle name="Calculation 28 3 2 2 3 2 2" xfId="45065"/>
    <cellStyle name="Calculation 28 3 2 2 3 3" xfId="34461"/>
    <cellStyle name="Calculation 28 3 2 2 4" xfId="18766"/>
    <cellStyle name="Calculation 28 3 2 2 4 2" xfId="39953"/>
    <cellStyle name="Calculation 28 3 2 2 5" xfId="29172"/>
    <cellStyle name="Calculation 28 3 2 2_Table 2A-1_EFT (Annual)" xfId="6584"/>
    <cellStyle name="Calculation 28 3 2 3" xfId="4989"/>
    <cellStyle name="Calculation 28 3 2 3 2" xfId="13249"/>
    <cellStyle name="Calculation 28 3 2 3 2 2" xfId="25255"/>
    <cellStyle name="Calculation 28 3 2 3 2 2 2" xfId="46441"/>
    <cellStyle name="Calculation 28 3 2 3 2 3" xfId="35837"/>
    <cellStyle name="Calculation 28 3 2 3 3" xfId="20142"/>
    <cellStyle name="Calculation 28 3 2 3 3 2" xfId="41329"/>
    <cellStyle name="Calculation 28 3 2 3 4" xfId="30646"/>
    <cellStyle name="Calculation 28 3 2 3_Table 2A-1_EFT (Annual)" xfId="12029"/>
    <cellStyle name="Calculation 28 3 2 4" xfId="10593"/>
    <cellStyle name="Calculation 28 3 2 4 2" xfId="22709"/>
    <cellStyle name="Calculation 28 3 2 4 2 2" xfId="43895"/>
    <cellStyle name="Calculation 28 3 2 4 3" xfId="33291"/>
    <cellStyle name="Calculation 28 3 2 5" xfId="17596"/>
    <cellStyle name="Calculation 28 3 2 5 2" xfId="38783"/>
    <cellStyle name="Calculation 28 3 2 6" xfId="27903"/>
    <cellStyle name="Calculation 28 3 2_Table 2A-1_EFT (Annual)" xfId="6583"/>
    <cellStyle name="Calculation 28 3 3" xfId="970"/>
    <cellStyle name="Calculation 28 3 3 2" xfId="4531"/>
    <cellStyle name="Calculation 28 3 3 2 2" xfId="12793"/>
    <cellStyle name="Calculation 28 3 3 2 2 2" xfId="24803"/>
    <cellStyle name="Calculation 28 3 3 2 2 2 2" xfId="45989"/>
    <cellStyle name="Calculation 28 3 3 2 2 3" xfId="35385"/>
    <cellStyle name="Calculation 28 3 3 2 3" xfId="19690"/>
    <cellStyle name="Calculation 28 3 3 2 3 2" xfId="40877"/>
    <cellStyle name="Calculation 28 3 3 2 4" xfId="30188"/>
    <cellStyle name="Calculation 28 3 3 2_Table 2A-1_EFT (Annual)" xfId="14144"/>
    <cellStyle name="Calculation 28 3 3 3" xfId="10140"/>
    <cellStyle name="Calculation 28 3 3 3 2" xfId="22257"/>
    <cellStyle name="Calculation 28 3 3 3 2 2" xfId="43443"/>
    <cellStyle name="Calculation 28 3 3 3 3" xfId="32839"/>
    <cellStyle name="Calculation 28 3 3 4" xfId="17144"/>
    <cellStyle name="Calculation 28 3 3 4 2" xfId="38331"/>
    <cellStyle name="Calculation 28 3 3 5" xfId="27445"/>
    <cellStyle name="Calculation 28 3 3_Table 2A-1_EFT (Annual)" xfId="6585"/>
    <cellStyle name="Calculation 28 3 4" xfId="2167"/>
    <cellStyle name="Calculation 28 3 4 2" xfId="5728"/>
    <cellStyle name="Calculation 28 3 4 2 2" xfId="13943"/>
    <cellStyle name="Calculation 28 3 4 2 2 2" xfId="25931"/>
    <cellStyle name="Calculation 28 3 4 2 2 2 2" xfId="47117"/>
    <cellStyle name="Calculation 28 3 4 2 2 3" xfId="36513"/>
    <cellStyle name="Calculation 28 3 4 2 3" xfId="20818"/>
    <cellStyle name="Calculation 28 3 4 2 3 2" xfId="42005"/>
    <cellStyle name="Calculation 28 3 4 2 4" xfId="31385"/>
    <cellStyle name="Calculation 28 3 4 2_Table 2A-1_EFT (Annual)" xfId="12027"/>
    <cellStyle name="Calculation 28 3 4 3" xfId="11287"/>
    <cellStyle name="Calculation 28 3 4 3 2" xfId="23385"/>
    <cellStyle name="Calculation 28 3 4 3 2 2" xfId="44571"/>
    <cellStyle name="Calculation 28 3 4 3 3" xfId="33967"/>
    <cellStyle name="Calculation 28 3 4 4" xfId="18272"/>
    <cellStyle name="Calculation 28 3 4 4 2" xfId="39459"/>
    <cellStyle name="Calculation 28 3 4 5" xfId="28642"/>
    <cellStyle name="Calculation 28 3 4_Table 2A-1_EFT (Annual)" xfId="6586"/>
    <cellStyle name="Calculation 28 3 5" xfId="4015"/>
    <cellStyle name="Calculation 28 3 5 2" xfId="12343"/>
    <cellStyle name="Calculation 28 3 5 2 2" xfId="24367"/>
    <cellStyle name="Calculation 28 3 5 2 2 2" xfId="45553"/>
    <cellStyle name="Calculation 28 3 5 2 3" xfId="34949"/>
    <cellStyle name="Calculation 28 3 5 3" xfId="19254"/>
    <cellStyle name="Calculation 28 3 5 3 2" xfId="40441"/>
    <cellStyle name="Calculation 28 3 5 4" xfId="29703"/>
    <cellStyle name="Calculation 28 3 5_Table 2A-1_EFT (Annual)" xfId="12028"/>
    <cellStyle name="Calculation 28 3 6" xfId="9680"/>
    <cellStyle name="Calculation 28 3 6 2" xfId="21821"/>
    <cellStyle name="Calculation 28 3 6 2 2" xfId="43007"/>
    <cellStyle name="Calculation 28 3 6 3" xfId="32403"/>
    <cellStyle name="Calculation 28 3 7" xfId="16708"/>
    <cellStyle name="Calculation 28 3 7 2" xfId="37895"/>
    <cellStyle name="Calculation 28 3 8" xfId="26960"/>
    <cellStyle name="Calculation 28 3_Table 2A-1_EFT (Annual)" xfId="2950"/>
    <cellStyle name="Calculation 28 4" xfId="1265"/>
    <cellStyle name="Calculation 28 4 2" xfId="2535"/>
    <cellStyle name="Calculation 28 4 2 2" xfId="6096"/>
    <cellStyle name="Calculation 28 4 2 2 2" xfId="14290"/>
    <cellStyle name="Calculation 28 4 2 2 2 2" xfId="26262"/>
    <cellStyle name="Calculation 28 4 2 2 2 2 2" xfId="47448"/>
    <cellStyle name="Calculation 28 4 2 2 2 3" xfId="36844"/>
    <cellStyle name="Calculation 28 4 2 2 3" xfId="21149"/>
    <cellStyle name="Calculation 28 4 2 2 3 2" xfId="42336"/>
    <cellStyle name="Calculation 28 4 2 2 4" xfId="31752"/>
    <cellStyle name="Calculation 28 4 2 2_Table 2A-1_EFT (Annual)" xfId="12798"/>
    <cellStyle name="Calculation 28 4 2 3" xfId="11632"/>
    <cellStyle name="Calculation 28 4 2 3 2" xfId="23716"/>
    <cellStyle name="Calculation 28 4 2 3 2 2" xfId="44902"/>
    <cellStyle name="Calculation 28 4 2 3 3" xfId="34298"/>
    <cellStyle name="Calculation 28 4 2 4" xfId="18603"/>
    <cellStyle name="Calculation 28 4 2 4 2" xfId="39790"/>
    <cellStyle name="Calculation 28 4 2 5" xfId="29009"/>
    <cellStyle name="Calculation 28 4 2_Table 2A-1_EFT (Annual)" xfId="6588"/>
    <cellStyle name="Calculation 28 4 3" xfId="4826"/>
    <cellStyle name="Calculation 28 4 3 2" xfId="13086"/>
    <cellStyle name="Calculation 28 4 3 2 2" xfId="25092"/>
    <cellStyle name="Calculation 28 4 3 2 2 2" xfId="46278"/>
    <cellStyle name="Calculation 28 4 3 2 3" xfId="35674"/>
    <cellStyle name="Calculation 28 4 3 3" xfId="19979"/>
    <cellStyle name="Calculation 28 4 3 3 2" xfId="41166"/>
    <cellStyle name="Calculation 28 4 3 4" xfId="30483"/>
    <cellStyle name="Calculation 28 4 3_Table 2A-1_EFT (Annual)" xfId="14154"/>
    <cellStyle name="Calculation 28 4 4" xfId="10430"/>
    <cellStyle name="Calculation 28 4 4 2" xfId="22546"/>
    <cellStyle name="Calculation 28 4 4 2 2" xfId="43732"/>
    <cellStyle name="Calculation 28 4 4 3" xfId="33128"/>
    <cellStyle name="Calculation 28 4 5" xfId="17433"/>
    <cellStyle name="Calculation 28 4 5 2" xfId="38620"/>
    <cellStyle name="Calculation 28 4 6" xfId="27740"/>
    <cellStyle name="Calculation 28 4_Table 2A-1_EFT (Annual)" xfId="6587"/>
    <cellStyle name="Calculation 28 5" xfId="814"/>
    <cellStyle name="Calculation 28 5 2" xfId="4375"/>
    <cellStyle name="Calculation 28 5 2 2" xfId="12655"/>
    <cellStyle name="Calculation 28 5 2 2 2" xfId="24672"/>
    <cellStyle name="Calculation 28 5 2 2 2 2" xfId="45858"/>
    <cellStyle name="Calculation 28 5 2 2 3" xfId="35254"/>
    <cellStyle name="Calculation 28 5 2 3" xfId="19559"/>
    <cellStyle name="Calculation 28 5 2 3 2" xfId="40746"/>
    <cellStyle name="Calculation 28 5 2 4" xfId="30032"/>
    <cellStyle name="Calculation 28 5 2_Table 2A-1_EFT (Annual)" xfId="9686"/>
    <cellStyle name="Calculation 28 5 3" xfId="10003"/>
    <cellStyle name="Calculation 28 5 3 2" xfId="22126"/>
    <cellStyle name="Calculation 28 5 3 2 2" xfId="43312"/>
    <cellStyle name="Calculation 28 5 3 3" xfId="32708"/>
    <cellStyle name="Calculation 28 5 4" xfId="17013"/>
    <cellStyle name="Calculation 28 5 4 2" xfId="38200"/>
    <cellStyle name="Calculation 28 5 5" xfId="27289"/>
    <cellStyle name="Calculation 28 5_Table 2A-1_EFT (Annual)" xfId="6589"/>
    <cellStyle name="Calculation 28 6" xfId="2004"/>
    <cellStyle name="Calculation 28 6 2" xfId="5565"/>
    <cellStyle name="Calculation 28 6 2 2" xfId="13780"/>
    <cellStyle name="Calculation 28 6 2 2 2" xfId="25768"/>
    <cellStyle name="Calculation 28 6 2 2 2 2" xfId="46954"/>
    <cellStyle name="Calculation 28 6 2 2 3" xfId="36350"/>
    <cellStyle name="Calculation 28 6 2 3" xfId="20655"/>
    <cellStyle name="Calculation 28 6 2 3 2" xfId="41842"/>
    <cellStyle name="Calculation 28 6 2 4" xfId="31222"/>
    <cellStyle name="Calculation 28 6 2_Table 2A-1_EFT (Annual)" xfId="12017"/>
    <cellStyle name="Calculation 28 6 3" xfId="11124"/>
    <cellStyle name="Calculation 28 6 3 2" xfId="23222"/>
    <cellStyle name="Calculation 28 6 3 2 2" xfId="44408"/>
    <cellStyle name="Calculation 28 6 3 3" xfId="33804"/>
    <cellStyle name="Calculation 28 6 4" xfId="18109"/>
    <cellStyle name="Calculation 28 6 4 2" xfId="39296"/>
    <cellStyle name="Calculation 28 6 5" xfId="28479"/>
    <cellStyle name="Calculation 28 6_Table 2A-1_EFT (Annual)" xfId="6590"/>
    <cellStyle name="Calculation 28 7" xfId="3806"/>
    <cellStyle name="Calculation 28 7 2" xfId="12174"/>
    <cellStyle name="Calculation 28 7 2 2" xfId="24204"/>
    <cellStyle name="Calculation 28 7 2 2 2" xfId="45390"/>
    <cellStyle name="Calculation 28 7 2 3" xfId="34786"/>
    <cellStyle name="Calculation 28 7 3" xfId="19091"/>
    <cellStyle name="Calculation 28 7 3 2" xfId="40278"/>
    <cellStyle name="Calculation 28 7 4" xfId="29515"/>
    <cellStyle name="Calculation 28 7_Table 2A-1_EFT (Annual)" xfId="12025"/>
    <cellStyle name="Calculation 28 8" xfId="9493"/>
    <cellStyle name="Calculation 28 8 2" xfId="21658"/>
    <cellStyle name="Calculation 28 8 2 2" xfId="42844"/>
    <cellStyle name="Calculation 28 8 3" xfId="32240"/>
    <cellStyle name="Calculation 28 9" xfId="16545"/>
    <cellStyle name="Calculation 28 9 2" xfId="37732"/>
    <cellStyle name="Calculation 28_Table 2A-1_EFT (Annual)" xfId="2948"/>
    <cellStyle name="Calculation 29" xfId="246"/>
    <cellStyle name="Calculation 29 10" xfId="26801"/>
    <cellStyle name="Calculation 29 2" xfId="633"/>
    <cellStyle name="Calculation 29 2 2" xfId="1610"/>
    <cellStyle name="Calculation 29 2 2 2" xfId="2880"/>
    <cellStyle name="Calculation 29 2 2 2 2" xfId="6441"/>
    <cellStyle name="Calculation 29 2 2 2 2 2" xfId="14635"/>
    <cellStyle name="Calculation 29 2 2 2 2 2 2" xfId="26607"/>
    <cellStyle name="Calculation 29 2 2 2 2 2 2 2" xfId="47793"/>
    <cellStyle name="Calculation 29 2 2 2 2 2 3" xfId="37189"/>
    <cellStyle name="Calculation 29 2 2 2 2 3" xfId="21494"/>
    <cellStyle name="Calculation 29 2 2 2 2 3 2" xfId="42681"/>
    <cellStyle name="Calculation 29 2 2 2 2 4" xfId="32097"/>
    <cellStyle name="Calculation 29 2 2 2 2_Table 2A-1_EFT (Annual)" xfId="13551"/>
    <cellStyle name="Calculation 29 2 2 2 3" xfId="11977"/>
    <cellStyle name="Calculation 29 2 2 2 3 2" xfId="24061"/>
    <cellStyle name="Calculation 29 2 2 2 3 2 2" xfId="45247"/>
    <cellStyle name="Calculation 29 2 2 2 3 3" xfId="34643"/>
    <cellStyle name="Calculation 29 2 2 2 4" xfId="18948"/>
    <cellStyle name="Calculation 29 2 2 2 4 2" xfId="40135"/>
    <cellStyle name="Calculation 29 2 2 2 5" xfId="29354"/>
    <cellStyle name="Calculation 29 2 2 2_Table 2A-1_EFT (Annual)" xfId="6592"/>
    <cellStyle name="Calculation 29 2 2 3" xfId="5171"/>
    <cellStyle name="Calculation 29 2 2 3 2" xfId="13431"/>
    <cellStyle name="Calculation 29 2 2 3 2 2" xfId="25437"/>
    <cellStyle name="Calculation 29 2 2 3 2 2 2" xfId="46623"/>
    <cellStyle name="Calculation 29 2 2 3 2 3" xfId="36019"/>
    <cellStyle name="Calculation 29 2 2 3 3" xfId="20324"/>
    <cellStyle name="Calculation 29 2 2 3 3 2" xfId="41511"/>
    <cellStyle name="Calculation 29 2 2 3 4" xfId="30828"/>
    <cellStyle name="Calculation 29 2 2 3_Table 2A-1_EFT (Annual)" xfId="9879"/>
    <cellStyle name="Calculation 29 2 2 4" xfId="10775"/>
    <cellStyle name="Calculation 29 2 2 4 2" xfId="22891"/>
    <cellStyle name="Calculation 29 2 2 4 2 2" xfId="44077"/>
    <cellStyle name="Calculation 29 2 2 4 3" xfId="33473"/>
    <cellStyle name="Calculation 29 2 2 5" xfId="17778"/>
    <cellStyle name="Calculation 29 2 2 5 2" xfId="38965"/>
    <cellStyle name="Calculation 29 2 2 6" xfId="28085"/>
    <cellStyle name="Calculation 29 2 2_Table 2A-1_EFT (Annual)" xfId="6591"/>
    <cellStyle name="Calculation 29 2 3" xfId="1123"/>
    <cellStyle name="Calculation 29 2 3 2" xfId="4684"/>
    <cellStyle name="Calculation 29 2 3 2 2" xfId="12944"/>
    <cellStyle name="Calculation 29 2 3 2 2 2" xfId="24950"/>
    <cellStyle name="Calculation 29 2 3 2 2 2 2" xfId="46136"/>
    <cellStyle name="Calculation 29 2 3 2 2 3" xfId="35532"/>
    <cellStyle name="Calculation 29 2 3 2 3" xfId="19837"/>
    <cellStyle name="Calculation 29 2 3 2 3 2" xfId="41024"/>
    <cellStyle name="Calculation 29 2 3 2 4" xfId="30341"/>
    <cellStyle name="Calculation 29 2 3 2_Table 2A-1_EFT (Annual)" xfId="12024"/>
    <cellStyle name="Calculation 29 2 3 3" xfId="10288"/>
    <cellStyle name="Calculation 29 2 3 3 2" xfId="22404"/>
    <cellStyle name="Calculation 29 2 3 3 2 2" xfId="43590"/>
    <cellStyle name="Calculation 29 2 3 3 3" xfId="32986"/>
    <cellStyle name="Calculation 29 2 3 4" xfId="17291"/>
    <cellStyle name="Calculation 29 2 3 4 2" xfId="38478"/>
    <cellStyle name="Calculation 29 2 3 5" xfId="27598"/>
    <cellStyle name="Calculation 29 2 3_Table 2A-1_EFT (Annual)" xfId="6593"/>
    <cellStyle name="Calculation 29 2 4" xfId="2349"/>
    <cellStyle name="Calculation 29 2 4 2" xfId="5910"/>
    <cellStyle name="Calculation 29 2 4 2 2" xfId="14125"/>
    <cellStyle name="Calculation 29 2 4 2 2 2" xfId="26113"/>
    <cellStyle name="Calculation 29 2 4 2 2 2 2" xfId="47299"/>
    <cellStyle name="Calculation 29 2 4 2 2 3" xfId="36695"/>
    <cellStyle name="Calculation 29 2 4 2 3" xfId="21000"/>
    <cellStyle name="Calculation 29 2 4 2 3 2" xfId="42187"/>
    <cellStyle name="Calculation 29 2 4 2 4" xfId="31567"/>
    <cellStyle name="Calculation 29 2 4 2_Table 2A-1_EFT (Annual)" xfId="12022"/>
    <cellStyle name="Calculation 29 2 4 3" xfId="11469"/>
    <cellStyle name="Calculation 29 2 4 3 2" xfId="23567"/>
    <cellStyle name="Calculation 29 2 4 3 2 2" xfId="44753"/>
    <cellStyle name="Calculation 29 2 4 3 3" xfId="34149"/>
    <cellStyle name="Calculation 29 2 4 4" xfId="18454"/>
    <cellStyle name="Calculation 29 2 4 4 2" xfId="39641"/>
    <cellStyle name="Calculation 29 2 4 5" xfId="28824"/>
    <cellStyle name="Calculation 29 2 4_Table 2A-1_EFT (Annual)" xfId="6594"/>
    <cellStyle name="Calculation 29 2 5" xfId="4203"/>
    <cellStyle name="Calculation 29 2 5 2" xfId="12527"/>
    <cellStyle name="Calculation 29 2 5 2 2" xfId="24549"/>
    <cellStyle name="Calculation 29 2 5 2 2 2" xfId="45735"/>
    <cellStyle name="Calculation 29 2 5 2 3" xfId="35131"/>
    <cellStyle name="Calculation 29 2 5 3" xfId="19436"/>
    <cellStyle name="Calculation 29 2 5 3 2" xfId="40623"/>
    <cellStyle name="Calculation 29 2 5 4" xfId="29891"/>
    <cellStyle name="Calculation 29 2 5_Table 2A-1_EFT (Annual)" xfId="12023"/>
    <cellStyle name="Calculation 29 2 6" xfId="9866"/>
    <cellStyle name="Calculation 29 2 6 2" xfId="22003"/>
    <cellStyle name="Calculation 29 2 6 2 2" xfId="43189"/>
    <cellStyle name="Calculation 29 2 6 3" xfId="32585"/>
    <cellStyle name="Calculation 29 2 7" xfId="16890"/>
    <cellStyle name="Calculation 29 2 7 2" xfId="38077"/>
    <cellStyle name="Calculation 29 2 8" xfId="27148"/>
    <cellStyle name="Calculation 29 2_Table 2A-1_EFT (Annual)" xfId="2952"/>
    <cellStyle name="Calculation 29 3" xfId="472"/>
    <cellStyle name="Calculation 29 3 2" xfId="1449"/>
    <cellStyle name="Calculation 29 3 2 2" xfId="2719"/>
    <cellStyle name="Calculation 29 3 2 2 2" xfId="6280"/>
    <cellStyle name="Calculation 29 3 2 2 2 2" xfId="14474"/>
    <cellStyle name="Calculation 29 3 2 2 2 2 2" xfId="26446"/>
    <cellStyle name="Calculation 29 3 2 2 2 2 2 2" xfId="47632"/>
    <cellStyle name="Calculation 29 3 2 2 2 2 3" xfId="37028"/>
    <cellStyle name="Calculation 29 3 2 2 2 3" xfId="21333"/>
    <cellStyle name="Calculation 29 3 2 2 2 3 2" xfId="42520"/>
    <cellStyle name="Calculation 29 3 2 2 2 4" xfId="31936"/>
    <cellStyle name="Calculation 29 3 2 2 2_Table 2A-1_EFT (Annual)" xfId="12018"/>
    <cellStyle name="Calculation 29 3 2 2 3" xfId="11816"/>
    <cellStyle name="Calculation 29 3 2 2 3 2" xfId="23900"/>
    <cellStyle name="Calculation 29 3 2 2 3 2 2" xfId="45086"/>
    <cellStyle name="Calculation 29 3 2 2 3 3" xfId="34482"/>
    <cellStyle name="Calculation 29 3 2 2 4" xfId="18787"/>
    <cellStyle name="Calculation 29 3 2 2 4 2" xfId="39974"/>
    <cellStyle name="Calculation 29 3 2 2 5" xfId="29193"/>
    <cellStyle name="Calculation 29 3 2 2_Table 2A-1_EFT (Annual)" xfId="6596"/>
    <cellStyle name="Calculation 29 3 2 3" xfId="5010"/>
    <cellStyle name="Calculation 29 3 2 3 2" xfId="13270"/>
    <cellStyle name="Calculation 29 3 2 3 2 2" xfId="25276"/>
    <cellStyle name="Calculation 29 3 2 3 2 2 2" xfId="46462"/>
    <cellStyle name="Calculation 29 3 2 3 2 3" xfId="35858"/>
    <cellStyle name="Calculation 29 3 2 3 3" xfId="20163"/>
    <cellStyle name="Calculation 29 3 2 3 3 2" xfId="41350"/>
    <cellStyle name="Calculation 29 3 2 3 4" xfId="30667"/>
    <cellStyle name="Calculation 29 3 2 3_Table 2A-1_EFT (Annual)" xfId="12021"/>
    <cellStyle name="Calculation 29 3 2 4" xfId="10614"/>
    <cellStyle name="Calculation 29 3 2 4 2" xfId="22730"/>
    <cellStyle name="Calculation 29 3 2 4 2 2" xfId="43916"/>
    <cellStyle name="Calculation 29 3 2 4 3" xfId="33312"/>
    <cellStyle name="Calculation 29 3 2 5" xfId="17617"/>
    <cellStyle name="Calculation 29 3 2 5 2" xfId="38804"/>
    <cellStyle name="Calculation 29 3 2 6" xfId="27924"/>
    <cellStyle name="Calculation 29 3 2_Table 2A-1_EFT (Annual)" xfId="6595"/>
    <cellStyle name="Calculation 29 3 3" xfId="993"/>
    <cellStyle name="Calculation 29 3 3 2" xfId="4554"/>
    <cellStyle name="Calculation 29 3 3 2 2" xfId="12814"/>
    <cellStyle name="Calculation 29 3 3 2 2 2" xfId="24820"/>
    <cellStyle name="Calculation 29 3 3 2 2 2 2" xfId="46006"/>
    <cellStyle name="Calculation 29 3 3 2 2 3" xfId="35402"/>
    <cellStyle name="Calculation 29 3 3 2 3" xfId="19707"/>
    <cellStyle name="Calculation 29 3 3 2 3 2" xfId="40894"/>
    <cellStyle name="Calculation 29 3 3 2 4" xfId="30211"/>
    <cellStyle name="Calculation 29 3 3 2_Table 2A-1_EFT (Annual)" xfId="12020"/>
    <cellStyle name="Calculation 29 3 3 3" xfId="10158"/>
    <cellStyle name="Calculation 29 3 3 3 2" xfId="22274"/>
    <cellStyle name="Calculation 29 3 3 3 2 2" xfId="43460"/>
    <cellStyle name="Calculation 29 3 3 3 3" xfId="32856"/>
    <cellStyle name="Calculation 29 3 3 4" xfId="17161"/>
    <cellStyle name="Calculation 29 3 3 4 2" xfId="38348"/>
    <cellStyle name="Calculation 29 3 3 5" xfId="27468"/>
    <cellStyle name="Calculation 29 3 3_Table 2A-1_EFT (Annual)" xfId="6597"/>
    <cellStyle name="Calculation 29 3 4" xfId="2188"/>
    <cellStyle name="Calculation 29 3 4 2" xfId="5749"/>
    <cellStyle name="Calculation 29 3 4 2 2" xfId="13964"/>
    <cellStyle name="Calculation 29 3 4 2 2 2" xfId="25952"/>
    <cellStyle name="Calculation 29 3 4 2 2 2 2" xfId="47138"/>
    <cellStyle name="Calculation 29 3 4 2 2 3" xfId="36534"/>
    <cellStyle name="Calculation 29 3 4 2 3" xfId="20839"/>
    <cellStyle name="Calculation 29 3 4 2 3 2" xfId="42026"/>
    <cellStyle name="Calculation 29 3 4 2 4" xfId="31406"/>
    <cellStyle name="Calculation 29 3 4 2_Table 2A-1_EFT (Annual)" xfId="14142"/>
    <cellStyle name="Calculation 29 3 4 3" xfId="11308"/>
    <cellStyle name="Calculation 29 3 4 3 2" xfId="23406"/>
    <cellStyle name="Calculation 29 3 4 3 2 2" xfId="44592"/>
    <cellStyle name="Calculation 29 3 4 3 3" xfId="33988"/>
    <cellStyle name="Calculation 29 3 4 4" xfId="18293"/>
    <cellStyle name="Calculation 29 3 4 4 2" xfId="39480"/>
    <cellStyle name="Calculation 29 3 4 5" xfId="28663"/>
    <cellStyle name="Calculation 29 3 4_Table 2A-1_EFT (Annual)" xfId="6598"/>
    <cellStyle name="Calculation 29 3 5" xfId="4042"/>
    <cellStyle name="Calculation 29 3 5 2" xfId="12366"/>
    <cellStyle name="Calculation 29 3 5 2 2" xfId="24388"/>
    <cellStyle name="Calculation 29 3 5 2 2 2" xfId="45574"/>
    <cellStyle name="Calculation 29 3 5 2 3" xfId="34970"/>
    <cellStyle name="Calculation 29 3 5 3" xfId="19275"/>
    <cellStyle name="Calculation 29 3 5 3 2" xfId="40462"/>
    <cellStyle name="Calculation 29 3 5 4" xfId="29730"/>
    <cellStyle name="Calculation 29 3 5_Table 2A-1_EFT (Annual)" xfId="9912"/>
    <cellStyle name="Calculation 29 3 6" xfId="9705"/>
    <cellStyle name="Calculation 29 3 6 2" xfId="21842"/>
    <cellStyle name="Calculation 29 3 6 2 2" xfId="43028"/>
    <cellStyle name="Calculation 29 3 6 3" xfId="32424"/>
    <cellStyle name="Calculation 29 3 7" xfId="16729"/>
    <cellStyle name="Calculation 29 3 7 2" xfId="37916"/>
    <cellStyle name="Calculation 29 3 8" xfId="26987"/>
    <cellStyle name="Calculation 29 3_Table 2A-1_EFT (Annual)" xfId="2953"/>
    <cellStyle name="Calculation 29 4" xfId="1288"/>
    <cellStyle name="Calculation 29 4 2" xfId="2558"/>
    <cellStyle name="Calculation 29 4 2 2" xfId="6119"/>
    <cellStyle name="Calculation 29 4 2 2 2" xfId="14313"/>
    <cellStyle name="Calculation 29 4 2 2 2 2" xfId="26285"/>
    <cellStyle name="Calculation 29 4 2 2 2 2 2" xfId="47471"/>
    <cellStyle name="Calculation 29 4 2 2 2 3" xfId="36867"/>
    <cellStyle name="Calculation 29 4 2 2 3" xfId="21172"/>
    <cellStyle name="Calculation 29 4 2 2 3 2" xfId="42359"/>
    <cellStyle name="Calculation 29 4 2 2 4" xfId="31775"/>
    <cellStyle name="Calculation 29 4 2 2_Table 2A-1_EFT (Annual)" xfId="13493"/>
    <cellStyle name="Calculation 29 4 2 3" xfId="11655"/>
    <cellStyle name="Calculation 29 4 2 3 2" xfId="23739"/>
    <cellStyle name="Calculation 29 4 2 3 2 2" xfId="44925"/>
    <cellStyle name="Calculation 29 4 2 3 3" xfId="34321"/>
    <cellStyle name="Calculation 29 4 2 4" xfId="18626"/>
    <cellStyle name="Calculation 29 4 2 4 2" xfId="39813"/>
    <cellStyle name="Calculation 29 4 2 5" xfId="29032"/>
    <cellStyle name="Calculation 29 4 2_Table 2A-1_EFT (Annual)" xfId="6600"/>
    <cellStyle name="Calculation 29 4 3" xfId="4849"/>
    <cellStyle name="Calculation 29 4 3 2" xfId="13109"/>
    <cellStyle name="Calculation 29 4 3 2 2" xfId="25115"/>
    <cellStyle name="Calculation 29 4 3 2 2 2" xfId="46301"/>
    <cellStyle name="Calculation 29 4 3 2 3" xfId="35697"/>
    <cellStyle name="Calculation 29 4 3 3" xfId="20002"/>
    <cellStyle name="Calculation 29 4 3 3 2" xfId="41189"/>
    <cellStyle name="Calculation 29 4 3 4" xfId="30506"/>
    <cellStyle name="Calculation 29 4 3_Table 2A-1_EFT (Annual)" xfId="12019"/>
    <cellStyle name="Calculation 29 4 4" xfId="10453"/>
    <cellStyle name="Calculation 29 4 4 2" xfId="22569"/>
    <cellStyle name="Calculation 29 4 4 2 2" xfId="43755"/>
    <cellStyle name="Calculation 29 4 4 3" xfId="33151"/>
    <cellStyle name="Calculation 29 4 5" xfId="17456"/>
    <cellStyle name="Calculation 29 4 5 2" xfId="38643"/>
    <cellStyle name="Calculation 29 4 6" xfId="27763"/>
    <cellStyle name="Calculation 29 4_Table 2A-1_EFT (Annual)" xfId="6599"/>
    <cellStyle name="Calculation 29 5" xfId="838"/>
    <cellStyle name="Calculation 29 5 2" xfId="4399"/>
    <cellStyle name="Calculation 29 5 2 2" xfId="12673"/>
    <cellStyle name="Calculation 29 5 2 2 2" xfId="24690"/>
    <cellStyle name="Calculation 29 5 2 2 2 2" xfId="45876"/>
    <cellStyle name="Calculation 29 5 2 2 3" xfId="35272"/>
    <cellStyle name="Calculation 29 5 2 3" xfId="19577"/>
    <cellStyle name="Calculation 29 5 2 3 2" xfId="40764"/>
    <cellStyle name="Calculation 29 5 2 4" xfId="30056"/>
    <cellStyle name="Calculation 29 5 2_Table 2A-1_EFT (Annual)" xfId="14152"/>
    <cellStyle name="Calculation 29 5 3" xfId="10022"/>
    <cellStyle name="Calculation 29 5 3 2" xfId="22144"/>
    <cellStyle name="Calculation 29 5 3 2 2" xfId="43330"/>
    <cellStyle name="Calculation 29 5 3 3" xfId="32726"/>
    <cellStyle name="Calculation 29 5 4" xfId="17031"/>
    <cellStyle name="Calculation 29 5 4 2" xfId="38218"/>
    <cellStyle name="Calculation 29 5 5" xfId="27313"/>
    <cellStyle name="Calculation 29 5_Table 2A-1_EFT (Annual)" xfId="6601"/>
    <cellStyle name="Calculation 29 6" xfId="2027"/>
    <cellStyle name="Calculation 29 6 2" xfId="5588"/>
    <cellStyle name="Calculation 29 6 2 2" xfId="13803"/>
    <cellStyle name="Calculation 29 6 2 2 2" xfId="25791"/>
    <cellStyle name="Calculation 29 6 2 2 2 2" xfId="46977"/>
    <cellStyle name="Calculation 29 6 2 2 3" xfId="36373"/>
    <cellStyle name="Calculation 29 6 2 3" xfId="20678"/>
    <cellStyle name="Calculation 29 6 2 3 2" xfId="41865"/>
    <cellStyle name="Calculation 29 6 2 4" xfId="31245"/>
    <cellStyle name="Calculation 29 6 2_Table 2A-1_EFT (Annual)" xfId="9573"/>
    <cellStyle name="Calculation 29 6 3" xfId="11147"/>
    <cellStyle name="Calculation 29 6 3 2" xfId="23245"/>
    <cellStyle name="Calculation 29 6 3 2 2" xfId="44431"/>
    <cellStyle name="Calculation 29 6 3 3" xfId="33827"/>
    <cellStyle name="Calculation 29 6 4" xfId="18132"/>
    <cellStyle name="Calculation 29 6 4 2" xfId="39319"/>
    <cellStyle name="Calculation 29 6 5" xfId="28502"/>
    <cellStyle name="Calculation 29 6_Table 2A-1_EFT (Annual)" xfId="6602"/>
    <cellStyle name="Calculation 29 7" xfId="3835"/>
    <cellStyle name="Calculation 29 7 2" xfId="12198"/>
    <cellStyle name="Calculation 29 7 2 2" xfId="24227"/>
    <cellStyle name="Calculation 29 7 2 2 2" xfId="45413"/>
    <cellStyle name="Calculation 29 7 2 3" xfId="34809"/>
    <cellStyle name="Calculation 29 7 3" xfId="19114"/>
    <cellStyle name="Calculation 29 7 3 2" xfId="40301"/>
    <cellStyle name="Calculation 29 7 4" xfId="29544"/>
    <cellStyle name="Calculation 29 7_Table 2A-1_EFT (Annual)" xfId="9354"/>
    <cellStyle name="Calculation 29 8" xfId="9517"/>
    <cellStyle name="Calculation 29 8 2" xfId="21681"/>
    <cellStyle name="Calculation 29 8 2 2" xfId="42867"/>
    <cellStyle name="Calculation 29 8 3" xfId="32263"/>
    <cellStyle name="Calculation 29 9" xfId="16568"/>
    <cellStyle name="Calculation 29 9 2" xfId="37755"/>
    <cellStyle name="Calculation 29_Table 2A-1_EFT (Annual)" xfId="2951"/>
    <cellStyle name="Calculation 3" xfId="82"/>
    <cellStyle name="Calculation 3 10" xfId="21522"/>
    <cellStyle name="Calculation 3 10 2" xfId="42709"/>
    <cellStyle name="Calculation 3 11" xfId="26638"/>
    <cellStyle name="Calculation 3 2" xfId="481"/>
    <cellStyle name="Calculation 3 2 2" xfId="1458"/>
    <cellStyle name="Calculation 3 2 2 2" xfId="2728"/>
    <cellStyle name="Calculation 3 2 2 2 2" xfId="6289"/>
    <cellStyle name="Calculation 3 2 2 2 2 2" xfId="14483"/>
    <cellStyle name="Calculation 3 2 2 2 2 2 2" xfId="26455"/>
    <cellStyle name="Calculation 3 2 2 2 2 2 2 2" xfId="47641"/>
    <cellStyle name="Calculation 3 2 2 2 2 2 3" xfId="37037"/>
    <cellStyle name="Calculation 3 2 2 2 2 3" xfId="21342"/>
    <cellStyle name="Calculation 3 2 2 2 2 3 2" xfId="42529"/>
    <cellStyle name="Calculation 3 2 2 2 2 4" xfId="31945"/>
    <cellStyle name="Calculation 3 2 2 2 2_Table 2A-1_EFT (Annual)" xfId="12015"/>
    <cellStyle name="Calculation 3 2 2 2 3" xfId="11825"/>
    <cellStyle name="Calculation 3 2 2 2 3 2" xfId="23909"/>
    <cellStyle name="Calculation 3 2 2 2 3 2 2" xfId="45095"/>
    <cellStyle name="Calculation 3 2 2 2 3 3" xfId="34491"/>
    <cellStyle name="Calculation 3 2 2 2 4" xfId="18796"/>
    <cellStyle name="Calculation 3 2 2 2 4 2" xfId="39983"/>
    <cellStyle name="Calculation 3 2 2 2 5" xfId="29202"/>
    <cellStyle name="Calculation 3 2 2 2_Table 2A-1_EFT (Annual)" xfId="6604"/>
    <cellStyle name="Calculation 3 2 2 3" xfId="5019"/>
    <cellStyle name="Calculation 3 2 2 3 2" xfId="13279"/>
    <cellStyle name="Calculation 3 2 2 3 2 2" xfId="25285"/>
    <cellStyle name="Calculation 3 2 2 3 2 2 2" xfId="46471"/>
    <cellStyle name="Calculation 3 2 2 3 2 3" xfId="35867"/>
    <cellStyle name="Calculation 3 2 2 3 3" xfId="20172"/>
    <cellStyle name="Calculation 3 2 2 3 3 2" xfId="41359"/>
    <cellStyle name="Calculation 3 2 2 3 4" xfId="30676"/>
    <cellStyle name="Calculation 3 2 2 3_Table 2A-1_EFT (Annual)" xfId="12016"/>
    <cellStyle name="Calculation 3 2 2 4" xfId="10623"/>
    <cellStyle name="Calculation 3 2 2 4 2" xfId="22739"/>
    <cellStyle name="Calculation 3 2 2 4 2 2" xfId="43925"/>
    <cellStyle name="Calculation 3 2 2 4 3" xfId="33321"/>
    <cellStyle name="Calculation 3 2 2 5" xfId="17626"/>
    <cellStyle name="Calculation 3 2 2 5 2" xfId="38813"/>
    <cellStyle name="Calculation 3 2 2 6" xfId="27933"/>
    <cellStyle name="Calculation 3 2 2_Table 2A-1_EFT (Annual)" xfId="6603"/>
    <cellStyle name="Calculation 3 2 3" xfId="1001"/>
    <cellStyle name="Calculation 3 2 3 2" xfId="4562"/>
    <cellStyle name="Calculation 3 2 3 2 2" xfId="12822"/>
    <cellStyle name="Calculation 3 2 3 2 2 2" xfId="24828"/>
    <cellStyle name="Calculation 3 2 3 2 2 2 2" xfId="46014"/>
    <cellStyle name="Calculation 3 2 3 2 2 3" xfId="35410"/>
    <cellStyle name="Calculation 3 2 3 2 3" xfId="19715"/>
    <cellStyle name="Calculation 3 2 3 2 3 2" xfId="40902"/>
    <cellStyle name="Calculation 3 2 3 2 4" xfId="30219"/>
    <cellStyle name="Calculation 3 2 3 2_Table 2A-1_EFT (Annual)" xfId="9878"/>
    <cellStyle name="Calculation 3 2 3 3" xfId="10166"/>
    <cellStyle name="Calculation 3 2 3 3 2" xfId="22282"/>
    <cellStyle name="Calculation 3 2 3 3 2 2" xfId="43468"/>
    <cellStyle name="Calculation 3 2 3 3 3" xfId="32864"/>
    <cellStyle name="Calculation 3 2 3 4" xfId="17169"/>
    <cellStyle name="Calculation 3 2 3 4 2" xfId="38356"/>
    <cellStyle name="Calculation 3 2 3 5" xfId="27476"/>
    <cellStyle name="Calculation 3 2 3_Table 2A-1_EFT (Annual)" xfId="6605"/>
    <cellStyle name="Calculation 3 2 4" xfId="2197"/>
    <cellStyle name="Calculation 3 2 4 2" xfId="5758"/>
    <cellStyle name="Calculation 3 2 4 2 2" xfId="13973"/>
    <cellStyle name="Calculation 3 2 4 2 2 2" xfId="25961"/>
    <cellStyle name="Calculation 3 2 4 2 2 2 2" xfId="47147"/>
    <cellStyle name="Calculation 3 2 4 2 2 3" xfId="36543"/>
    <cellStyle name="Calculation 3 2 4 2 3" xfId="20848"/>
    <cellStyle name="Calculation 3 2 4 2 3 2" xfId="42035"/>
    <cellStyle name="Calculation 3 2 4 2 4" xfId="31415"/>
    <cellStyle name="Calculation 3 2 4 2_Table 2A-1_EFT (Annual)" xfId="12014"/>
    <cellStyle name="Calculation 3 2 4 3" xfId="11317"/>
    <cellStyle name="Calculation 3 2 4 3 2" xfId="23415"/>
    <cellStyle name="Calculation 3 2 4 3 2 2" xfId="44601"/>
    <cellStyle name="Calculation 3 2 4 3 3" xfId="33997"/>
    <cellStyle name="Calculation 3 2 4 4" xfId="18302"/>
    <cellStyle name="Calculation 3 2 4 4 2" xfId="39489"/>
    <cellStyle name="Calculation 3 2 4 5" xfId="28672"/>
    <cellStyle name="Calculation 3 2 4_Table 2A-1_EFT (Annual)" xfId="6606"/>
    <cellStyle name="Calculation 3 2 5" xfId="4051"/>
    <cellStyle name="Calculation 3 2 5 2" xfId="12375"/>
    <cellStyle name="Calculation 3 2 5 2 2" xfId="24397"/>
    <cellStyle name="Calculation 3 2 5 2 2 2" xfId="45583"/>
    <cellStyle name="Calculation 3 2 5 2 3" xfId="34979"/>
    <cellStyle name="Calculation 3 2 5 3" xfId="19284"/>
    <cellStyle name="Calculation 3 2 5 3 2" xfId="40471"/>
    <cellStyle name="Calculation 3 2 5 4" xfId="29739"/>
    <cellStyle name="Calculation 3 2 5_Table 2A-1_EFT (Annual)" xfId="10830"/>
    <cellStyle name="Calculation 3 2 6" xfId="9714"/>
    <cellStyle name="Calculation 3 2 6 2" xfId="21851"/>
    <cellStyle name="Calculation 3 2 6 2 2" xfId="43037"/>
    <cellStyle name="Calculation 3 2 6 3" xfId="32433"/>
    <cellStyle name="Calculation 3 2 7" xfId="16738"/>
    <cellStyle name="Calculation 3 2 7 2" xfId="37925"/>
    <cellStyle name="Calculation 3 2 8" xfId="26996"/>
    <cellStyle name="Calculation 3 2_Table 2A-1_EFT (Annual)" xfId="2955"/>
    <cellStyle name="Calculation 3 3" xfId="314"/>
    <cellStyle name="Calculation 3 3 2" xfId="1302"/>
    <cellStyle name="Calculation 3 3 2 2" xfId="2572"/>
    <cellStyle name="Calculation 3 3 2 2 2" xfId="6133"/>
    <cellStyle name="Calculation 3 3 2 2 2 2" xfId="14327"/>
    <cellStyle name="Calculation 3 3 2 2 2 2 2" xfId="26299"/>
    <cellStyle name="Calculation 3 3 2 2 2 2 2 2" xfId="47485"/>
    <cellStyle name="Calculation 3 3 2 2 2 2 3" xfId="36881"/>
    <cellStyle name="Calculation 3 3 2 2 2 3" xfId="21186"/>
    <cellStyle name="Calculation 3 3 2 2 2 3 2" xfId="42373"/>
    <cellStyle name="Calculation 3 3 2 2 2 4" xfId="31789"/>
    <cellStyle name="Calculation 3 3 2 2 2_Table 2A-1_EFT (Annual)" xfId="11492"/>
    <cellStyle name="Calculation 3 3 2 2 3" xfId="11669"/>
    <cellStyle name="Calculation 3 3 2 2 3 2" xfId="23753"/>
    <cellStyle name="Calculation 3 3 2 2 3 2 2" xfId="44939"/>
    <cellStyle name="Calculation 3 3 2 2 3 3" xfId="34335"/>
    <cellStyle name="Calculation 3 3 2 2 4" xfId="18640"/>
    <cellStyle name="Calculation 3 3 2 2 4 2" xfId="39827"/>
    <cellStyle name="Calculation 3 3 2 2 5" xfId="29046"/>
    <cellStyle name="Calculation 3 3 2 2_Table 2A-1_EFT (Annual)" xfId="6608"/>
    <cellStyle name="Calculation 3 3 2 3" xfId="4863"/>
    <cellStyle name="Calculation 3 3 2 3 2" xfId="13123"/>
    <cellStyle name="Calculation 3 3 2 3 2 2" xfId="25129"/>
    <cellStyle name="Calculation 3 3 2 3 2 2 2" xfId="46315"/>
    <cellStyle name="Calculation 3 3 2 3 2 3" xfId="35711"/>
    <cellStyle name="Calculation 3 3 2 3 3" xfId="20016"/>
    <cellStyle name="Calculation 3 3 2 3 3 2" xfId="41203"/>
    <cellStyle name="Calculation 3 3 2 3 4" xfId="30520"/>
    <cellStyle name="Calculation 3 3 2 3_Table 2A-1_EFT (Annual)" xfId="9545"/>
    <cellStyle name="Calculation 3 3 2 4" xfId="10467"/>
    <cellStyle name="Calculation 3 3 2 4 2" xfId="22583"/>
    <cellStyle name="Calculation 3 3 2 4 2 2" xfId="43769"/>
    <cellStyle name="Calculation 3 3 2 4 3" xfId="33165"/>
    <cellStyle name="Calculation 3 3 2 5" xfId="17470"/>
    <cellStyle name="Calculation 3 3 2 5 2" xfId="38657"/>
    <cellStyle name="Calculation 3 3 2 6" xfId="27777"/>
    <cellStyle name="Calculation 3 3 2_Table 2A-1_EFT (Annual)" xfId="6607"/>
    <cellStyle name="Calculation 3 3 3" xfId="864"/>
    <cellStyle name="Calculation 3 3 3 2" xfId="4425"/>
    <cellStyle name="Calculation 3 3 3 2 2" xfId="12690"/>
    <cellStyle name="Calculation 3 3 3 2 2 2" xfId="24702"/>
    <cellStyle name="Calculation 3 3 3 2 2 2 2" xfId="45888"/>
    <cellStyle name="Calculation 3 3 3 2 2 3" xfId="35284"/>
    <cellStyle name="Calculation 3 3 3 2 3" xfId="19589"/>
    <cellStyle name="Calculation 3 3 3 2 3 2" xfId="40776"/>
    <cellStyle name="Calculation 3 3 3 2 4" xfId="30082"/>
    <cellStyle name="Calculation 3 3 3 2_Table 2A-1_EFT (Annual)" xfId="12013"/>
    <cellStyle name="Calculation 3 3 3 3" xfId="10037"/>
    <cellStyle name="Calculation 3 3 3 3 2" xfId="22156"/>
    <cellStyle name="Calculation 3 3 3 3 2 2" xfId="43342"/>
    <cellStyle name="Calculation 3 3 3 3 3" xfId="32738"/>
    <cellStyle name="Calculation 3 3 3 4" xfId="17043"/>
    <cellStyle name="Calculation 3 3 3 4 2" xfId="38230"/>
    <cellStyle name="Calculation 3 3 3 5" xfId="27339"/>
    <cellStyle name="Calculation 3 3 3_Table 2A-1_EFT (Annual)" xfId="6609"/>
    <cellStyle name="Calculation 3 3 4" xfId="2041"/>
    <cellStyle name="Calculation 3 3 4 2" xfId="5602"/>
    <cellStyle name="Calculation 3 3 4 2 2" xfId="13817"/>
    <cellStyle name="Calculation 3 3 4 2 2 2" xfId="25805"/>
    <cellStyle name="Calculation 3 3 4 2 2 2 2" xfId="46991"/>
    <cellStyle name="Calculation 3 3 4 2 2 3" xfId="36387"/>
    <cellStyle name="Calculation 3 3 4 2 3" xfId="20692"/>
    <cellStyle name="Calculation 3 3 4 2 3 2" xfId="41879"/>
    <cellStyle name="Calculation 3 3 4 2 4" xfId="31259"/>
    <cellStyle name="Calculation 3 3 4 2_Table 2A-1_EFT (Annual)" xfId="12011"/>
    <cellStyle name="Calculation 3 3 4 3" xfId="11161"/>
    <cellStyle name="Calculation 3 3 4 3 2" xfId="23259"/>
    <cellStyle name="Calculation 3 3 4 3 2 2" xfId="44445"/>
    <cellStyle name="Calculation 3 3 4 3 3" xfId="33841"/>
    <cellStyle name="Calculation 3 3 4 4" xfId="18146"/>
    <cellStyle name="Calculation 3 3 4 4 2" xfId="39333"/>
    <cellStyle name="Calculation 3 3 4 5" xfId="28516"/>
    <cellStyle name="Calculation 3 3 4_Table 2A-1_EFT (Annual)" xfId="6610"/>
    <cellStyle name="Calculation 3 3 5" xfId="3884"/>
    <cellStyle name="Calculation 3 3 5 2" xfId="12216"/>
    <cellStyle name="Calculation 3 3 5 2 2" xfId="24241"/>
    <cellStyle name="Calculation 3 3 5 2 2 2" xfId="45427"/>
    <cellStyle name="Calculation 3 3 5 2 3" xfId="34823"/>
    <cellStyle name="Calculation 3 3 5 3" xfId="19128"/>
    <cellStyle name="Calculation 3 3 5 3 2" xfId="40315"/>
    <cellStyle name="Calculation 3 3 5 4" xfId="29572"/>
    <cellStyle name="Calculation 3 3 5_Table 2A-1_EFT (Annual)" xfId="12012"/>
    <cellStyle name="Calculation 3 3 6" xfId="9553"/>
    <cellStyle name="Calculation 3 3 6 2" xfId="21695"/>
    <cellStyle name="Calculation 3 3 6 2 2" xfId="42881"/>
    <cellStyle name="Calculation 3 3 6 3" xfId="32277"/>
    <cellStyle name="Calculation 3 3 7" xfId="16582"/>
    <cellStyle name="Calculation 3 3 7 2" xfId="37769"/>
    <cellStyle name="Calculation 3 3 8" xfId="26829"/>
    <cellStyle name="Calculation 3 3_Table 2A-1_EFT (Annual)" xfId="2956"/>
    <cellStyle name="Calculation 3 4" xfId="1136"/>
    <cellStyle name="Calculation 3 4 2" xfId="2406"/>
    <cellStyle name="Calculation 3 4 2 2" xfId="5967"/>
    <cellStyle name="Calculation 3 4 2 2 2" xfId="14161"/>
    <cellStyle name="Calculation 3 4 2 2 2 2" xfId="26133"/>
    <cellStyle name="Calculation 3 4 2 2 2 2 2" xfId="47319"/>
    <cellStyle name="Calculation 3 4 2 2 2 3" xfId="36715"/>
    <cellStyle name="Calculation 3 4 2 2 3" xfId="21020"/>
    <cellStyle name="Calculation 3 4 2 2 3 2" xfId="42207"/>
    <cellStyle name="Calculation 3 4 2 2 4" xfId="31623"/>
    <cellStyle name="Calculation 3 4 2 2_Table 2A-1_EFT (Annual)" xfId="12008"/>
    <cellStyle name="Calculation 3 4 2 3" xfId="11503"/>
    <cellStyle name="Calculation 3 4 2 3 2" xfId="23587"/>
    <cellStyle name="Calculation 3 4 2 3 2 2" xfId="44773"/>
    <cellStyle name="Calculation 3 4 2 3 3" xfId="34169"/>
    <cellStyle name="Calculation 3 4 2 4" xfId="18474"/>
    <cellStyle name="Calculation 3 4 2 4 2" xfId="39661"/>
    <cellStyle name="Calculation 3 4 2 5" xfId="28880"/>
    <cellStyle name="Calculation 3 4 2_Table 2A-1_EFT (Annual)" xfId="6612"/>
    <cellStyle name="Calculation 3 4 3" xfId="4697"/>
    <cellStyle name="Calculation 3 4 3 2" xfId="12957"/>
    <cellStyle name="Calculation 3 4 3 2 2" xfId="24963"/>
    <cellStyle name="Calculation 3 4 3 2 2 2" xfId="46149"/>
    <cellStyle name="Calculation 3 4 3 2 3" xfId="35545"/>
    <cellStyle name="Calculation 3 4 3 3" xfId="19850"/>
    <cellStyle name="Calculation 3 4 3 3 2" xfId="41037"/>
    <cellStyle name="Calculation 3 4 3 4" xfId="30354"/>
    <cellStyle name="Calculation 3 4 3_Table 2A-1_EFT (Annual)" xfId="12010"/>
    <cellStyle name="Calculation 3 4 4" xfId="10301"/>
    <cellStyle name="Calculation 3 4 4 2" xfId="22417"/>
    <cellStyle name="Calculation 3 4 4 2 2" xfId="43603"/>
    <cellStyle name="Calculation 3 4 4 3" xfId="32999"/>
    <cellStyle name="Calculation 3 4 5" xfId="17304"/>
    <cellStyle name="Calculation 3 4 5 2" xfId="38491"/>
    <cellStyle name="Calculation 3 4 6" xfId="27611"/>
    <cellStyle name="Calculation 3 4_Table 2A-1_EFT (Annual)" xfId="6611"/>
    <cellStyle name="Calculation 3 5" xfId="705"/>
    <cellStyle name="Calculation 3 5 2" xfId="4266"/>
    <cellStyle name="Calculation 3 5 2 2" xfId="12550"/>
    <cellStyle name="Calculation 3 5 2 2 2" xfId="24568"/>
    <cellStyle name="Calculation 3 5 2 2 2 2" xfId="45754"/>
    <cellStyle name="Calculation 3 5 2 2 3" xfId="35150"/>
    <cellStyle name="Calculation 3 5 2 3" xfId="19455"/>
    <cellStyle name="Calculation 3 5 2 3 2" xfId="40642"/>
    <cellStyle name="Calculation 3 5 2 4" xfId="29923"/>
    <cellStyle name="Calculation 3 5 2_Table 2A-1_EFT (Annual)" xfId="12009"/>
    <cellStyle name="Calculation 3 5 3" xfId="9897"/>
    <cellStyle name="Calculation 3 5 3 2" xfId="22022"/>
    <cellStyle name="Calculation 3 5 3 2 2" xfId="43208"/>
    <cellStyle name="Calculation 3 5 3 3" xfId="32604"/>
    <cellStyle name="Calculation 3 5 4" xfId="16909"/>
    <cellStyle name="Calculation 3 5 4 2" xfId="38096"/>
    <cellStyle name="Calculation 3 5 5" xfId="27180"/>
    <cellStyle name="Calculation 3 5_Table 2A-1_EFT (Annual)" xfId="6613"/>
    <cellStyle name="Calculation 3 6" xfId="1875"/>
    <cellStyle name="Calculation 3 6 2" xfId="5436"/>
    <cellStyle name="Calculation 3 6 2 2" xfId="13651"/>
    <cellStyle name="Calculation 3 6 2 2 2" xfId="25639"/>
    <cellStyle name="Calculation 3 6 2 2 2 2" xfId="46825"/>
    <cellStyle name="Calculation 3 6 2 2 3" xfId="36221"/>
    <cellStyle name="Calculation 3 6 2 3" xfId="20526"/>
    <cellStyle name="Calculation 3 6 2 3 2" xfId="41713"/>
    <cellStyle name="Calculation 3 6 2 4" xfId="31093"/>
    <cellStyle name="Calculation 3 6 2_Table 2A-1_EFT (Annual)" xfId="14151"/>
    <cellStyle name="Calculation 3 6 3" xfId="10995"/>
    <cellStyle name="Calculation 3 6 3 2" xfId="23093"/>
    <cellStyle name="Calculation 3 6 3 2 2" xfId="44279"/>
    <cellStyle name="Calculation 3 6 3 3" xfId="33675"/>
    <cellStyle name="Calculation 3 6 4" xfId="17980"/>
    <cellStyle name="Calculation 3 6 4 2" xfId="39167"/>
    <cellStyle name="Calculation 3 6 5" xfId="28350"/>
    <cellStyle name="Calculation 3 6_Table 2A-1_EFT (Annual)" xfId="6614"/>
    <cellStyle name="Calculation 3 7" xfId="3671"/>
    <cellStyle name="Calculation 3 7 2" xfId="12044"/>
    <cellStyle name="Calculation 3 7 2 2" xfId="24075"/>
    <cellStyle name="Calculation 3 7 2 2 2" xfId="45261"/>
    <cellStyle name="Calculation 3 7 2 3" xfId="34657"/>
    <cellStyle name="Calculation 3 7 3" xfId="18962"/>
    <cellStyle name="Calculation 3 7 3 2" xfId="40149"/>
    <cellStyle name="Calculation 3 7 4" xfId="29381"/>
    <cellStyle name="Calculation 3 7_Table 2A-1_EFT (Annual)" xfId="10052"/>
    <cellStyle name="Calculation 3 8" xfId="9361"/>
    <cellStyle name="Calculation 3 8 2" xfId="21529"/>
    <cellStyle name="Calculation 3 8 2 2" xfId="42715"/>
    <cellStyle name="Calculation 3 8 3" xfId="32111"/>
    <cellStyle name="Calculation 3 9" xfId="16416"/>
    <cellStyle name="Calculation 3 9 2" xfId="37603"/>
    <cellStyle name="Calculation 3_Table 2A-1_EFT (Annual)" xfId="2954"/>
    <cellStyle name="Calculation 30" xfId="243"/>
    <cellStyle name="Calculation 30 10" xfId="26798"/>
    <cellStyle name="Calculation 30 2" xfId="630"/>
    <cellStyle name="Calculation 30 2 2" xfId="1607"/>
    <cellStyle name="Calculation 30 2 2 2" xfId="2877"/>
    <cellStyle name="Calculation 30 2 2 2 2" xfId="6438"/>
    <cellStyle name="Calculation 30 2 2 2 2 2" xfId="14632"/>
    <cellStyle name="Calculation 30 2 2 2 2 2 2" xfId="26604"/>
    <cellStyle name="Calculation 30 2 2 2 2 2 2 2" xfId="47790"/>
    <cellStyle name="Calculation 30 2 2 2 2 2 3" xfId="37186"/>
    <cellStyle name="Calculation 30 2 2 2 2 3" xfId="21491"/>
    <cellStyle name="Calculation 30 2 2 2 2 3 2" xfId="42678"/>
    <cellStyle name="Calculation 30 2 2 2 2 4" xfId="32094"/>
    <cellStyle name="Calculation 30 2 2 2 2_Table 2A-1_EFT (Annual)" xfId="12007"/>
    <cellStyle name="Calculation 30 2 2 2 3" xfId="11974"/>
    <cellStyle name="Calculation 30 2 2 2 3 2" xfId="24058"/>
    <cellStyle name="Calculation 30 2 2 2 3 2 2" xfId="45244"/>
    <cellStyle name="Calculation 30 2 2 2 3 3" xfId="34640"/>
    <cellStyle name="Calculation 30 2 2 2 4" xfId="18945"/>
    <cellStyle name="Calculation 30 2 2 2 4 2" xfId="40132"/>
    <cellStyle name="Calculation 30 2 2 2 5" xfId="29351"/>
    <cellStyle name="Calculation 30 2 2 2_Table 2A-1_EFT (Annual)" xfId="6616"/>
    <cellStyle name="Calculation 30 2 2 3" xfId="5168"/>
    <cellStyle name="Calculation 30 2 2 3 2" xfId="13428"/>
    <cellStyle name="Calculation 30 2 2 3 2 2" xfId="25434"/>
    <cellStyle name="Calculation 30 2 2 3 2 2 2" xfId="46620"/>
    <cellStyle name="Calculation 30 2 2 3 2 3" xfId="36016"/>
    <cellStyle name="Calculation 30 2 2 3 3" xfId="20321"/>
    <cellStyle name="Calculation 30 2 2 3 3 2" xfId="41508"/>
    <cellStyle name="Calculation 30 2 2 3 4" xfId="30825"/>
    <cellStyle name="Calculation 30 2 2 3_Table 2A-1_EFT (Annual)" xfId="10788"/>
    <cellStyle name="Calculation 30 2 2 4" xfId="10772"/>
    <cellStyle name="Calculation 30 2 2 4 2" xfId="22888"/>
    <cellStyle name="Calculation 30 2 2 4 2 2" xfId="44074"/>
    <cellStyle name="Calculation 30 2 2 4 3" xfId="33470"/>
    <cellStyle name="Calculation 30 2 2 5" xfId="17775"/>
    <cellStyle name="Calculation 30 2 2 5 2" xfId="38962"/>
    <cellStyle name="Calculation 30 2 2 6" xfId="28082"/>
    <cellStyle name="Calculation 30 2 2_Table 2A-1_EFT (Annual)" xfId="6615"/>
    <cellStyle name="Calculation 30 2 3" xfId="1120"/>
    <cellStyle name="Calculation 30 2 3 2" xfId="4681"/>
    <cellStyle name="Calculation 30 2 3 2 2" xfId="12941"/>
    <cellStyle name="Calculation 30 2 3 2 2 2" xfId="24947"/>
    <cellStyle name="Calculation 30 2 3 2 2 2 2" xfId="46133"/>
    <cellStyle name="Calculation 30 2 3 2 2 3" xfId="35529"/>
    <cellStyle name="Calculation 30 2 3 2 3" xfId="19834"/>
    <cellStyle name="Calculation 30 2 3 2 3 2" xfId="41021"/>
    <cellStyle name="Calculation 30 2 3 2 4" xfId="30338"/>
    <cellStyle name="Calculation 30 2 3 2_Table 2A-1_EFT (Annual)" xfId="12006"/>
    <cellStyle name="Calculation 30 2 3 3" xfId="10285"/>
    <cellStyle name="Calculation 30 2 3 3 2" xfId="22401"/>
    <cellStyle name="Calculation 30 2 3 3 2 2" xfId="43587"/>
    <cellStyle name="Calculation 30 2 3 3 3" xfId="32983"/>
    <cellStyle name="Calculation 30 2 3 4" xfId="17288"/>
    <cellStyle name="Calculation 30 2 3 4 2" xfId="38475"/>
    <cellStyle name="Calculation 30 2 3 5" xfId="27595"/>
    <cellStyle name="Calculation 30 2 3_Table 2A-1_EFT (Annual)" xfId="6617"/>
    <cellStyle name="Calculation 30 2 4" xfId="2346"/>
    <cellStyle name="Calculation 30 2 4 2" xfId="5907"/>
    <cellStyle name="Calculation 30 2 4 2 2" xfId="14122"/>
    <cellStyle name="Calculation 30 2 4 2 2 2" xfId="26110"/>
    <cellStyle name="Calculation 30 2 4 2 2 2 2" xfId="47296"/>
    <cellStyle name="Calculation 30 2 4 2 2 3" xfId="36692"/>
    <cellStyle name="Calculation 30 2 4 2 3" xfId="20997"/>
    <cellStyle name="Calculation 30 2 4 2 3 2" xfId="42184"/>
    <cellStyle name="Calculation 30 2 4 2 4" xfId="31564"/>
    <cellStyle name="Calculation 30 2 4 2_Table 2A-1_EFT (Annual)" xfId="9877"/>
    <cellStyle name="Calculation 30 2 4 3" xfId="11466"/>
    <cellStyle name="Calculation 30 2 4 3 2" xfId="23564"/>
    <cellStyle name="Calculation 30 2 4 3 2 2" xfId="44750"/>
    <cellStyle name="Calculation 30 2 4 3 3" xfId="34146"/>
    <cellStyle name="Calculation 30 2 4 4" xfId="18451"/>
    <cellStyle name="Calculation 30 2 4 4 2" xfId="39638"/>
    <cellStyle name="Calculation 30 2 4 5" xfId="28821"/>
    <cellStyle name="Calculation 30 2 4_Table 2A-1_EFT (Annual)" xfId="6618"/>
    <cellStyle name="Calculation 30 2 5" xfId="4200"/>
    <cellStyle name="Calculation 30 2 5 2" xfId="12524"/>
    <cellStyle name="Calculation 30 2 5 2 2" xfId="24546"/>
    <cellStyle name="Calculation 30 2 5 2 2 2" xfId="45732"/>
    <cellStyle name="Calculation 30 2 5 2 3" xfId="35128"/>
    <cellStyle name="Calculation 30 2 5 3" xfId="19433"/>
    <cellStyle name="Calculation 30 2 5 3 2" xfId="40620"/>
    <cellStyle name="Calculation 30 2 5 4" xfId="29888"/>
    <cellStyle name="Calculation 30 2 5_Table 2A-1_EFT (Annual)" xfId="12210"/>
    <cellStyle name="Calculation 30 2 6" xfId="9863"/>
    <cellStyle name="Calculation 30 2 6 2" xfId="22000"/>
    <cellStyle name="Calculation 30 2 6 2 2" xfId="43186"/>
    <cellStyle name="Calculation 30 2 6 3" xfId="32582"/>
    <cellStyle name="Calculation 30 2 7" xfId="16887"/>
    <cellStyle name="Calculation 30 2 7 2" xfId="38074"/>
    <cellStyle name="Calculation 30 2 8" xfId="27145"/>
    <cellStyle name="Calculation 30 2_Table 2A-1_EFT (Annual)" xfId="2958"/>
    <cellStyle name="Calculation 30 3" xfId="469"/>
    <cellStyle name="Calculation 30 3 2" xfId="1446"/>
    <cellStyle name="Calculation 30 3 2 2" xfId="2716"/>
    <cellStyle name="Calculation 30 3 2 2 2" xfId="6277"/>
    <cellStyle name="Calculation 30 3 2 2 2 2" xfId="14471"/>
    <cellStyle name="Calculation 30 3 2 2 2 2 2" xfId="26443"/>
    <cellStyle name="Calculation 30 3 2 2 2 2 2 2" xfId="47629"/>
    <cellStyle name="Calculation 30 3 2 2 2 2 3" xfId="37025"/>
    <cellStyle name="Calculation 30 3 2 2 2 3" xfId="21330"/>
    <cellStyle name="Calculation 30 3 2 2 2 3 2" xfId="42517"/>
    <cellStyle name="Calculation 30 3 2 2 2 4" xfId="31933"/>
    <cellStyle name="Calculation 30 3 2 2 2_Table 2A-1_EFT (Annual)" xfId="12683"/>
    <cellStyle name="Calculation 30 3 2 2 3" xfId="11813"/>
    <cellStyle name="Calculation 30 3 2 2 3 2" xfId="23897"/>
    <cellStyle name="Calculation 30 3 2 2 3 2 2" xfId="45083"/>
    <cellStyle name="Calculation 30 3 2 2 3 3" xfId="34479"/>
    <cellStyle name="Calculation 30 3 2 2 4" xfId="18784"/>
    <cellStyle name="Calculation 30 3 2 2 4 2" xfId="39971"/>
    <cellStyle name="Calculation 30 3 2 2 5" xfId="29190"/>
    <cellStyle name="Calculation 30 3 2 2_Table 2A-1_EFT (Annual)" xfId="6620"/>
    <cellStyle name="Calculation 30 3 2 3" xfId="5007"/>
    <cellStyle name="Calculation 30 3 2 3 2" xfId="13267"/>
    <cellStyle name="Calculation 30 3 2 3 2 2" xfId="25273"/>
    <cellStyle name="Calculation 30 3 2 3 2 2 2" xfId="46459"/>
    <cellStyle name="Calculation 30 3 2 3 2 3" xfId="35855"/>
    <cellStyle name="Calculation 30 3 2 3 3" xfId="20160"/>
    <cellStyle name="Calculation 30 3 2 3 3 2" xfId="41347"/>
    <cellStyle name="Calculation 30 3 2 3 4" xfId="30664"/>
    <cellStyle name="Calculation 30 3 2 3_Table 2A-1_EFT (Annual)" xfId="14146"/>
    <cellStyle name="Calculation 30 3 2 4" xfId="10611"/>
    <cellStyle name="Calculation 30 3 2 4 2" xfId="22727"/>
    <cellStyle name="Calculation 30 3 2 4 2 2" xfId="43913"/>
    <cellStyle name="Calculation 30 3 2 4 3" xfId="33309"/>
    <cellStyle name="Calculation 30 3 2 5" xfId="17614"/>
    <cellStyle name="Calculation 30 3 2 5 2" xfId="38801"/>
    <cellStyle name="Calculation 30 3 2 6" xfId="27921"/>
    <cellStyle name="Calculation 30 3 2_Table 2A-1_EFT (Annual)" xfId="6619"/>
    <cellStyle name="Calculation 30 3 3" xfId="990"/>
    <cellStyle name="Calculation 30 3 3 2" xfId="4551"/>
    <cellStyle name="Calculation 30 3 3 2 2" xfId="12811"/>
    <cellStyle name="Calculation 30 3 3 2 2 2" xfId="24817"/>
    <cellStyle name="Calculation 30 3 3 2 2 2 2" xfId="46003"/>
    <cellStyle name="Calculation 30 3 3 2 2 3" xfId="35399"/>
    <cellStyle name="Calculation 30 3 3 2 3" xfId="19704"/>
    <cellStyle name="Calculation 30 3 3 2 3 2" xfId="40891"/>
    <cellStyle name="Calculation 30 3 3 2 4" xfId="30208"/>
    <cellStyle name="Calculation 30 3 3 2_Table 2A-1_EFT (Annual)" xfId="9544"/>
    <cellStyle name="Calculation 30 3 3 3" xfId="10155"/>
    <cellStyle name="Calculation 30 3 3 3 2" xfId="22271"/>
    <cellStyle name="Calculation 30 3 3 3 2 2" xfId="43457"/>
    <cellStyle name="Calculation 30 3 3 3 3" xfId="32853"/>
    <cellStyle name="Calculation 30 3 3 4" xfId="17158"/>
    <cellStyle name="Calculation 30 3 3 4 2" xfId="38345"/>
    <cellStyle name="Calculation 30 3 3 5" xfId="27465"/>
    <cellStyle name="Calculation 30 3 3_Table 2A-1_EFT (Annual)" xfId="6621"/>
    <cellStyle name="Calculation 30 3 4" xfId="2185"/>
    <cellStyle name="Calculation 30 3 4 2" xfId="5746"/>
    <cellStyle name="Calculation 30 3 4 2 2" xfId="13961"/>
    <cellStyle name="Calculation 30 3 4 2 2 2" xfId="25949"/>
    <cellStyle name="Calculation 30 3 4 2 2 2 2" xfId="47135"/>
    <cellStyle name="Calculation 30 3 4 2 2 3" xfId="36531"/>
    <cellStyle name="Calculation 30 3 4 2 3" xfId="20836"/>
    <cellStyle name="Calculation 30 3 4 2 3 2" xfId="42023"/>
    <cellStyle name="Calculation 30 3 4 2 4" xfId="31403"/>
    <cellStyle name="Calculation 30 3 4 2_Table 2A-1_EFT (Annual)" xfId="12005"/>
    <cellStyle name="Calculation 30 3 4 3" xfId="11305"/>
    <cellStyle name="Calculation 30 3 4 3 2" xfId="23403"/>
    <cellStyle name="Calculation 30 3 4 3 2 2" xfId="44589"/>
    <cellStyle name="Calculation 30 3 4 3 3" xfId="33985"/>
    <cellStyle name="Calculation 30 3 4 4" xfId="18290"/>
    <cellStyle name="Calculation 30 3 4 4 2" xfId="39477"/>
    <cellStyle name="Calculation 30 3 4 5" xfId="28660"/>
    <cellStyle name="Calculation 30 3 4_Table 2A-1_EFT (Annual)" xfId="6622"/>
    <cellStyle name="Calculation 30 3 5" xfId="4039"/>
    <cellStyle name="Calculation 30 3 5 2" xfId="12363"/>
    <cellStyle name="Calculation 30 3 5 2 2" xfId="24385"/>
    <cellStyle name="Calculation 30 3 5 2 2 2" xfId="45571"/>
    <cellStyle name="Calculation 30 3 5 2 3" xfId="34967"/>
    <cellStyle name="Calculation 30 3 5 3" xfId="19272"/>
    <cellStyle name="Calculation 30 3 5 3 2" xfId="40459"/>
    <cellStyle name="Calculation 30 3 5 4" xfId="29727"/>
    <cellStyle name="Calculation 30 3 5_Table 2A-1_EFT (Annual)" xfId="10799"/>
    <cellStyle name="Calculation 30 3 6" xfId="9702"/>
    <cellStyle name="Calculation 30 3 6 2" xfId="21839"/>
    <cellStyle name="Calculation 30 3 6 2 2" xfId="43025"/>
    <cellStyle name="Calculation 30 3 6 3" xfId="32421"/>
    <cellStyle name="Calculation 30 3 7" xfId="16726"/>
    <cellStyle name="Calculation 30 3 7 2" xfId="37913"/>
    <cellStyle name="Calculation 30 3 8" xfId="26984"/>
    <cellStyle name="Calculation 30 3_Table 2A-1_EFT (Annual)" xfId="2959"/>
    <cellStyle name="Calculation 30 4" xfId="1285"/>
    <cellStyle name="Calculation 30 4 2" xfId="2555"/>
    <cellStyle name="Calculation 30 4 2 2" xfId="6116"/>
    <cellStyle name="Calculation 30 4 2 2 2" xfId="14310"/>
    <cellStyle name="Calculation 30 4 2 2 2 2" xfId="26282"/>
    <cellStyle name="Calculation 30 4 2 2 2 2 2" xfId="47468"/>
    <cellStyle name="Calculation 30 4 2 2 2 3" xfId="36864"/>
    <cellStyle name="Calculation 30 4 2 2 3" xfId="21169"/>
    <cellStyle name="Calculation 30 4 2 2 3 2" xfId="42356"/>
    <cellStyle name="Calculation 30 4 2 2 4" xfId="31772"/>
    <cellStyle name="Calculation 30 4 2 2_Table 2A-1_EFT (Annual)" xfId="14141"/>
    <cellStyle name="Calculation 30 4 2 3" xfId="11652"/>
    <cellStyle name="Calculation 30 4 2 3 2" xfId="23736"/>
    <cellStyle name="Calculation 30 4 2 3 2 2" xfId="44922"/>
    <cellStyle name="Calculation 30 4 2 3 3" xfId="34318"/>
    <cellStyle name="Calculation 30 4 2 4" xfId="18623"/>
    <cellStyle name="Calculation 30 4 2 4 2" xfId="39810"/>
    <cellStyle name="Calculation 30 4 2 5" xfId="29029"/>
    <cellStyle name="Calculation 30 4 2_Table 2A-1_EFT (Annual)" xfId="6624"/>
    <cellStyle name="Calculation 30 4 3" xfId="4846"/>
    <cellStyle name="Calculation 30 4 3 2" xfId="13106"/>
    <cellStyle name="Calculation 30 4 3 2 2" xfId="25112"/>
    <cellStyle name="Calculation 30 4 3 2 2 2" xfId="46298"/>
    <cellStyle name="Calculation 30 4 3 2 3" xfId="35694"/>
    <cellStyle name="Calculation 30 4 3 3" xfId="19999"/>
    <cellStyle name="Calculation 30 4 3 3 2" xfId="41186"/>
    <cellStyle name="Calculation 30 4 3 4" xfId="30503"/>
    <cellStyle name="Calculation 30 4 3_Table 2A-1_EFT (Annual)" xfId="9911"/>
    <cellStyle name="Calculation 30 4 4" xfId="10450"/>
    <cellStyle name="Calculation 30 4 4 2" xfId="22566"/>
    <cellStyle name="Calculation 30 4 4 2 2" xfId="43752"/>
    <cellStyle name="Calculation 30 4 4 3" xfId="33148"/>
    <cellStyle name="Calculation 30 4 5" xfId="17453"/>
    <cellStyle name="Calculation 30 4 5 2" xfId="38640"/>
    <cellStyle name="Calculation 30 4 6" xfId="27760"/>
    <cellStyle name="Calculation 30 4_Table 2A-1_EFT (Annual)" xfId="6623"/>
    <cellStyle name="Calculation 30 5" xfId="835"/>
    <cellStyle name="Calculation 30 5 2" xfId="4396"/>
    <cellStyle name="Calculation 30 5 2 2" xfId="12670"/>
    <cellStyle name="Calculation 30 5 2 2 2" xfId="24687"/>
    <cellStyle name="Calculation 30 5 2 2 2 2" xfId="45873"/>
    <cellStyle name="Calculation 30 5 2 2 3" xfId="35269"/>
    <cellStyle name="Calculation 30 5 2 3" xfId="19574"/>
    <cellStyle name="Calculation 30 5 2 3 2" xfId="40761"/>
    <cellStyle name="Calculation 30 5 2 4" xfId="30053"/>
    <cellStyle name="Calculation 30 5 2_Table 2A-1_EFT (Annual)" xfId="12004"/>
    <cellStyle name="Calculation 30 5 3" xfId="10019"/>
    <cellStyle name="Calculation 30 5 3 2" xfId="22141"/>
    <cellStyle name="Calculation 30 5 3 2 2" xfId="43327"/>
    <cellStyle name="Calculation 30 5 3 3" xfId="32723"/>
    <cellStyle name="Calculation 30 5 4" xfId="17028"/>
    <cellStyle name="Calculation 30 5 4 2" xfId="38215"/>
    <cellStyle name="Calculation 30 5 5" xfId="27310"/>
    <cellStyle name="Calculation 30 5_Table 2A-1_EFT (Annual)" xfId="6625"/>
    <cellStyle name="Calculation 30 6" xfId="2024"/>
    <cellStyle name="Calculation 30 6 2" xfId="5585"/>
    <cellStyle name="Calculation 30 6 2 2" xfId="13800"/>
    <cellStyle name="Calculation 30 6 2 2 2" xfId="25788"/>
    <cellStyle name="Calculation 30 6 2 2 2 2" xfId="46974"/>
    <cellStyle name="Calculation 30 6 2 2 3" xfId="36370"/>
    <cellStyle name="Calculation 30 6 2 3" xfId="20675"/>
    <cellStyle name="Calculation 30 6 2 3 2" xfId="41862"/>
    <cellStyle name="Calculation 30 6 2 4" xfId="31242"/>
    <cellStyle name="Calculation 30 6 2_Table 2A-1_EFT (Annual)" xfId="12002"/>
    <cellStyle name="Calculation 30 6 3" xfId="11144"/>
    <cellStyle name="Calculation 30 6 3 2" xfId="23242"/>
    <cellStyle name="Calculation 30 6 3 2 2" xfId="44428"/>
    <cellStyle name="Calculation 30 6 3 3" xfId="33824"/>
    <cellStyle name="Calculation 30 6 4" xfId="18129"/>
    <cellStyle name="Calculation 30 6 4 2" xfId="39316"/>
    <cellStyle name="Calculation 30 6 5" xfId="28499"/>
    <cellStyle name="Calculation 30 6_Table 2A-1_EFT (Annual)" xfId="6626"/>
    <cellStyle name="Calculation 30 7" xfId="3832"/>
    <cellStyle name="Calculation 30 7 2" xfId="12195"/>
    <cellStyle name="Calculation 30 7 2 2" xfId="24224"/>
    <cellStyle name="Calculation 30 7 2 2 2" xfId="45410"/>
    <cellStyle name="Calculation 30 7 2 3" xfId="34806"/>
    <cellStyle name="Calculation 30 7 3" xfId="19111"/>
    <cellStyle name="Calculation 30 7 3 2" xfId="40298"/>
    <cellStyle name="Calculation 30 7 4" xfId="29541"/>
    <cellStyle name="Calculation 30 7_Table 2A-1_EFT (Annual)" xfId="12003"/>
    <cellStyle name="Calculation 30 8" xfId="9514"/>
    <cellStyle name="Calculation 30 8 2" xfId="21678"/>
    <cellStyle name="Calculation 30 8 2 2" xfId="42864"/>
    <cellStyle name="Calculation 30 8 3" xfId="32260"/>
    <cellStyle name="Calculation 30 9" xfId="16565"/>
    <cellStyle name="Calculation 30 9 2" xfId="37752"/>
    <cellStyle name="Calculation 30_Table 2A-1_EFT (Annual)" xfId="2957"/>
    <cellStyle name="Calculation 31" xfId="191"/>
    <cellStyle name="Calculation 31 10" xfId="26746"/>
    <cellStyle name="Calculation 31 2" xfId="584"/>
    <cellStyle name="Calculation 31 2 2" xfId="1561"/>
    <cellStyle name="Calculation 31 2 2 2" xfId="2831"/>
    <cellStyle name="Calculation 31 2 2 2 2" xfId="6392"/>
    <cellStyle name="Calculation 31 2 2 2 2 2" xfId="14586"/>
    <cellStyle name="Calculation 31 2 2 2 2 2 2" xfId="26558"/>
    <cellStyle name="Calculation 31 2 2 2 2 2 2 2" xfId="47744"/>
    <cellStyle name="Calculation 31 2 2 2 2 2 3" xfId="37140"/>
    <cellStyle name="Calculation 31 2 2 2 2 3" xfId="21445"/>
    <cellStyle name="Calculation 31 2 2 2 2 3 2" xfId="42632"/>
    <cellStyle name="Calculation 31 2 2 2 2 4" xfId="32048"/>
    <cellStyle name="Calculation 31 2 2 2 2_Table 2A-1_EFT (Annual)" xfId="9353"/>
    <cellStyle name="Calculation 31 2 2 2 3" xfId="11928"/>
    <cellStyle name="Calculation 31 2 2 2 3 2" xfId="24012"/>
    <cellStyle name="Calculation 31 2 2 2 3 2 2" xfId="45198"/>
    <cellStyle name="Calculation 31 2 2 2 3 3" xfId="34594"/>
    <cellStyle name="Calculation 31 2 2 2 4" xfId="18899"/>
    <cellStyle name="Calculation 31 2 2 2 4 2" xfId="40086"/>
    <cellStyle name="Calculation 31 2 2 2 5" xfId="29305"/>
    <cellStyle name="Calculation 31 2 2 2_Table 2A-1_EFT (Annual)" xfId="6628"/>
    <cellStyle name="Calculation 31 2 2 3" xfId="5122"/>
    <cellStyle name="Calculation 31 2 2 3 2" xfId="13382"/>
    <cellStyle name="Calculation 31 2 2 3 2 2" xfId="25388"/>
    <cellStyle name="Calculation 31 2 2 3 2 2 2" xfId="46574"/>
    <cellStyle name="Calculation 31 2 2 3 2 3" xfId="35970"/>
    <cellStyle name="Calculation 31 2 2 3 3" xfId="20275"/>
    <cellStyle name="Calculation 31 2 2 3 3 2" xfId="41462"/>
    <cellStyle name="Calculation 31 2 2 3 4" xfId="30779"/>
    <cellStyle name="Calculation 31 2 2 3_Table 2A-1_EFT (Annual)" xfId="12001"/>
    <cellStyle name="Calculation 31 2 2 4" xfId="10726"/>
    <cellStyle name="Calculation 31 2 2 4 2" xfId="22842"/>
    <cellStyle name="Calculation 31 2 2 4 2 2" xfId="44028"/>
    <cellStyle name="Calculation 31 2 2 4 3" xfId="33424"/>
    <cellStyle name="Calculation 31 2 2 5" xfId="17729"/>
    <cellStyle name="Calculation 31 2 2 5 2" xfId="38916"/>
    <cellStyle name="Calculation 31 2 2 6" xfId="28036"/>
    <cellStyle name="Calculation 31 2 2_Table 2A-1_EFT (Annual)" xfId="6627"/>
    <cellStyle name="Calculation 31 2 3" xfId="1083"/>
    <cellStyle name="Calculation 31 2 3 2" xfId="4644"/>
    <cellStyle name="Calculation 31 2 3 2 2" xfId="12904"/>
    <cellStyle name="Calculation 31 2 3 2 2 2" xfId="24910"/>
    <cellStyle name="Calculation 31 2 3 2 2 2 2" xfId="46096"/>
    <cellStyle name="Calculation 31 2 3 2 2 3" xfId="35492"/>
    <cellStyle name="Calculation 31 2 3 2 3" xfId="19797"/>
    <cellStyle name="Calculation 31 2 3 2 3 2" xfId="40984"/>
    <cellStyle name="Calculation 31 2 3 2 4" xfId="30301"/>
    <cellStyle name="Calculation 31 2 3 2_Table 2A-1_EFT (Annual)" xfId="9355"/>
    <cellStyle name="Calculation 31 2 3 3" xfId="10248"/>
    <cellStyle name="Calculation 31 2 3 3 2" xfId="22364"/>
    <cellStyle name="Calculation 31 2 3 3 2 2" xfId="43550"/>
    <cellStyle name="Calculation 31 2 3 3 3" xfId="32946"/>
    <cellStyle name="Calculation 31 2 3 4" xfId="17251"/>
    <cellStyle name="Calculation 31 2 3 4 2" xfId="38438"/>
    <cellStyle name="Calculation 31 2 3 5" xfId="27558"/>
    <cellStyle name="Calculation 31 2 3_Table 2A-1_EFT (Annual)" xfId="6629"/>
    <cellStyle name="Calculation 31 2 4" xfId="2300"/>
    <cellStyle name="Calculation 31 2 4 2" xfId="5861"/>
    <cellStyle name="Calculation 31 2 4 2 2" xfId="14076"/>
    <cellStyle name="Calculation 31 2 4 2 2 2" xfId="26064"/>
    <cellStyle name="Calculation 31 2 4 2 2 2 2" xfId="47250"/>
    <cellStyle name="Calculation 31 2 4 2 2 3" xfId="36646"/>
    <cellStyle name="Calculation 31 2 4 2 3" xfId="20951"/>
    <cellStyle name="Calculation 31 2 4 2 3 2" xfId="42138"/>
    <cellStyle name="Calculation 31 2 4 2 4" xfId="31518"/>
    <cellStyle name="Calculation 31 2 4 2_Table 2A-1_EFT (Annual)" xfId="13442"/>
    <cellStyle name="Calculation 31 2 4 3" xfId="11420"/>
    <cellStyle name="Calculation 31 2 4 3 2" xfId="23518"/>
    <cellStyle name="Calculation 31 2 4 3 2 2" xfId="44704"/>
    <cellStyle name="Calculation 31 2 4 3 3" xfId="34100"/>
    <cellStyle name="Calculation 31 2 4 4" xfId="18405"/>
    <cellStyle name="Calculation 31 2 4 4 2" xfId="39592"/>
    <cellStyle name="Calculation 31 2 4 5" xfId="28775"/>
    <cellStyle name="Calculation 31 2 4_Table 2A-1_EFT (Annual)" xfId="6630"/>
    <cellStyle name="Calculation 31 2 5" xfId="4154"/>
    <cellStyle name="Calculation 31 2 5 2" xfId="12478"/>
    <cellStyle name="Calculation 31 2 5 2 2" xfId="24500"/>
    <cellStyle name="Calculation 31 2 5 2 2 2" xfId="45686"/>
    <cellStyle name="Calculation 31 2 5 2 3" xfId="35082"/>
    <cellStyle name="Calculation 31 2 5 3" xfId="19387"/>
    <cellStyle name="Calculation 31 2 5 3 2" xfId="40574"/>
    <cellStyle name="Calculation 31 2 5 4" xfId="29842"/>
    <cellStyle name="Calculation 31 2 5_Table 2A-1_EFT (Annual)" xfId="11480"/>
    <cellStyle name="Calculation 31 2 6" xfId="9817"/>
    <cellStyle name="Calculation 31 2 6 2" xfId="21954"/>
    <cellStyle name="Calculation 31 2 6 2 2" xfId="43140"/>
    <cellStyle name="Calculation 31 2 6 3" xfId="32536"/>
    <cellStyle name="Calculation 31 2 7" xfId="16841"/>
    <cellStyle name="Calculation 31 2 7 2" xfId="38028"/>
    <cellStyle name="Calculation 31 2 8" xfId="27099"/>
    <cellStyle name="Calculation 31 2_Table 2A-1_EFT (Annual)" xfId="2961"/>
    <cellStyle name="Calculation 31 3" xfId="421"/>
    <cellStyle name="Calculation 31 3 2" xfId="1404"/>
    <cellStyle name="Calculation 31 3 2 2" xfId="2674"/>
    <cellStyle name="Calculation 31 3 2 2 2" xfId="6235"/>
    <cellStyle name="Calculation 31 3 2 2 2 2" xfId="14429"/>
    <cellStyle name="Calculation 31 3 2 2 2 2 2" xfId="26401"/>
    <cellStyle name="Calculation 31 3 2 2 2 2 2 2" xfId="47587"/>
    <cellStyle name="Calculation 31 3 2 2 2 2 3" xfId="36983"/>
    <cellStyle name="Calculation 31 3 2 2 2 3" xfId="21288"/>
    <cellStyle name="Calculation 31 3 2 2 2 3 2" xfId="42475"/>
    <cellStyle name="Calculation 31 3 2 2 2 4" xfId="31891"/>
    <cellStyle name="Calculation 31 3 2 2 2_Table 2A-1_EFT (Annual)" xfId="13482"/>
    <cellStyle name="Calculation 31 3 2 2 3" xfId="11771"/>
    <cellStyle name="Calculation 31 3 2 2 3 2" xfId="23855"/>
    <cellStyle name="Calculation 31 3 2 2 3 2 2" xfId="45041"/>
    <cellStyle name="Calculation 31 3 2 2 3 3" xfId="34437"/>
    <cellStyle name="Calculation 31 3 2 2 4" xfId="18742"/>
    <cellStyle name="Calculation 31 3 2 2 4 2" xfId="39929"/>
    <cellStyle name="Calculation 31 3 2 2 5" xfId="29148"/>
    <cellStyle name="Calculation 31 3 2 2_Table 2A-1_EFT (Annual)" xfId="6632"/>
    <cellStyle name="Calculation 31 3 2 3" xfId="4965"/>
    <cellStyle name="Calculation 31 3 2 3 2" xfId="13225"/>
    <cellStyle name="Calculation 31 3 2 3 2 2" xfId="25231"/>
    <cellStyle name="Calculation 31 3 2 3 2 2 2" xfId="46417"/>
    <cellStyle name="Calculation 31 3 2 3 2 3" xfId="35813"/>
    <cellStyle name="Calculation 31 3 2 3 3" xfId="20118"/>
    <cellStyle name="Calculation 31 3 2 3 3 2" xfId="41305"/>
    <cellStyle name="Calculation 31 3 2 3 4" xfId="30622"/>
    <cellStyle name="Calculation 31 3 2 3_Table 2A-1_EFT (Annual)" xfId="12000"/>
    <cellStyle name="Calculation 31 3 2 4" xfId="10569"/>
    <cellStyle name="Calculation 31 3 2 4 2" xfId="22685"/>
    <cellStyle name="Calculation 31 3 2 4 2 2" xfId="43871"/>
    <cellStyle name="Calculation 31 3 2 4 3" xfId="33267"/>
    <cellStyle name="Calculation 31 3 2 5" xfId="17572"/>
    <cellStyle name="Calculation 31 3 2 5 2" xfId="38759"/>
    <cellStyle name="Calculation 31 3 2 6" xfId="27879"/>
    <cellStyle name="Calculation 31 3 2_Table 2A-1_EFT (Annual)" xfId="6631"/>
    <cellStyle name="Calculation 31 3 3" xfId="950"/>
    <cellStyle name="Calculation 31 3 3 2" xfId="4511"/>
    <cellStyle name="Calculation 31 3 3 2 2" xfId="12773"/>
    <cellStyle name="Calculation 31 3 3 2 2 2" xfId="24783"/>
    <cellStyle name="Calculation 31 3 3 2 2 2 2" xfId="45969"/>
    <cellStyle name="Calculation 31 3 3 2 2 3" xfId="35365"/>
    <cellStyle name="Calculation 31 3 3 2 3" xfId="19670"/>
    <cellStyle name="Calculation 31 3 3 2 3 2" xfId="40857"/>
    <cellStyle name="Calculation 31 3 3 2 4" xfId="30168"/>
    <cellStyle name="Calculation 31 3 3 2_Table 2A-1_EFT (Annual)" xfId="14145"/>
    <cellStyle name="Calculation 31 3 3 3" xfId="10120"/>
    <cellStyle name="Calculation 31 3 3 3 2" xfId="22237"/>
    <cellStyle name="Calculation 31 3 3 3 2 2" xfId="43423"/>
    <cellStyle name="Calculation 31 3 3 3 3" xfId="32819"/>
    <cellStyle name="Calculation 31 3 3 4" xfId="17124"/>
    <cellStyle name="Calculation 31 3 3 4 2" xfId="38311"/>
    <cellStyle name="Calculation 31 3 3 5" xfId="27425"/>
    <cellStyle name="Calculation 31 3 3_Table 2A-1_EFT (Annual)" xfId="6633"/>
    <cellStyle name="Calculation 31 3 4" xfId="2143"/>
    <cellStyle name="Calculation 31 3 4 2" xfId="5704"/>
    <cellStyle name="Calculation 31 3 4 2 2" xfId="13919"/>
    <cellStyle name="Calculation 31 3 4 2 2 2" xfId="25907"/>
    <cellStyle name="Calculation 31 3 4 2 2 2 2" xfId="47093"/>
    <cellStyle name="Calculation 31 3 4 2 2 3" xfId="36489"/>
    <cellStyle name="Calculation 31 3 4 2 3" xfId="20794"/>
    <cellStyle name="Calculation 31 3 4 2 3 2" xfId="41981"/>
    <cellStyle name="Calculation 31 3 4 2 4" xfId="31361"/>
    <cellStyle name="Calculation 31 3 4 2_Table 2A-1_EFT (Annual)" xfId="9523"/>
    <cellStyle name="Calculation 31 3 4 3" xfId="11263"/>
    <cellStyle name="Calculation 31 3 4 3 2" xfId="23361"/>
    <cellStyle name="Calculation 31 3 4 3 2 2" xfId="44547"/>
    <cellStyle name="Calculation 31 3 4 3 3" xfId="33943"/>
    <cellStyle name="Calculation 31 3 4 4" xfId="18248"/>
    <cellStyle name="Calculation 31 3 4 4 2" xfId="39435"/>
    <cellStyle name="Calculation 31 3 4 5" xfId="28618"/>
    <cellStyle name="Calculation 31 3 4_Table 2A-1_EFT (Annual)" xfId="6634"/>
    <cellStyle name="Calculation 31 3 5" xfId="3991"/>
    <cellStyle name="Calculation 31 3 5 2" xfId="12319"/>
    <cellStyle name="Calculation 31 3 5 2 2" xfId="24343"/>
    <cellStyle name="Calculation 31 3 5 2 2 2" xfId="45529"/>
    <cellStyle name="Calculation 31 3 5 2 3" xfId="34925"/>
    <cellStyle name="Calculation 31 3 5 3" xfId="19230"/>
    <cellStyle name="Calculation 31 3 5 3 2" xfId="40417"/>
    <cellStyle name="Calculation 31 3 5 4" xfId="29679"/>
    <cellStyle name="Calculation 31 3 5_Table 2A-1_EFT (Annual)" xfId="11996"/>
    <cellStyle name="Calculation 31 3 6" xfId="9656"/>
    <cellStyle name="Calculation 31 3 6 2" xfId="21797"/>
    <cellStyle name="Calculation 31 3 6 2 2" xfId="42983"/>
    <cellStyle name="Calculation 31 3 6 3" xfId="32379"/>
    <cellStyle name="Calculation 31 3 7" xfId="16684"/>
    <cellStyle name="Calculation 31 3 7 2" xfId="37871"/>
    <cellStyle name="Calculation 31 3 8" xfId="26936"/>
    <cellStyle name="Calculation 31 3_Table 2A-1_EFT (Annual)" xfId="2962"/>
    <cellStyle name="Calculation 31 4" xfId="1239"/>
    <cellStyle name="Calculation 31 4 2" xfId="2509"/>
    <cellStyle name="Calculation 31 4 2 2" xfId="6070"/>
    <cellStyle name="Calculation 31 4 2 2 2" xfId="14264"/>
    <cellStyle name="Calculation 31 4 2 2 2 2" xfId="26236"/>
    <cellStyle name="Calculation 31 4 2 2 2 2 2" xfId="47422"/>
    <cellStyle name="Calculation 31 4 2 2 2 3" xfId="36818"/>
    <cellStyle name="Calculation 31 4 2 2 3" xfId="21123"/>
    <cellStyle name="Calculation 31 4 2 2 3 2" xfId="42310"/>
    <cellStyle name="Calculation 31 4 2 2 4" xfId="31726"/>
    <cellStyle name="Calculation 31 4 2 2_Table 2A-1_EFT (Annual)" xfId="10791"/>
    <cellStyle name="Calculation 31 4 2 3" xfId="11606"/>
    <cellStyle name="Calculation 31 4 2 3 2" xfId="23690"/>
    <cellStyle name="Calculation 31 4 2 3 2 2" xfId="44876"/>
    <cellStyle name="Calculation 31 4 2 3 3" xfId="34272"/>
    <cellStyle name="Calculation 31 4 2 4" xfId="18577"/>
    <cellStyle name="Calculation 31 4 2 4 2" xfId="39764"/>
    <cellStyle name="Calculation 31 4 2 5" xfId="28983"/>
    <cellStyle name="Calculation 31 4 2_Table 2A-1_EFT (Annual)" xfId="6636"/>
    <cellStyle name="Calculation 31 4 3" xfId="4800"/>
    <cellStyle name="Calculation 31 4 3 2" xfId="13060"/>
    <cellStyle name="Calculation 31 4 3 2 2" xfId="25066"/>
    <cellStyle name="Calculation 31 4 3 2 2 2" xfId="46252"/>
    <cellStyle name="Calculation 31 4 3 2 3" xfId="35648"/>
    <cellStyle name="Calculation 31 4 3 3" xfId="19953"/>
    <cellStyle name="Calculation 31 4 3 3 2" xfId="41140"/>
    <cellStyle name="Calculation 31 4 3 4" xfId="30457"/>
    <cellStyle name="Calculation 31 4 3_Table 2A-1_EFT (Annual)" xfId="12541"/>
    <cellStyle name="Calculation 31 4 4" xfId="10404"/>
    <cellStyle name="Calculation 31 4 4 2" xfId="22520"/>
    <cellStyle name="Calculation 31 4 4 2 2" xfId="43706"/>
    <cellStyle name="Calculation 31 4 4 3" xfId="33102"/>
    <cellStyle name="Calculation 31 4 5" xfId="17407"/>
    <cellStyle name="Calculation 31 4 5 2" xfId="38594"/>
    <cellStyle name="Calculation 31 4 6" xfId="27714"/>
    <cellStyle name="Calculation 31 4_Table 2A-1_EFT (Annual)" xfId="6635"/>
    <cellStyle name="Calculation 31 5" xfId="792"/>
    <cellStyle name="Calculation 31 5 2" xfId="4353"/>
    <cellStyle name="Calculation 31 5 2 2" xfId="12633"/>
    <cellStyle name="Calculation 31 5 2 2 2" xfId="24650"/>
    <cellStyle name="Calculation 31 5 2 2 2 2" xfId="45836"/>
    <cellStyle name="Calculation 31 5 2 2 3" xfId="35232"/>
    <cellStyle name="Calculation 31 5 2 3" xfId="19537"/>
    <cellStyle name="Calculation 31 5 2 3 2" xfId="40724"/>
    <cellStyle name="Calculation 31 5 2 4" xfId="30010"/>
    <cellStyle name="Calculation 31 5 2_Table 2A-1_EFT (Annual)" xfId="10897"/>
    <cellStyle name="Calculation 31 5 3" xfId="9981"/>
    <cellStyle name="Calculation 31 5 3 2" xfId="22104"/>
    <cellStyle name="Calculation 31 5 3 2 2" xfId="43290"/>
    <cellStyle name="Calculation 31 5 3 3" xfId="32686"/>
    <cellStyle name="Calculation 31 5 4" xfId="16991"/>
    <cellStyle name="Calculation 31 5 4 2" xfId="38178"/>
    <cellStyle name="Calculation 31 5 5" xfId="27267"/>
    <cellStyle name="Calculation 31 5_Table 2A-1_EFT (Annual)" xfId="6637"/>
    <cellStyle name="Calculation 31 6" xfId="1978"/>
    <cellStyle name="Calculation 31 6 2" xfId="5539"/>
    <cellStyle name="Calculation 31 6 2 2" xfId="13754"/>
    <cellStyle name="Calculation 31 6 2 2 2" xfId="25742"/>
    <cellStyle name="Calculation 31 6 2 2 2 2" xfId="46928"/>
    <cellStyle name="Calculation 31 6 2 2 3" xfId="36324"/>
    <cellStyle name="Calculation 31 6 2 3" xfId="20629"/>
    <cellStyle name="Calculation 31 6 2 3 2" xfId="41816"/>
    <cellStyle name="Calculation 31 6 2 4" xfId="31196"/>
    <cellStyle name="Calculation 31 6 2_Table 2A-1_EFT (Annual)" xfId="12212"/>
    <cellStyle name="Calculation 31 6 3" xfId="11098"/>
    <cellStyle name="Calculation 31 6 3 2" xfId="23196"/>
    <cellStyle name="Calculation 31 6 3 2 2" xfId="44382"/>
    <cellStyle name="Calculation 31 6 3 3" xfId="33778"/>
    <cellStyle name="Calculation 31 6 4" xfId="18083"/>
    <cellStyle name="Calculation 31 6 4 2" xfId="39270"/>
    <cellStyle name="Calculation 31 6 5" xfId="28453"/>
    <cellStyle name="Calculation 31 6_Table 2A-1_EFT (Annual)" xfId="6638"/>
    <cellStyle name="Calculation 31 7" xfId="3780"/>
    <cellStyle name="Calculation 31 7 2" xfId="12148"/>
    <cellStyle name="Calculation 31 7 2 2" xfId="24178"/>
    <cellStyle name="Calculation 31 7 2 2 2" xfId="45364"/>
    <cellStyle name="Calculation 31 7 2 3" xfId="34760"/>
    <cellStyle name="Calculation 31 7 3" xfId="19065"/>
    <cellStyle name="Calculation 31 7 3 2" xfId="40252"/>
    <cellStyle name="Calculation 31 7 4" xfId="29489"/>
    <cellStyle name="Calculation 31 7_Table 2A-1_EFT (Annual)" xfId="13485"/>
    <cellStyle name="Calculation 31 8" xfId="9467"/>
    <cellStyle name="Calculation 31 8 2" xfId="21632"/>
    <cellStyle name="Calculation 31 8 2 2" xfId="42818"/>
    <cellStyle name="Calculation 31 8 3" xfId="32214"/>
    <cellStyle name="Calculation 31 9" xfId="16519"/>
    <cellStyle name="Calculation 31 9 2" xfId="37706"/>
    <cellStyle name="Calculation 31_Table 2A-1_EFT (Annual)" xfId="2960"/>
    <cellStyle name="Calculation 32" xfId="247"/>
    <cellStyle name="Calculation 32 10" xfId="26802"/>
    <cellStyle name="Calculation 32 2" xfId="634"/>
    <cellStyle name="Calculation 32 2 2" xfId="1611"/>
    <cellStyle name="Calculation 32 2 2 2" xfId="2881"/>
    <cellStyle name="Calculation 32 2 2 2 2" xfId="6442"/>
    <cellStyle name="Calculation 32 2 2 2 2 2" xfId="14636"/>
    <cellStyle name="Calculation 32 2 2 2 2 2 2" xfId="26608"/>
    <cellStyle name="Calculation 32 2 2 2 2 2 2 2" xfId="47794"/>
    <cellStyle name="Calculation 32 2 2 2 2 2 3" xfId="37190"/>
    <cellStyle name="Calculation 32 2 2 2 2 3" xfId="21495"/>
    <cellStyle name="Calculation 32 2 2 2 2 3 2" xfId="42682"/>
    <cellStyle name="Calculation 32 2 2 2 2 4" xfId="32098"/>
    <cellStyle name="Calculation 32 2 2 2 2_Table 2A-1_EFT (Annual)" xfId="11495"/>
    <cellStyle name="Calculation 32 2 2 2 3" xfId="11978"/>
    <cellStyle name="Calculation 32 2 2 2 3 2" xfId="24062"/>
    <cellStyle name="Calculation 32 2 2 2 3 2 2" xfId="45248"/>
    <cellStyle name="Calculation 32 2 2 2 3 3" xfId="34644"/>
    <cellStyle name="Calculation 32 2 2 2 4" xfId="18949"/>
    <cellStyle name="Calculation 32 2 2 2 4 2" xfId="40136"/>
    <cellStyle name="Calculation 32 2 2 2 5" xfId="29355"/>
    <cellStyle name="Calculation 32 2 2 2_Table 2A-1_EFT (Annual)" xfId="6640"/>
    <cellStyle name="Calculation 32 2 2 3" xfId="5172"/>
    <cellStyle name="Calculation 32 2 2 3 2" xfId="13432"/>
    <cellStyle name="Calculation 32 2 2 3 2 2" xfId="25438"/>
    <cellStyle name="Calculation 32 2 2 3 2 2 2" xfId="46624"/>
    <cellStyle name="Calculation 32 2 2 3 2 3" xfId="36020"/>
    <cellStyle name="Calculation 32 2 2 3 3" xfId="20325"/>
    <cellStyle name="Calculation 32 2 2 3 3 2" xfId="41512"/>
    <cellStyle name="Calculation 32 2 2 3 4" xfId="30829"/>
    <cellStyle name="Calculation 32 2 2 3_Table 2A-1_EFT (Annual)" xfId="9549"/>
    <cellStyle name="Calculation 32 2 2 4" xfId="10776"/>
    <cellStyle name="Calculation 32 2 2 4 2" xfId="22892"/>
    <cellStyle name="Calculation 32 2 2 4 2 2" xfId="44078"/>
    <cellStyle name="Calculation 32 2 2 4 3" xfId="33474"/>
    <cellStyle name="Calculation 32 2 2 5" xfId="17779"/>
    <cellStyle name="Calculation 32 2 2 5 2" xfId="38966"/>
    <cellStyle name="Calculation 32 2 2 6" xfId="28086"/>
    <cellStyle name="Calculation 32 2 2_Table 2A-1_EFT (Annual)" xfId="6639"/>
    <cellStyle name="Calculation 32 2 3" xfId="1124"/>
    <cellStyle name="Calculation 32 2 3 2" xfId="4685"/>
    <cellStyle name="Calculation 32 2 3 2 2" xfId="12945"/>
    <cellStyle name="Calculation 32 2 3 2 2 2" xfId="24951"/>
    <cellStyle name="Calculation 32 2 3 2 2 2 2" xfId="46137"/>
    <cellStyle name="Calculation 32 2 3 2 2 3" xfId="35533"/>
    <cellStyle name="Calculation 32 2 3 2 3" xfId="19838"/>
    <cellStyle name="Calculation 32 2 3 2 3 2" xfId="41025"/>
    <cellStyle name="Calculation 32 2 3 2 4" xfId="30342"/>
    <cellStyle name="Calculation 32 2 3 2_Table 2A-1_EFT (Annual)" xfId="11999"/>
    <cellStyle name="Calculation 32 2 3 3" xfId="10289"/>
    <cellStyle name="Calculation 32 2 3 3 2" xfId="22405"/>
    <cellStyle name="Calculation 32 2 3 3 2 2" xfId="43591"/>
    <cellStyle name="Calculation 32 2 3 3 3" xfId="32987"/>
    <cellStyle name="Calculation 32 2 3 4" xfId="17292"/>
    <cellStyle name="Calculation 32 2 3 4 2" xfId="38479"/>
    <cellStyle name="Calculation 32 2 3 5" xfId="27599"/>
    <cellStyle name="Calculation 32 2 3_Table 2A-1_EFT (Annual)" xfId="6641"/>
    <cellStyle name="Calculation 32 2 4" xfId="2350"/>
    <cellStyle name="Calculation 32 2 4 2" xfId="5911"/>
    <cellStyle name="Calculation 32 2 4 2 2" xfId="14126"/>
    <cellStyle name="Calculation 32 2 4 2 2 2" xfId="26114"/>
    <cellStyle name="Calculation 32 2 4 2 2 2 2" xfId="47300"/>
    <cellStyle name="Calculation 32 2 4 2 2 3" xfId="36696"/>
    <cellStyle name="Calculation 32 2 4 2 3" xfId="21001"/>
    <cellStyle name="Calculation 32 2 4 2 3 2" xfId="42188"/>
    <cellStyle name="Calculation 32 2 4 2 4" xfId="31568"/>
    <cellStyle name="Calculation 32 2 4 2_Table 2A-1_EFT (Annual)" xfId="11997"/>
    <cellStyle name="Calculation 32 2 4 3" xfId="11470"/>
    <cellStyle name="Calculation 32 2 4 3 2" xfId="23568"/>
    <cellStyle name="Calculation 32 2 4 3 2 2" xfId="44754"/>
    <cellStyle name="Calculation 32 2 4 3 3" xfId="34150"/>
    <cellStyle name="Calculation 32 2 4 4" xfId="18455"/>
    <cellStyle name="Calculation 32 2 4 4 2" xfId="39642"/>
    <cellStyle name="Calculation 32 2 4 5" xfId="28825"/>
    <cellStyle name="Calculation 32 2 4_Table 2A-1_EFT (Annual)" xfId="6642"/>
    <cellStyle name="Calculation 32 2 5" xfId="4204"/>
    <cellStyle name="Calculation 32 2 5 2" xfId="12528"/>
    <cellStyle name="Calculation 32 2 5 2 2" xfId="24550"/>
    <cellStyle name="Calculation 32 2 5 2 2 2" xfId="45736"/>
    <cellStyle name="Calculation 32 2 5 2 3" xfId="35132"/>
    <cellStyle name="Calculation 32 2 5 3" xfId="19437"/>
    <cellStyle name="Calculation 32 2 5 3 2" xfId="40624"/>
    <cellStyle name="Calculation 32 2 5 4" xfId="29892"/>
    <cellStyle name="Calculation 32 2 5_Table 2A-1_EFT (Annual)" xfId="11998"/>
    <cellStyle name="Calculation 32 2 6" xfId="9867"/>
    <cellStyle name="Calculation 32 2 6 2" xfId="22004"/>
    <cellStyle name="Calculation 32 2 6 2 2" xfId="43190"/>
    <cellStyle name="Calculation 32 2 6 3" xfId="32586"/>
    <cellStyle name="Calculation 32 2 7" xfId="16891"/>
    <cellStyle name="Calculation 32 2 7 2" xfId="38078"/>
    <cellStyle name="Calculation 32 2 8" xfId="27149"/>
    <cellStyle name="Calculation 32 2_Table 2A-1_EFT (Annual)" xfId="2964"/>
    <cellStyle name="Calculation 32 3" xfId="473"/>
    <cellStyle name="Calculation 32 3 2" xfId="1450"/>
    <cellStyle name="Calculation 32 3 2 2" xfId="2720"/>
    <cellStyle name="Calculation 32 3 2 2 2" xfId="6281"/>
    <cellStyle name="Calculation 32 3 2 2 2 2" xfId="14475"/>
    <cellStyle name="Calculation 32 3 2 2 2 2 2" xfId="26447"/>
    <cellStyle name="Calculation 32 3 2 2 2 2 2 2" xfId="47633"/>
    <cellStyle name="Calculation 32 3 2 2 2 2 3" xfId="37029"/>
    <cellStyle name="Calculation 32 3 2 2 2 3" xfId="21334"/>
    <cellStyle name="Calculation 32 3 2 2 2 3 2" xfId="42521"/>
    <cellStyle name="Calculation 32 3 2 2 2 4" xfId="31937"/>
    <cellStyle name="Calculation 32 3 2 2 2_Table 2A-1_EFT (Annual)" xfId="12351"/>
    <cellStyle name="Calculation 32 3 2 2 3" xfId="11817"/>
    <cellStyle name="Calculation 32 3 2 2 3 2" xfId="23901"/>
    <cellStyle name="Calculation 32 3 2 2 3 2 2" xfId="45087"/>
    <cellStyle name="Calculation 32 3 2 2 3 3" xfId="34483"/>
    <cellStyle name="Calculation 32 3 2 2 4" xfId="18788"/>
    <cellStyle name="Calculation 32 3 2 2 4 2" xfId="39975"/>
    <cellStyle name="Calculation 32 3 2 2 5" xfId="29194"/>
    <cellStyle name="Calculation 32 3 2 2_Table 2A-1_EFT (Annual)" xfId="6644"/>
    <cellStyle name="Calculation 32 3 2 3" xfId="5011"/>
    <cellStyle name="Calculation 32 3 2 3 2" xfId="13271"/>
    <cellStyle name="Calculation 32 3 2 3 2 2" xfId="25277"/>
    <cellStyle name="Calculation 32 3 2 3 2 2 2" xfId="46463"/>
    <cellStyle name="Calculation 32 3 2 3 2 3" xfId="35859"/>
    <cellStyle name="Calculation 32 3 2 3 3" xfId="20164"/>
    <cellStyle name="Calculation 32 3 2 3 3 2" xfId="41351"/>
    <cellStyle name="Calculation 32 3 2 3 4" xfId="30668"/>
    <cellStyle name="Calculation 32 3 2 3_Table 2A-1_EFT (Annual)" xfId="13515"/>
    <cellStyle name="Calculation 32 3 2 4" xfId="10615"/>
    <cellStyle name="Calculation 32 3 2 4 2" xfId="22731"/>
    <cellStyle name="Calculation 32 3 2 4 2 2" xfId="43917"/>
    <cellStyle name="Calculation 32 3 2 4 3" xfId="33313"/>
    <cellStyle name="Calculation 32 3 2 5" xfId="17618"/>
    <cellStyle name="Calculation 32 3 2 5 2" xfId="38805"/>
    <cellStyle name="Calculation 32 3 2 6" xfId="27925"/>
    <cellStyle name="Calculation 32 3 2_Table 2A-1_EFT (Annual)" xfId="6643"/>
    <cellStyle name="Calculation 32 3 3" xfId="994"/>
    <cellStyle name="Calculation 32 3 3 2" xfId="4555"/>
    <cellStyle name="Calculation 32 3 3 2 2" xfId="12815"/>
    <cellStyle name="Calculation 32 3 3 2 2 2" xfId="24821"/>
    <cellStyle name="Calculation 32 3 3 2 2 2 2" xfId="46007"/>
    <cellStyle name="Calculation 32 3 3 2 2 3" xfId="35403"/>
    <cellStyle name="Calculation 32 3 3 2 3" xfId="19708"/>
    <cellStyle name="Calculation 32 3 3 2 3 2" xfId="40895"/>
    <cellStyle name="Calculation 32 3 3 2 4" xfId="30212"/>
    <cellStyle name="Calculation 32 3 3 2_Table 2A-1_EFT (Annual)" xfId="12802"/>
    <cellStyle name="Calculation 32 3 3 3" xfId="10159"/>
    <cellStyle name="Calculation 32 3 3 3 2" xfId="22275"/>
    <cellStyle name="Calculation 32 3 3 3 2 2" xfId="43461"/>
    <cellStyle name="Calculation 32 3 3 3 3" xfId="32857"/>
    <cellStyle name="Calculation 32 3 3 4" xfId="17162"/>
    <cellStyle name="Calculation 32 3 3 4 2" xfId="38349"/>
    <cellStyle name="Calculation 32 3 3 5" xfId="27469"/>
    <cellStyle name="Calculation 32 3 3_Table 2A-1_EFT (Annual)" xfId="6645"/>
    <cellStyle name="Calculation 32 3 4" xfId="2189"/>
    <cellStyle name="Calculation 32 3 4 2" xfId="5750"/>
    <cellStyle name="Calculation 32 3 4 2 2" xfId="13965"/>
    <cellStyle name="Calculation 32 3 4 2 2 2" xfId="25953"/>
    <cellStyle name="Calculation 32 3 4 2 2 2 2" xfId="47139"/>
    <cellStyle name="Calculation 32 3 4 2 2 3" xfId="36535"/>
    <cellStyle name="Calculation 32 3 4 2 3" xfId="20840"/>
    <cellStyle name="Calculation 32 3 4 2 3 2" xfId="42027"/>
    <cellStyle name="Calculation 32 3 4 2 4" xfId="31407"/>
    <cellStyle name="Calculation 32 3 4 2_Table 2A-1_EFT (Annual)" xfId="11498"/>
    <cellStyle name="Calculation 32 3 4 3" xfId="11309"/>
    <cellStyle name="Calculation 32 3 4 3 2" xfId="23407"/>
    <cellStyle name="Calculation 32 3 4 3 2 2" xfId="44593"/>
    <cellStyle name="Calculation 32 3 4 3 3" xfId="33989"/>
    <cellStyle name="Calculation 32 3 4 4" xfId="18294"/>
    <cellStyle name="Calculation 32 3 4 4 2" xfId="39481"/>
    <cellStyle name="Calculation 32 3 4 5" xfId="28664"/>
    <cellStyle name="Calculation 32 3 4_Table 2A-1_EFT (Annual)" xfId="6646"/>
    <cellStyle name="Calculation 32 3 5" xfId="4043"/>
    <cellStyle name="Calculation 32 3 5 2" xfId="12367"/>
    <cellStyle name="Calculation 32 3 5 2 2" xfId="24389"/>
    <cellStyle name="Calculation 32 3 5 2 2 2" xfId="45575"/>
    <cellStyle name="Calculation 32 3 5 2 3" xfId="34971"/>
    <cellStyle name="Calculation 32 3 5 3" xfId="19276"/>
    <cellStyle name="Calculation 32 3 5 3 2" xfId="40463"/>
    <cellStyle name="Calculation 32 3 5 4" xfId="29731"/>
    <cellStyle name="Calculation 32 3 5_Table 2A-1_EFT (Annual)" xfId="9690"/>
    <cellStyle name="Calculation 32 3 6" xfId="9706"/>
    <cellStyle name="Calculation 32 3 6 2" xfId="21843"/>
    <cellStyle name="Calculation 32 3 6 2 2" xfId="43029"/>
    <cellStyle name="Calculation 32 3 6 3" xfId="32425"/>
    <cellStyle name="Calculation 32 3 7" xfId="16730"/>
    <cellStyle name="Calculation 32 3 7 2" xfId="37917"/>
    <cellStyle name="Calculation 32 3 8" xfId="26988"/>
    <cellStyle name="Calculation 32 3_Table 2A-1_EFT (Annual)" xfId="2965"/>
    <cellStyle name="Calculation 32 4" xfId="1289"/>
    <cellStyle name="Calculation 32 4 2" xfId="2559"/>
    <cellStyle name="Calculation 32 4 2 2" xfId="6120"/>
    <cellStyle name="Calculation 32 4 2 2 2" xfId="14314"/>
    <cellStyle name="Calculation 32 4 2 2 2 2" xfId="26286"/>
    <cellStyle name="Calculation 32 4 2 2 2 2 2" xfId="47472"/>
    <cellStyle name="Calculation 32 4 2 2 2 3" xfId="36868"/>
    <cellStyle name="Calculation 32 4 2 2 3" xfId="21173"/>
    <cellStyle name="Calculation 32 4 2 2 3 2" xfId="42360"/>
    <cellStyle name="Calculation 32 4 2 2 4" xfId="31776"/>
    <cellStyle name="Calculation 32 4 2 2_Table 2A-1_EFT (Annual)" xfId="12039"/>
    <cellStyle name="Calculation 32 4 2 3" xfId="11656"/>
    <cellStyle name="Calculation 32 4 2 3 2" xfId="23740"/>
    <cellStyle name="Calculation 32 4 2 3 2 2" xfId="44926"/>
    <cellStyle name="Calculation 32 4 2 3 3" xfId="34322"/>
    <cellStyle name="Calculation 32 4 2 4" xfId="18627"/>
    <cellStyle name="Calculation 32 4 2 4 2" xfId="39814"/>
    <cellStyle name="Calculation 32 4 2 5" xfId="29033"/>
    <cellStyle name="Calculation 32 4 2_Table 2A-1_EFT (Annual)" xfId="6648"/>
    <cellStyle name="Calculation 32 4 3" xfId="4850"/>
    <cellStyle name="Calculation 32 4 3 2" xfId="13110"/>
    <cellStyle name="Calculation 32 4 3 2 2" xfId="25116"/>
    <cellStyle name="Calculation 32 4 3 2 2 2" xfId="46302"/>
    <cellStyle name="Calculation 32 4 3 2 3" xfId="35698"/>
    <cellStyle name="Calculation 32 4 3 3" xfId="20003"/>
    <cellStyle name="Calculation 32 4 3 3 2" xfId="41190"/>
    <cellStyle name="Calculation 32 4 3 4" xfId="30507"/>
    <cellStyle name="Calculation 32 4 3_Table 2A-1_EFT (Annual)" xfId="13448"/>
    <cellStyle name="Calculation 32 4 4" xfId="10454"/>
    <cellStyle name="Calculation 32 4 4 2" xfId="22570"/>
    <cellStyle name="Calculation 32 4 4 2 2" xfId="43756"/>
    <cellStyle name="Calculation 32 4 4 3" xfId="33152"/>
    <cellStyle name="Calculation 32 4 5" xfId="17457"/>
    <cellStyle name="Calculation 32 4 5 2" xfId="38644"/>
    <cellStyle name="Calculation 32 4 6" xfId="27764"/>
    <cellStyle name="Calculation 32 4_Table 2A-1_EFT (Annual)" xfId="6647"/>
    <cellStyle name="Calculation 32 5" xfId="839"/>
    <cellStyle name="Calculation 32 5 2" xfId="4400"/>
    <cellStyle name="Calculation 32 5 2 2" xfId="12674"/>
    <cellStyle name="Calculation 32 5 2 2 2" xfId="24691"/>
    <cellStyle name="Calculation 32 5 2 2 2 2" xfId="45877"/>
    <cellStyle name="Calculation 32 5 2 2 3" xfId="35273"/>
    <cellStyle name="Calculation 32 5 2 3" xfId="19578"/>
    <cellStyle name="Calculation 32 5 2 3 2" xfId="40765"/>
    <cellStyle name="Calculation 32 5 2 4" xfId="30057"/>
    <cellStyle name="Calculation 32 5 2_Table 2A-1_EFT (Annual)" xfId="12540"/>
    <cellStyle name="Calculation 32 5 3" xfId="10023"/>
    <cellStyle name="Calculation 32 5 3 2" xfId="22145"/>
    <cellStyle name="Calculation 32 5 3 2 2" xfId="43331"/>
    <cellStyle name="Calculation 32 5 3 3" xfId="32727"/>
    <cellStyle name="Calculation 32 5 4" xfId="17032"/>
    <cellStyle name="Calculation 32 5 4 2" xfId="38219"/>
    <cellStyle name="Calculation 32 5 5" xfId="27314"/>
    <cellStyle name="Calculation 32 5_Table 2A-1_EFT (Annual)" xfId="6649"/>
    <cellStyle name="Calculation 32 6" xfId="2028"/>
    <cellStyle name="Calculation 32 6 2" xfId="5589"/>
    <cellStyle name="Calculation 32 6 2 2" xfId="13804"/>
    <cellStyle name="Calculation 32 6 2 2 2" xfId="25792"/>
    <cellStyle name="Calculation 32 6 2 2 2 2" xfId="46978"/>
    <cellStyle name="Calculation 32 6 2 2 3" xfId="36374"/>
    <cellStyle name="Calculation 32 6 2 3" xfId="20679"/>
    <cellStyle name="Calculation 32 6 2 3 2" xfId="41866"/>
    <cellStyle name="Calculation 32 6 2 4" xfId="31246"/>
    <cellStyle name="Calculation 32 6 2_Table 2A-1_EFT (Annual)" xfId="10896"/>
    <cellStyle name="Calculation 32 6 3" xfId="11148"/>
    <cellStyle name="Calculation 32 6 3 2" xfId="23246"/>
    <cellStyle name="Calculation 32 6 3 2 2" xfId="44432"/>
    <cellStyle name="Calculation 32 6 3 3" xfId="33828"/>
    <cellStyle name="Calculation 32 6 4" xfId="18133"/>
    <cellStyle name="Calculation 32 6 4 2" xfId="39320"/>
    <cellStyle name="Calculation 32 6 5" xfId="28503"/>
    <cellStyle name="Calculation 32 6_Table 2A-1_EFT (Annual)" xfId="6650"/>
    <cellStyle name="Calculation 32 7" xfId="3836"/>
    <cellStyle name="Calculation 32 7 2" xfId="12199"/>
    <cellStyle name="Calculation 32 7 2 2" xfId="24228"/>
    <cellStyle name="Calculation 32 7 2 2 2" xfId="45414"/>
    <cellStyle name="Calculation 32 7 2 3" xfId="34810"/>
    <cellStyle name="Calculation 32 7 3" xfId="19115"/>
    <cellStyle name="Calculation 32 7 3 2" xfId="40302"/>
    <cellStyle name="Calculation 32 7 4" xfId="29545"/>
    <cellStyle name="Calculation 32 7_Table 2A-1_EFT (Annual)" xfId="11995"/>
    <cellStyle name="Calculation 32 8" xfId="9518"/>
    <cellStyle name="Calculation 32 8 2" xfId="21682"/>
    <cellStyle name="Calculation 32 8 2 2" xfId="42868"/>
    <cellStyle name="Calculation 32 8 3" xfId="32264"/>
    <cellStyle name="Calculation 32 9" xfId="16569"/>
    <cellStyle name="Calculation 32 9 2" xfId="37756"/>
    <cellStyle name="Calculation 32_Table 2A-1_EFT (Annual)" xfId="2963"/>
    <cellStyle name="Calculation 33" xfId="225"/>
    <cellStyle name="Calculation 33 10" xfId="26780"/>
    <cellStyle name="Calculation 33 2" xfId="616"/>
    <cellStyle name="Calculation 33 2 2" xfId="1593"/>
    <cellStyle name="Calculation 33 2 2 2" xfId="2863"/>
    <cellStyle name="Calculation 33 2 2 2 2" xfId="6424"/>
    <cellStyle name="Calculation 33 2 2 2 2 2" xfId="14618"/>
    <cellStyle name="Calculation 33 2 2 2 2 2 2" xfId="26590"/>
    <cellStyle name="Calculation 33 2 2 2 2 2 2 2" xfId="47776"/>
    <cellStyle name="Calculation 33 2 2 2 2 2 3" xfId="37172"/>
    <cellStyle name="Calculation 33 2 2 2 2 3" xfId="21477"/>
    <cellStyle name="Calculation 33 2 2 2 2 3 2" xfId="42664"/>
    <cellStyle name="Calculation 33 2 2 2 2 4" xfId="32080"/>
    <cellStyle name="Calculation 33 2 2 2 2_Table 2A-1_EFT (Annual)" xfId="12685"/>
    <cellStyle name="Calculation 33 2 2 2 3" xfId="11960"/>
    <cellStyle name="Calculation 33 2 2 2 3 2" xfId="24044"/>
    <cellStyle name="Calculation 33 2 2 2 3 2 2" xfId="45230"/>
    <cellStyle name="Calculation 33 2 2 2 3 3" xfId="34626"/>
    <cellStyle name="Calculation 33 2 2 2 4" xfId="18931"/>
    <cellStyle name="Calculation 33 2 2 2 4 2" xfId="40118"/>
    <cellStyle name="Calculation 33 2 2 2 5" xfId="29337"/>
    <cellStyle name="Calculation 33 2 2 2_Table 2A-1_EFT (Annual)" xfId="6652"/>
    <cellStyle name="Calculation 33 2 2 3" xfId="5154"/>
    <cellStyle name="Calculation 33 2 2 3 2" xfId="13414"/>
    <cellStyle name="Calculation 33 2 2 3 2 2" xfId="25420"/>
    <cellStyle name="Calculation 33 2 2 3 2 2 2" xfId="46606"/>
    <cellStyle name="Calculation 33 2 2 3 2 3" xfId="36002"/>
    <cellStyle name="Calculation 33 2 2 3 3" xfId="20307"/>
    <cellStyle name="Calculation 33 2 2 3 3 2" xfId="41494"/>
    <cellStyle name="Calculation 33 2 2 3 4" xfId="30811"/>
    <cellStyle name="Calculation 33 2 2 3_Table 2A-1_EFT (Annual)" xfId="14150"/>
    <cellStyle name="Calculation 33 2 2 4" xfId="10758"/>
    <cellStyle name="Calculation 33 2 2 4 2" xfId="22874"/>
    <cellStyle name="Calculation 33 2 2 4 2 2" xfId="44060"/>
    <cellStyle name="Calculation 33 2 2 4 3" xfId="33456"/>
    <cellStyle name="Calculation 33 2 2 5" xfId="17761"/>
    <cellStyle name="Calculation 33 2 2 5 2" xfId="38948"/>
    <cellStyle name="Calculation 33 2 2 6" xfId="28068"/>
    <cellStyle name="Calculation 33 2 2_Table 2A-1_EFT (Annual)" xfId="6651"/>
    <cellStyle name="Calculation 33 2 3" xfId="1109"/>
    <cellStyle name="Calculation 33 2 3 2" xfId="4670"/>
    <cellStyle name="Calculation 33 2 3 2 2" xfId="12930"/>
    <cellStyle name="Calculation 33 2 3 2 2 2" xfId="24936"/>
    <cellStyle name="Calculation 33 2 3 2 2 2 2" xfId="46122"/>
    <cellStyle name="Calculation 33 2 3 2 2 3" xfId="35518"/>
    <cellStyle name="Calculation 33 2 3 2 3" xfId="19823"/>
    <cellStyle name="Calculation 33 2 3 2 3 2" xfId="41010"/>
    <cellStyle name="Calculation 33 2 3 2 4" xfId="30327"/>
    <cellStyle name="Calculation 33 2 3 2_Table 2A-1_EFT (Annual)" xfId="9548"/>
    <cellStyle name="Calculation 33 2 3 3" xfId="10274"/>
    <cellStyle name="Calculation 33 2 3 3 2" xfId="22390"/>
    <cellStyle name="Calculation 33 2 3 3 2 2" xfId="43576"/>
    <cellStyle name="Calculation 33 2 3 3 3" xfId="32972"/>
    <cellStyle name="Calculation 33 2 3 4" xfId="17277"/>
    <cellStyle name="Calculation 33 2 3 4 2" xfId="38464"/>
    <cellStyle name="Calculation 33 2 3 5" xfId="27584"/>
    <cellStyle name="Calculation 33 2 3_Table 2A-1_EFT (Annual)" xfId="6653"/>
    <cellStyle name="Calculation 33 2 4" xfId="2332"/>
    <cellStyle name="Calculation 33 2 4 2" xfId="5893"/>
    <cellStyle name="Calculation 33 2 4 2 2" xfId="14108"/>
    <cellStyle name="Calculation 33 2 4 2 2 2" xfId="26096"/>
    <cellStyle name="Calculation 33 2 4 2 2 2 2" xfId="47282"/>
    <cellStyle name="Calculation 33 2 4 2 2 3" xfId="36678"/>
    <cellStyle name="Calculation 33 2 4 2 3" xfId="20983"/>
    <cellStyle name="Calculation 33 2 4 2 3 2" xfId="42170"/>
    <cellStyle name="Calculation 33 2 4 2 4" xfId="31550"/>
    <cellStyle name="Calculation 33 2 4 2_Table 2A-1_EFT (Annual)" xfId="11994"/>
    <cellStyle name="Calculation 33 2 4 3" xfId="11452"/>
    <cellStyle name="Calculation 33 2 4 3 2" xfId="23550"/>
    <cellStyle name="Calculation 33 2 4 3 2 2" xfId="44736"/>
    <cellStyle name="Calculation 33 2 4 3 3" xfId="34132"/>
    <cellStyle name="Calculation 33 2 4 4" xfId="18437"/>
    <cellStyle name="Calculation 33 2 4 4 2" xfId="39624"/>
    <cellStyle name="Calculation 33 2 4 5" xfId="28807"/>
    <cellStyle name="Calculation 33 2 4_Table 2A-1_EFT (Annual)" xfId="6654"/>
    <cellStyle name="Calculation 33 2 5" xfId="4186"/>
    <cellStyle name="Calculation 33 2 5 2" xfId="12510"/>
    <cellStyle name="Calculation 33 2 5 2 2" xfId="24532"/>
    <cellStyle name="Calculation 33 2 5 2 2 2" xfId="45718"/>
    <cellStyle name="Calculation 33 2 5 2 3" xfId="35114"/>
    <cellStyle name="Calculation 33 2 5 3" xfId="19419"/>
    <cellStyle name="Calculation 33 2 5 3 2" xfId="40606"/>
    <cellStyle name="Calculation 33 2 5 4" xfId="29874"/>
    <cellStyle name="Calculation 33 2 5_Table 2A-1_EFT (Annual)" xfId="10822"/>
    <cellStyle name="Calculation 33 2 6" xfId="9849"/>
    <cellStyle name="Calculation 33 2 6 2" xfId="21986"/>
    <cellStyle name="Calculation 33 2 6 2 2" xfId="43172"/>
    <cellStyle name="Calculation 33 2 6 3" xfId="32568"/>
    <cellStyle name="Calculation 33 2 7" xfId="16873"/>
    <cellStyle name="Calculation 33 2 7 2" xfId="38060"/>
    <cellStyle name="Calculation 33 2 8" xfId="27131"/>
    <cellStyle name="Calculation 33 2_Table 2A-1_EFT (Annual)" xfId="2967"/>
    <cellStyle name="Calculation 33 3" xfId="452"/>
    <cellStyle name="Calculation 33 3 2" xfId="1433"/>
    <cellStyle name="Calculation 33 3 2 2" xfId="2703"/>
    <cellStyle name="Calculation 33 3 2 2 2" xfId="6264"/>
    <cellStyle name="Calculation 33 3 2 2 2 2" xfId="14458"/>
    <cellStyle name="Calculation 33 3 2 2 2 2 2" xfId="26430"/>
    <cellStyle name="Calculation 33 3 2 2 2 2 2 2" xfId="47616"/>
    <cellStyle name="Calculation 33 3 2 2 2 2 3" xfId="37012"/>
    <cellStyle name="Calculation 33 3 2 2 2 3" xfId="21317"/>
    <cellStyle name="Calculation 33 3 2 2 2 3 2" xfId="42504"/>
    <cellStyle name="Calculation 33 3 2 2 2 4" xfId="31920"/>
    <cellStyle name="Calculation 33 3 2 2 2_Table 2A-1_EFT (Annual)" xfId="11489"/>
    <cellStyle name="Calculation 33 3 2 2 3" xfId="11800"/>
    <cellStyle name="Calculation 33 3 2 2 3 2" xfId="23884"/>
    <cellStyle name="Calculation 33 3 2 2 3 2 2" xfId="45070"/>
    <cellStyle name="Calculation 33 3 2 2 3 3" xfId="34466"/>
    <cellStyle name="Calculation 33 3 2 2 4" xfId="18771"/>
    <cellStyle name="Calculation 33 3 2 2 4 2" xfId="39958"/>
    <cellStyle name="Calculation 33 3 2 2 5" xfId="29177"/>
    <cellStyle name="Calculation 33 3 2 2_Table 2A-1_EFT (Annual)" xfId="6656"/>
    <cellStyle name="Calculation 33 3 2 3" xfId="4994"/>
    <cellStyle name="Calculation 33 3 2 3 2" xfId="13254"/>
    <cellStyle name="Calculation 33 3 2 3 2 2" xfId="25260"/>
    <cellStyle name="Calculation 33 3 2 3 2 2 2" xfId="46446"/>
    <cellStyle name="Calculation 33 3 2 3 2 3" xfId="35842"/>
    <cellStyle name="Calculation 33 3 2 3 3" xfId="20147"/>
    <cellStyle name="Calculation 33 3 2 3 3 2" xfId="41334"/>
    <cellStyle name="Calculation 33 3 2 3 4" xfId="30651"/>
    <cellStyle name="Calculation 33 3 2 3_Table 2A-1_EFT (Annual)" xfId="11993"/>
    <cellStyle name="Calculation 33 3 2 4" xfId="10598"/>
    <cellStyle name="Calculation 33 3 2 4 2" xfId="22714"/>
    <cellStyle name="Calculation 33 3 2 4 2 2" xfId="43900"/>
    <cellStyle name="Calculation 33 3 2 4 3" xfId="33296"/>
    <cellStyle name="Calculation 33 3 2 5" xfId="17601"/>
    <cellStyle name="Calculation 33 3 2 5 2" xfId="38788"/>
    <cellStyle name="Calculation 33 3 2 6" xfId="27908"/>
    <cellStyle name="Calculation 33 3 2_Table 2A-1_EFT (Annual)" xfId="6655"/>
    <cellStyle name="Calculation 33 3 3" xfId="976"/>
    <cellStyle name="Calculation 33 3 3 2" xfId="4537"/>
    <cellStyle name="Calculation 33 3 3 2 2" xfId="12799"/>
    <cellStyle name="Calculation 33 3 3 2 2 2" xfId="24807"/>
    <cellStyle name="Calculation 33 3 3 2 2 2 2" xfId="45993"/>
    <cellStyle name="Calculation 33 3 3 2 2 3" xfId="35389"/>
    <cellStyle name="Calculation 33 3 3 2 3" xfId="19694"/>
    <cellStyle name="Calculation 33 3 3 2 3 2" xfId="40881"/>
    <cellStyle name="Calculation 33 3 3 2 4" xfId="30194"/>
    <cellStyle name="Calculation 33 3 3 2_Table 2A-1_EFT (Annual)" xfId="13514"/>
    <cellStyle name="Calculation 33 3 3 3" xfId="10144"/>
    <cellStyle name="Calculation 33 3 3 3 2" xfId="22261"/>
    <cellStyle name="Calculation 33 3 3 3 2 2" xfId="43447"/>
    <cellStyle name="Calculation 33 3 3 3 3" xfId="32843"/>
    <cellStyle name="Calculation 33 3 3 4" xfId="17148"/>
    <cellStyle name="Calculation 33 3 3 4 2" xfId="38335"/>
    <cellStyle name="Calculation 33 3 3 5" xfId="27451"/>
    <cellStyle name="Calculation 33 3 3_Table 2A-1_EFT (Annual)" xfId="6657"/>
    <cellStyle name="Calculation 33 3 4" xfId="2172"/>
    <cellStyle name="Calculation 33 3 4 2" xfId="5733"/>
    <cellStyle name="Calculation 33 3 4 2 2" xfId="13948"/>
    <cellStyle name="Calculation 33 3 4 2 2 2" xfId="25936"/>
    <cellStyle name="Calculation 33 3 4 2 2 2 2" xfId="47122"/>
    <cellStyle name="Calculation 33 3 4 2 2 3" xfId="36518"/>
    <cellStyle name="Calculation 33 3 4 2 3" xfId="20823"/>
    <cellStyle name="Calculation 33 3 4 2 3 2" xfId="42010"/>
    <cellStyle name="Calculation 33 3 4 2 4" xfId="31390"/>
    <cellStyle name="Calculation 33 3 4 2_Table 2A-1_EFT (Annual)" xfId="12801"/>
    <cellStyle name="Calculation 33 3 4 3" xfId="11292"/>
    <cellStyle name="Calculation 33 3 4 3 2" xfId="23390"/>
    <cellStyle name="Calculation 33 3 4 3 2 2" xfId="44576"/>
    <cellStyle name="Calculation 33 3 4 3 3" xfId="33972"/>
    <cellStyle name="Calculation 33 3 4 4" xfId="18277"/>
    <cellStyle name="Calculation 33 3 4 4 2" xfId="39464"/>
    <cellStyle name="Calculation 33 3 4 5" xfId="28647"/>
    <cellStyle name="Calculation 33 3 4_Table 2A-1_EFT (Annual)" xfId="6658"/>
    <cellStyle name="Calculation 33 3 5" xfId="4022"/>
    <cellStyle name="Calculation 33 3 5 2" xfId="12348"/>
    <cellStyle name="Calculation 33 3 5 2 2" xfId="24372"/>
    <cellStyle name="Calculation 33 3 5 2 2 2" xfId="45558"/>
    <cellStyle name="Calculation 33 3 5 2 3" xfId="34954"/>
    <cellStyle name="Calculation 33 3 5 3" xfId="19259"/>
    <cellStyle name="Calculation 33 3 5 3 2" xfId="40446"/>
    <cellStyle name="Calculation 33 3 5 4" xfId="29710"/>
    <cellStyle name="Calculation 33 3 5_Table 2A-1_EFT (Annual)" xfId="14156"/>
    <cellStyle name="Calculation 33 3 6" xfId="9687"/>
    <cellStyle name="Calculation 33 3 6 2" xfId="21826"/>
    <cellStyle name="Calculation 33 3 6 2 2" xfId="43012"/>
    <cellStyle name="Calculation 33 3 6 3" xfId="32408"/>
    <cellStyle name="Calculation 33 3 7" xfId="16713"/>
    <cellStyle name="Calculation 33 3 7 2" xfId="37900"/>
    <cellStyle name="Calculation 33 3 8" xfId="26967"/>
    <cellStyle name="Calculation 33 3_Table 2A-1_EFT (Annual)" xfId="2968"/>
    <cellStyle name="Calculation 33 4" xfId="1271"/>
    <cellStyle name="Calculation 33 4 2" xfId="2541"/>
    <cellStyle name="Calculation 33 4 2 2" xfId="6102"/>
    <cellStyle name="Calculation 33 4 2 2 2" xfId="14296"/>
    <cellStyle name="Calculation 33 4 2 2 2 2" xfId="26268"/>
    <cellStyle name="Calculation 33 4 2 2 2 2 2" xfId="47454"/>
    <cellStyle name="Calculation 33 4 2 2 2 3" xfId="36850"/>
    <cellStyle name="Calculation 33 4 2 2 3" xfId="21155"/>
    <cellStyle name="Calculation 33 4 2 2 3 2" xfId="42342"/>
    <cellStyle name="Calculation 33 4 2 2 4" xfId="31758"/>
    <cellStyle name="Calculation 33 4 2 2_Table 2A-1_EFT (Annual)" xfId="9501"/>
    <cellStyle name="Calculation 33 4 2 3" xfId="11638"/>
    <cellStyle name="Calculation 33 4 2 3 2" xfId="23722"/>
    <cellStyle name="Calculation 33 4 2 3 2 2" xfId="44908"/>
    <cellStyle name="Calculation 33 4 2 3 3" xfId="34304"/>
    <cellStyle name="Calculation 33 4 2 4" xfId="18609"/>
    <cellStyle name="Calculation 33 4 2 4 2" xfId="39796"/>
    <cellStyle name="Calculation 33 4 2 5" xfId="29015"/>
    <cellStyle name="Calculation 33 4 2_Table 2A-1_EFT (Annual)" xfId="6660"/>
    <cellStyle name="Calculation 33 4 3" xfId="4832"/>
    <cellStyle name="Calculation 33 4 3 2" xfId="13092"/>
    <cellStyle name="Calculation 33 4 3 2 2" xfId="25098"/>
    <cellStyle name="Calculation 33 4 3 2 2 2" xfId="46284"/>
    <cellStyle name="Calculation 33 4 3 2 3" xfId="35680"/>
    <cellStyle name="Calculation 33 4 3 3" xfId="19985"/>
    <cellStyle name="Calculation 33 4 3 3 2" xfId="41172"/>
    <cellStyle name="Calculation 33 4 3 4" xfId="30489"/>
    <cellStyle name="Calculation 33 4 3_Table 2A-1_EFT (Annual)" xfId="11988"/>
    <cellStyle name="Calculation 33 4 4" xfId="10436"/>
    <cellStyle name="Calculation 33 4 4 2" xfId="22552"/>
    <cellStyle name="Calculation 33 4 4 2 2" xfId="43738"/>
    <cellStyle name="Calculation 33 4 4 3" xfId="33134"/>
    <cellStyle name="Calculation 33 4 5" xfId="17439"/>
    <cellStyle name="Calculation 33 4 5 2" xfId="38626"/>
    <cellStyle name="Calculation 33 4 6" xfId="27746"/>
    <cellStyle name="Calculation 33 4_Table 2A-1_EFT (Annual)" xfId="6659"/>
    <cellStyle name="Calculation 33 5" xfId="820"/>
    <cellStyle name="Calculation 33 5 2" xfId="4381"/>
    <cellStyle name="Calculation 33 5 2 2" xfId="12659"/>
    <cellStyle name="Calculation 33 5 2 2 2" xfId="24676"/>
    <cellStyle name="Calculation 33 5 2 2 2 2" xfId="45862"/>
    <cellStyle name="Calculation 33 5 2 2 3" xfId="35258"/>
    <cellStyle name="Calculation 33 5 2 3" xfId="19563"/>
    <cellStyle name="Calculation 33 5 2 3 2" xfId="40750"/>
    <cellStyle name="Calculation 33 5 2 4" xfId="30038"/>
    <cellStyle name="Calculation 33 5 2_Table 2A-1_EFT (Annual)" xfId="13447"/>
    <cellStyle name="Calculation 33 5 3" xfId="10007"/>
    <cellStyle name="Calculation 33 5 3 2" xfId="22130"/>
    <cellStyle name="Calculation 33 5 3 2 2" xfId="43316"/>
    <cellStyle name="Calculation 33 5 3 3" xfId="32712"/>
    <cellStyle name="Calculation 33 5 4" xfId="17017"/>
    <cellStyle name="Calculation 33 5 4 2" xfId="38204"/>
    <cellStyle name="Calculation 33 5 5" xfId="27295"/>
    <cellStyle name="Calculation 33 5_Table 2A-1_EFT (Annual)" xfId="6661"/>
    <cellStyle name="Calculation 33 6" xfId="2010"/>
    <cellStyle name="Calculation 33 6 2" xfId="5571"/>
    <cellStyle name="Calculation 33 6 2 2" xfId="13786"/>
    <cellStyle name="Calculation 33 6 2 2 2" xfId="25774"/>
    <cellStyle name="Calculation 33 6 2 2 2 2" xfId="46960"/>
    <cellStyle name="Calculation 33 6 2 2 3" xfId="36356"/>
    <cellStyle name="Calculation 33 6 2 3" xfId="20661"/>
    <cellStyle name="Calculation 33 6 2 3 2" xfId="41848"/>
    <cellStyle name="Calculation 33 6 2 4" xfId="31228"/>
    <cellStyle name="Calculation 33 6 2_Table 2A-1_EFT (Annual)" xfId="12539"/>
    <cellStyle name="Calculation 33 6 3" xfId="11130"/>
    <cellStyle name="Calculation 33 6 3 2" xfId="23228"/>
    <cellStyle name="Calculation 33 6 3 2 2" xfId="44414"/>
    <cellStyle name="Calculation 33 6 3 3" xfId="33810"/>
    <cellStyle name="Calculation 33 6 4" xfId="18115"/>
    <cellStyle name="Calculation 33 6 4 2" xfId="39302"/>
    <cellStyle name="Calculation 33 6 5" xfId="28485"/>
    <cellStyle name="Calculation 33 6_Table 2A-1_EFT (Annual)" xfId="6662"/>
    <cellStyle name="Calculation 33 7" xfId="3814"/>
    <cellStyle name="Calculation 33 7 2" xfId="12180"/>
    <cellStyle name="Calculation 33 7 2 2" xfId="24210"/>
    <cellStyle name="Calculation 33 7 2 2 2" xfId="45396"/>
    <cellStyle name="Calculation 33 7 2 3" xfId="34792"/>
    <cellStyle name="Calculation 33 7 3" xfId="19097"/>
    <cellStyle name="Calculation 33 7 3 2" xfId="40284"/>
    <cellStyle name="Calculation 33 7 4" xfId="29523"/>
    <cellStyle name="Calculation 33 7_Table 2A-1_EFT (Annual)" xfId="13553"/>
    <cellStyle name="Calculation 33 8" xfId="9499"/>
    <cellStyle name="Calculation 33 8 2" xfId="21664"/>
    <cellStyle name="Calculation 33 8 2 2" xfId="42850"/>
    <cellStyle name="Calculation 33 8 3" xfId="32246"/>
    <cellStyle name="Calculation 33 9" xfId="16551"/>
    <cellStyle name="Calculation 33 9 2" xfId="37738"/>
    <cellStyle name="Calculation 33_Table 2A-1_EFT (Annual)" xfId="2966"/>
    <cellStyle name="Calculation 34" xfId="233"/>
    <cellStyle name="Calculation 34 2" xfId="620"/>
    <cellStyle name="Calculation 34 2 2" xfId="1597"/>
    <cellStyle name="Calculation 34 2 2 2" xfId="2867"/>
    <cellStyle name="Calculation 34 2 2 2 2" xfId="6428"/>
    <cellStyle name="Calculation 34 2 2 2 2 2" xfId="14622"/>
    <cellStyle name="Calculation 34 2 2 2 2 2 2" xfId="26594"/>
    <cellStyle name="Calculation 34 2 2 2 2 2 2 2" xfId="47780"/>
    <cellStyle name="Calculation 34 2 2 2 2 2 3" xfId="37176"/>
    <cellStyle name="Calculation 34 2 2 2 2 3" xfId="21481"/>
    <cellStyle name="Calculation 34 2 2 2 2 3 2" xfId="42668"/>
    <cellStyle name="Calculation 34 2 2 2 2 4" xfId="32084"/>
    <cellStyle name="Calculation 34 2 2 2 2_Table 2A-1_EFT (Annual)" xfId="13484"/>
    <cellStyle name="Calculation 34 2 2 2 3" xfId="11964"/>
    <cellStyle name="Calculation 34 2 2 2 3 2" xfId="24048"/>
    <cellStyle name="Calculation 34 2 2 2 3 2 2" xfId="45234"/>
    <cellStyle name="Calculation 34 2 2 2 3 3" xfId="34630"/>
    <cellStyle name="Calculation 34 2 2 2 4" xfId="18935"/>
    <cellStyle name="Calculation 34 2 2 2 4 2" xfId="40122"/>
    <cellStyle name="Calculation 34 2 2 2 5" xfId="29341"/>
    <cellStyle name="Calculation 34 2 2 2_Table 2A-1_EFT (Annual)" xfId="6664"/>
    <cellStyle name="Calculation 34 2 2 3" xfId="5158"/>
    <cellStyle name="Calculation 34 2 2 3 2" xfId="13418"/>
    <cellStyle name="Calculation 34 2 2 3 2 2" xfId="25424"/>
    <cellStyle name="Calculation 34 2 2 3 2 2 2" xfId="46610"/>
    <cellStyle name="Calculation 34 2 2 3 2 3" xfId="36006"/>
    <cellStyle name="Calculation 34 2 2 3 3" xfId="20311"/>
    <cellStyle name="Calculation 34 2 2 3 3 2" xfId="41498"/>
    <cellStyle name="Calculation 34 2 2 3 4" xfId="30815"/>
    <cellStyle name="Calculation 34 2 2 3_Table 2A-1_EFT (Annual)" xfId="11992"/>
    <cellStyle name="Calculation 34 2 2 4" xfId="10762"/>
    <cellStyle name="Calculation 34 2 2 4 2" xfId="22878"/>
    <cellStyle name="Calculation 34 2 2 4 2 2" xfId="44064"/>
    <cellStyle name="Calculation 34 2 2 4 3" xfId="33460"/>
    <cellStyle name="Calculation 34 2 2 5" xfId="17765"/>
    <cellStyle name="Calculation 34 2 2 5 2" xfId="38952"/>
    <cellStyle name="Calculation 34 2 2 6" xfId="28072"/>
    <cellStyle name="Calculation 34 2 2_Table 2A-1_EFT (Annual)" xfId="6663"/>
    <cellStyle name="Calculation 34 2 3" xfId="1112"/>
    <cellStyle name="Calculation 34 2 3 2" xfId="4673"/>
    <cellStyle name="Calculation 34 2 3 2 2" xfId="12933"/>
    <cellStyle name="Calculation 34 2 3 2 2 2" xfId="24939"/>
    <cellStyle name="Calculation 34 2 3 2 2 2 2" xfId="46125"/>
    <cellStyle name="Calculation 34 2 3 2 2 3" xfId="35521"/>
    <cellStyle name="Calculation 34 2 3 2 3" xfId="19826"/>
    <cellStyle name="Calculation 34 2 3 2 3 2" xfId="41013"/>
    <cellStyle name="Calculation 34 2 3 2 4" xfId="30330"/>
    <cellStyle name="Calculation 34 2 3 2_Table 2A-1_EFT (Annual)" xfId="14149"/>
    <cellStyle name="Calculation 34 2 3 3" xfId="10277"/>
    <cellStyle name="Calculation 34 2 3 3 2" xfId="22393"/>
    <cellStyle name="Calculation 34 2 3 3 2 2" xfId="43579"/>
    <cellStyle name="Calculation 34 2 3 3 3" xfId="32975"/>
    <cellStyle name="Calculation 34 2 3 4" xfId="17280"/>
    <cellStyle name="Calculation 34 2 3 4 2" xfId="38467"/>
    <cellStyle name="Calculation 34 2 3 5" xfId="27587"/>
    <cellStyle name="Calculation 34 2 3_Table 2A-1_EFT (Annual)" xfId="6665"/>
    <cellStyle name="Calculation 34 2 4" xfId="2336"/>
    <cellStyle name="Calculation 34 2 4 2" xfId="5897"/>
    <cellStyle name="Calculation 34 2 4 2 2" xfId="14112"/>
    <cellStyle name="Calculation 34 2 4 2 2 2" xfId="26100"/>
    <cellStyle name="Calculation 34 2 4 2 2 2 2" xfId="47286"/>
    <cellStyle name="Calculation 34 2 4 2 2 3" xfId="36682"/>
    <cellStyle name="Calculation 34 2 4 2 3" xfId="20987"/>
    <cellStyle name="Calculation 34 2 4 2 3 2" xfId="42174"/>
    <cellStyle name="Calculation 34 2 4 2 4" xfId="31554"/>
    <cellStyle name="Calculation 34 2 4 2_Table 2A-1_EFT (Annual)" xfId="9547"/>
    <cellStyle name="Calculation 34 2 4 3" xfId="11456"/>
    <cellStyle name="Calculation 34 2 4 3 2" xfId="23554"/>
    <cellStyle name="Calculation 34 2 4 3 2 2" xfId="44740"/>
    <cellStyle name="Calculation 34 2 4 3 3" xfId="34136"/>
    <cellStyle name="Calculation 34 2 4 4" xfId="18441"/>
    <cellStyle name="Calculation 34 2 4 4 2" xfId="39628"/>
    <cellStyle name="Calculation 34 2 4 5" xfId="28811"/>
    <cellStyle name="Calculation 34 2 4_Table 2A-1_EFT (Annual)" xfId="6666"/>
    <cellStyle name="Calculation 34 2 5" xfId="4190"/>
    <cellStyle name="Calculation 34 2 5 2" xfId="12514"/>
    <cellStyle name="Calculation 34 2 5 2 2" xfId="24536"/>
    <cellStyle name="Calculation 34 2 5 2 2 2" xfId="45722"/>
    <cellStyle name="Calculation 34 2 5 2 3" xfId="35118"/>
    <cellStyle name="Calculation 34 2 5 3" xfId="19423"/>
    <cellStyle name="Calculation 34 2 5 3 2" xfId="40610"/>
    <cellStyle name="Calculation 34 2 5 4" xfId="29878"/>
    <cellStyle name="Calculation 34 2 5_Table 2A-1_EFT (Annual)" xfId="12182"/>
    <cellStyle name="Calculation 34 2 6" xfId="9853"/>
    <cellStyle name="Calculation 34 2 6 2" xfId="21990"/>
    <cellStyle name="Calculation 34 2 6 2 2" xfId="43176"/>
    <cellStyle name="Calculation 34 2 6 3" xfId="32572"/>
    <cellStyle name="Calculation 34 2 7" xfId="16877"/>
    <cellStyle name="Calculation 34 2 7 2" xfId="38064"/>
    <cellStyle name="Calculation 34 2 8" xfId="27135"/>
    <cellStyle name="Calculation 34 2_Table 2A-1_EFT (Annual)" xfId="2970"/>
    <cellStyle name="Calculation 34 3" xfId="1275"/>
    <cellStyle name="Calculation 34 3 2" xfId="2545"/>
    <cellStyle name="Calculation 34 3 2 2" xfId="6106"/>
    <cellStyle name="Calculation 34 3 2 2 2" xfId="14300"/>
    <cellStyle name="Calculation 34 3 2 2 2 2" xfId="26272"/>
    <cellStyle name="Calculation 34 3 2 2 2 2 2" xfId="47458"/>
    <cellStyle name="Calculation 34 3 2 2 2 3" xfId="36854"/>
    <cellStyle name="Calculation 34 3 2 2 3" xfId="21159"/>
    <cellStyle name="Calculation 34 3 2 2 3 2" xfId="42346"/>
    <cellStyle name="Calculation 34 3 2 2 4" xfId="31762"/>
    <cellStyle name="Calculation 34 3 2 2_Table 2A-1_EFT (Annual)" xfId="11990"/>
    <cellStyle name="Calculation 34 3 2 3" xfId="11642"/>
    <cellStyle name="Calculation 34 3 2 3 2" xfId="23726"/>
    <cellStyle name="Calculation 34 3 2 3 2 2" xfId="44912"/>
    <cellStyle name="Calculation 34 3 2 3 3" xfId="34308"/>
    <cellStyle name="Calculation 34 3 2 4" xfId="18613"/>
    <cellStyle name="Calculation 34 3 2 4 2" xfId="39800"/>
    <cellStyle name="Calculation 34 3 2 5" xfId="29019"/>
    <cellStyle name="Calculation 34 3 2_Table 2A-1_EFT (Annual)" xfId="6668"/>
    <cellStyle name="Calculation 34 3 3" xfId="4836"/>
    <cellStyle name="Calculation 34 3 3 2" xfId="13096"/>
    <cellStyle name="Calculation 34 3 3 2 2" xfId="25102"/>
    <cellStyle name="Calculation 34 3 3 2 2 2" xfId="46288"/>
    <cellStyle name="Calculation 34 3 3 2 3" xfId="35684"/>
    <cellStyle name="Calculation 34 3 3 3" xfId="19989"/>
    <cellStyle name="Calculation 34 3 3 3 2" xfId="41176"/>
    <cellStyle name="Calculation 34 3 3 4" xfId="30493"/>
    <cellStyle name="Calculation 34 3 3_Table 2A-1_EFT (Annual)" xfId="11991"/>
    <cellStyle name="Calculation 34 3 4" xfId="10440"/>
    <cellStyle name="Calculation 34 3 4 2" xfId="22556"/>
    <cellStyle name="Calculation 34 3 4 2 2" xfId="43742"/>
    <cellStyle name="Calculation 34 3 4 3" xfId="33138"/>
    <cellStyle name="Calculation 34 3 5" xfId="17443"/>
    <cellStyle name="Calculation 34 3 5 2" xfId="38630"/>
    <cellStyle name="Calculation 34 3 6" xfId="27750"/>
    <cellStyle name="Calculation 34 3_Table 2A-1_EFT (Annual)" xfId="6667"/>
    <cellStyle name="Calculation 34 4" xfId="827"/>
    <cellStyle name="Calculation 34 4 2" xfId="4388"/>
    <cellStyle name="Calculation 34 4 2 2" xfId="12662"/>
    <cellStyle name="Calculation 34 4 2 2 2" xfId="24679"/>
    <cellStyle name="Calculation 34 4 2 2 2 2" xfId="45865"/>
    <cellStyle name="Calculation 34 4 2 2 3" xfId="35261"/>
    <cellStyle name="Calculation 34 4 2 3" xfId="19566"/>
    <cellStyle name="Calculation 34 4 2 3 2" xfId="40753"/>
    <cellStyle name="Calculation 34 4 2 4" xfId="30045"/>
    <cellStyle name="Calculation 34 4 2_Table 2A-1_EFT (Annual)" xfId="10009"/>
    <cellStyle name="Calculation 34 4 3" xfId="10011"/>
    <cellStyle name="Calculation 34 4 3 2" xfId="22133"/>
    <cellStyle name="Calculation 34 4 3 2 2" xfId="43319"/>
    <cellStyle name="Calculation 34 4 3 3" xfId="32715"/>
    <cellStyle name="Calculation 34 4 4" xfId="17020"/>
    <cellStyle name="Calculation 34 4 4 2" xfId="38207"/>
    <cellStyle name="Calculation 34 4 5" xfId="27302"/>
    <cellStyle name="Calculation 34 4_Table 2A-1_EFT (Annual)" xfId="6669"/>
    <cellStyle name="Calculation 34 5" xfId="2014"/>
    <cellStyle name="Calculation 34 5 2" xfId="5575"/>
    <cellStyle name="Calculation 34 5 2 2" xfId="13790"/>
    <cellStyle name="Calculation 34 5 2 2 2" xfId="25778"/>
    <cellStyle name="Calculation 34 5 2 2 2 2" xfId="46964"/>
    <cellStyle name="Calculation 34 5 2 2 3" xfId="36360"/>
    <cellStyle name="Calculation 34 5 2 3" xfId="20665"/>
    <cellStyle name="Calculation 34 5 2 3 2" xfId="41852"/>
    <cellStyle name="Calculation 34 5 2 4" xfId="31232"/>
    <cellStyle name="Calculation 34 5 2_Table 2A-1_EFT (Annual)" xfId="11989"/>
    <cellStyle name="Calculation 34 5 3" xfId="11134"/>
    <cellStyle name="Calculation 34 5 3 2" xfId="23232"/>
    <cellStyle name="Calculation 34 5 3 2 2" xfId="44418"/>
    <cellStyle name="Calculation 34 5 3 3" xfId="33814"/>
    <cellStyle name="Calculation 34 5 4" xfId="18119"/>
    <cellStyle name="Calculation 34 5 4 2" xfId="39306"/>
    <cellStyle name="Calculation 34 5 5" xfId="28489"/>
    <cellStyle name="Calculation 34 5_Table 2A-1_EFT (Annual)" xfId="6670"/>
    <cellStyle name="Calculation 34 6" xfId="3822"/>
    <cellStyle name="Calculation 34 6 2" xfId="12185"/>
    <cellStyle name="Calculation 34 6 2 2" xfId="24214"/>
    <cellStyle name="Calculation 34 6 2 2 2" xfId="45400"/>
    <cellStyle name="Calculation 34 6 2 3" xfId="34796"/>
    <cellStyle name="Calculation 34 6 3" xfId="19101"/>
    <cellStyle name="Calculation 34 6 3 2" xfId="40288"/>
    <cellStyle name="Calculation 34 6 4" xfId="29531"/>
    <cellStyle name="Calculation 34 6_Table 2A-1_EFT (Annual)" xfId="10858"/>
    <cellStyle name="Calculation 34 7" xfId="9504"/>
    <cellStyle name="Calculation 34 7 2" xfId="21668"/>
    <cellStyle name="Calculation 34 7 2 2" xfId="42854"/>
    <cellStyle name="Calculation 34 7 3" xfId="32250"/>
    <cellStyle name="Calculation 34 8" xfId="16555"/>
    <cellStyle name="Calculation 34 8 2" xfId="37742"/>
    <cellStyle name="Calculation 34 9" xfId="26788"/>
    <cellStyle name="Calculation 34_Table 2A-1_EFT (Annual)" xfId="2969"/>
    <cellStyle name="Calculation 35" xfId="279"/>
    <cellStyle name="Calculation 35 2" xfId="1294"/>
    <cellStyle name="Calculation 35 2 2" xfId="2564"/>
    <cellStyle name="Calculation 35 2 2 2" xfId="6125"/>
    <cellStyle name="Calculation 35 2 2 2 2" xfId="14319"/>
    <cellStyle name="Calculation 35 2 2 2 2 2" xfId="26291"/>
    <cellStyle name="Calculation 35 2 2 2 2 2 2" xfId="47477"/>
    <cellStyle name="Calculation 35 2 2 2 2 3" xfId="36873"/>
    <cellStyle name="Calculation 35 2 2 2 3" xfId="21178"/>
    <cellStyle name="Calculation 35 2 2 2 3 2" xfId="42365"/>
    <cellStyle name="Calculation 35 2 2 2 4" xfId="31781"/>
    <cellStyle name="Calculation 35 2 2 2_Table 2A-1_EFT (Annual)" xfId="11497"/>
    <cellStyle name="Calculation 35 2 2 3" xfId="11661"/>
    <cellStyle name="Calculation 35 2 2 3 2" xfId="23745"/>
    <cellStyle name="Calculation 35 2 2 3 2 2" xfId="44931"/>
    <cellStyle name="Calculation 35 2 2 3 3" xfId="34327"/>
    <cellStyle name="Calculation 35 2 2 4" xfId="18632"/>
    <cellStyle name="Calculation 35 2 2 4 2" xfId="39819"/>
    <cellStyle name="Calculation 35 2 2 5" xfId="29038"/>
    <cellStyle name="Calculation 35 2 2_Table 2A-1_EFT (Annual)" xfId="6672"/>
    <cellStyle name="Calculation 35 2 3" xfId="4855"/>
    <cellStyle name="Calculation 35 2 3 2" xfId="13115"/>
    <cellStyle name="Calculation 35 2 3 2 2" xfId="25121"/>
    <cellStyle name="Calculation 35 2 3 2 2 2" xfId="46307"/>
    <cellStyle name="Calculation 35 2 3 2 3" xfId="35703"/>
    <cellStyle name="Calculation 35 2 3 3" xfId="20008"/>
    <cellStyle name="Calculation 35 2 3 3 2" xfId="41195"/>
    <cellStyle name="Calculation 35 2 3 4" xfId="30512"/>
    <cellStyle name="Calculation 35 2 3_Table 2A-1_EFT (Annual)" xfId="9689"/>
    <cellStyle name="Calculation 35 2 4" xfId="10459"/>
    <cellStyle name="Calculation 35 2 4 2" xfId="22575"/>
    <cellStyle name="Calculation 35 2 4 2 2" xfId="43761"/>
    <cellStyle name="Calculation 35 2 4 3" xfId="33157"/>
    <cellStyle name="Calculation 35 2 5" xfId="17462"/>
    <cellStyle name="Calculation 35 2 5 2" xfId="38649"/>
    <cellStyle name="Calculation 35 2 6" xfId="27769"/>
    <cellStyle name="Calculation 35 2_Table 2A-1_EFT (Annual)" xfId="6671"/>
    <cellStyle name="Calculation 35 3" xfId="844"/>
    <cellStyle name="Calculation 35 3 2" xfId="4405"/>
    <cellStyle name="Calculation 35 3 2 2" xfId="12678"/>
    <cellStyle name="Calculation 35 3 2 2 2" xfId="24695"/>
    <cellStyle name="Calculation 35 3 2 2 2 2" xfId="45881"/>
    <cellStyle name="Calculation 35 3 2 2 3" xfId="35277"/>
    <cellStyle name="Calculation 35 3 2 3" xfId="19582"/>
    <cellStyle name="Calculation 35 3 2 3 2" xfId="40769"/>
    <cellStyle name="Calculation 35 3 2 4" xfId="30062"/>
    <cellStyle name="Calculation 35 3 2_Table 2A-1_EFT (Annual)" xfId="9332"/>
    <cellStyle name="Calculation 35 3 3" xfId="10027"/>
    <cellStyle name="Calculation 35 3 3 2" xfId="22149"/>
    <cellStyle name="Calculation 35 3 3 2 2" xfId="43335"/>
    <cellStyle name="Calculation 35 3 3 3" xfId="32731"/>
    <cellStyle name="Calculation 35 3 4" xfId="17036"/>
    <cellStyle name="Calculation 35 3 4 2" xfId="38223"/>
    <cellStyle name="Calculation 35 3 5" xfId="27319"/>
    <cellStyle name="Calculation 35 3_Table 2A-1_EFT (Annual)" xfId="6673"/>
    <cellStyle name="Calculation 35 4" xfId="2033"/>
    <cellStyle name="Calculation 35 4 2" xfId="5594"/>
    <cellStyle name="Calculation 35 4 2 2" xfId="13809"/>
    <cellStyle name="Calculation 35 4 2 2 2" xfId="25797"/>
    <cellStyle name="Calculation 35 4 2 2 2 2" xfId="46983"/>
    <cellStyle name="Calculation 35 4 2 2 3" xfId="36379"/>
    <cellStyle name="Calculation 35 4 2 3" xfId="20684"/>
    <cellStyle name="Calculation 35 4 2 3 2" xfId="41871"/>
    <cellStyle name="Calculation 35 4 2 4" xfId="31251"/>
    <cellStyle name="Calculation 35 4 2_Table 2A-1_EFT (Annual)" xfId="9348"/>
    <cellStyle name="Calculation 35 4 3" xfId="11153"/>
    <cellStyle name="Calculation 35 4 3 2" xfId="23251"/>
    <cellStyle name="Calculation 35 4 3 2 2" xfId="44437"/>
    <cellStyle name="Calculation 35 4 3 3" xfId="33833"/>
    <cellStyle name="Calculation 35 4 4" xfId="18138"/>
    <cellStyle name="Calculation 35 4 4 2" xfId="39325"/>
    <cellStyle name="Calculation 35 4 5" xfId="28508"/>
    <cellStyle name="Calculation 35 4_Table 2A-1_EFT (Annual)" xfId="6674"/>
    <cellStyle name="Calculation 35 5" xfId="3856"/>
    <cellStyle name="Calculation 35 5 2" xfId="12204"/>
    <cellStyle name="Calculation 35 5 2 2" xfId="24233"/>
    <cellStyle name="Calculation 35 5 2 2 2" xfId="45419"/>
    <cellStyle name="Calculation 35 5 2 3" xfId="34815"/>
    <cellStyle name="Calculation 35 5 3" xfId="19120"/>
    <cellStyle name="Calculation 35 5 3 2" xfId="40307"/>
    <cellStyle name="Calculation 35 5 4" xfId="29551"/>
    <cellStyle name="Calculation 35 5_Table 2A-1_EFT (Annual)" xfId="9540"/>
    <cellStyle name="Calculation 35 6" xfId="9533"/>
    <cellStyle name="Calculation 35 6 2" xfId="21687"/>
    <cellStyle name="Calculation 35 6 2 2" xfId="42873"/>
    <cellStyle name="Calculation 35 6 3" xfId="32269"/>
    <cellStyle name="Calculation 35 7" xfId="16574"/>
    <cellStyle name="Calculation 35 7 2" xfId="37761"/>
    <cellStyle name="Calculation 35 8" xfId="26808"/>
    <cellStyle name="Calculation 35_Table 2A-1_EFT (Annual)" xfId="2971"/>
    <cellStyle name="Calculation 36" xfId="643"/>
    <cellStyle name="Calculation 36 2" xfId="1620"/>
    <cellStyle name="Calculation 36 2 2" xfId="2890"/>
    <cellStyle name="Calculation 36 2 2 2" xfId="6451"/>
    <cellStyle name="Calculation 36 2 2 2 2" xfId="14645"/>
    <cellStyle name="Calculation 36 2 2 2 2 2" xfId="26617"/>
    <cellStyle name="Calculation 36 2 2 2 2 2 2" xfId="47803"/>
    <cellStyle name="Calculation 36 2 2 2 2 3" xfId="37199"/>
    <cellStyle name="Calculation 36 2 2 2 3" xfId="21504"/>
    <cellStyle name="Calculation 36 2 2 2 3 2" xfId="42691"/>
    <cellStyle name="Calculation 36 2 2 2 4" xfId="32107"/>
    <cellStyle name="Calculation 36 2 2 2_Table 2A-1_EFT (Annual)" xfId="9347"/>
    <cellStyle name="Calculation 36 2 2 3" xfId="11987"/>
    <cellStyle name="Calculation 36 2 2 3 2" xfId="24071"/>
    <cellStyle name="Calculation 36 2 2 3 2 2" xfId="45257"/>
    <cellStyle name="Calculation 36 2 2 3 3" xfId="34653"/>
    <cellStyle name="Calculation 36 2 2 4" xfId="18958"/>
    <cellStyle name="Calculation 36 2 2 4 2" xfId="40145"/>
    <cellStyle name="Calculation 36 2 2 5" xfId="29364"/>
    <cellStyle name="Calculation 36 2 2_Table 2A-1_EFT (Annual)" xfId="6676"/>
    <cellStyle name="Calculation 36 2 3" xfId="5181"/>
    <cellStyle name="Calculation 36 2 3 2" xfId="13441"/>
    <cellStyle name="Calculation 36 2 3 2 2" xfId="25447"/>
    <cellStyle name="Calculation 36 2 3 2 2 2" xfId="46633"/>
    <cellStyle name="Calculation 36 2 3 2 3" xfId="36029"/>
    <cellStyle name="Calculation 36 2 3 3" xfId="20334"/>
    <cellStyle name="Calculation 36 2 3 3 2" xfId="41521"/>
    <cellStyle name="Calculation 36 2 3 4" xfId="30838"/>
    <cellStyle name="Calculation 36 2 3_Table 2A-1_EFT (Annual)" xfId="9538"/>
    <cellStyle name="Calculation 36 2 4" xfId="10785"/>
    <cellStyle name="Calculation 36 2 4 2" xfId="22901"/>
    <cellStyle name="Calculation 36 2 4 2 2" xfId="44087"/>
    <cellStyle name="Calculation 36 2 4 3" xfId="33483"/>
    <cellStyle name="Calculation 36 2 5" xfId="17788"/>
    <cellStyle name="Calculation 36 2 5 2" xfId="38975"/>
    <cellStyle name="Calculation 36 2 6" xfId="28095"/>
    <cellStyle name="Calculation 36 2_Table 2A-1_EFT (Annual)" xfId="6675"/>
    <cellStyle name="Calculation 36 3" xfId="1132"/>
    <cellStyle name="Calculation 36 3 2" xfId="4693"/>
    <cellStyle name="Calculation 36 3 2 2" xfId="12953"/>
    <cellStyle name="Calculation 36 3 2 2 2" xfId="24959"/>
    <cellStyle name="Calculation 36 3 2 2 2 2" xfId="46145"/>
    <cellStyle name="Calculation 36 3 2 2 3" xfId="35541"/>
    <cellStyle name="Calculation 36 3 2 3" xfId="19846"/>
    <cellStyle name="Calculation 36 3 2 3 2" xfId="41033"/>
    <cellStyle name="Calculation 36 3 2 4" xfId="30350"/>
    <cellStyle name="Calculation 36 3 2_Table 2A-1_EFT (Annual)" xfId="9537"/>
    <cellStyle name="Calculation 36 3 3" xfId="10297"/>
    <cellStyle name="Calculation 36 3 3 2" xfId="22413"/>
    <cellStyle name="Calculation 36 3 3 2 2" xfId="43599"/>
    <cellStyle name="Calculation 36 3 3 3" xfId="32995"/>
    <cellStyle name="Calculation 36 3 4" xfId="17300"/>
    <cellStyle name="Calculation 36 3 4 2" xfId="38487"/>
    <cellStyle name="Calculation 36 3 5" xfId="27607"/>
    <cellStyle name="Calculation 36 3_Table 2A-1_EFT (Annual)" xfId="6677"/>
    <cellStyle name="Calculation 36 4" xfId="2359"/>
    <cellStyle name="Calculation 36 4 2" xfId="5920"/>
    <cellStyle name="Calculation 36 4 2 2" xfId="14135"/>
    <cellStyle name="Calculation 36 4 2 2 2" xfId="26123"/>
    <cellStyle name="Calculation 36 4 2 2 2 2" xfId="47309"/>
    <cellStyle name="Calculation 36 4 2 2 3" xfId="36705"/>
    <cellStyle name="Calculation 36 4 2 3" xfId="21010"/>
    <cellStyle name="Calculation 36 4 2 3 2" xfId="42197"/>
    <cellStyle name="Calculation 36 4 2 4" xfId="31577"/>
    <cellStyle name="Calculation 36 4 2_Table 2A-1_EFT (Annual)" xfId="9536"/>
    <cellStyle name="Calculation 36 4 3" xfId="11479"/>
    <cellStyle name="Calculation 36 4 3 2" xfId="23577"/>
    <cellStyle name="Calculation 36 4 3 2 2" xfId="44763"/>
    <cellStyle name="Calculation 36 4 3 3" xfId="34159"/>
    <cellStyle name="Calculation 36 4 4" xfId="18464"/>
    <cellStyle name="Calculation 36 4 4 2" xfId="39651"/>
    <cellStyle name="Calculation 36 4 5" xfId="28834"/>
    <cellStyle name="Calculation 36 4_Table 2A-1_EFT (Annual)" xfId="6678"/>
    <cellStyle name="Calculation 36 5" xfId="4213"/>
    <cellStyle name="Calculation 36 5 2" xfId="12537"/>
    <cellStyle name="Calculation 36 5 2 2" xfId="24559"/>
    <cellStyle name="Calculation 36 5 2 2 2" xfId="45745"/>
    <cellStyle name="Calculation 36 5 2 3" xfId="35141"/>
    <cellStyle name="Calculation 36 5 3" xfId="19446"/>
    <cellStyle name="Calculation 36 5 3 2" xfId="40633"/>
    <cellStyle name="Calculation 36 5 4" xfId="29901"/>
    <cellStyle name="Calculation 36 5_Table 2A-1_EFT (Annual)" xfId="9888"/>
    <cellStyle name="Calculation 36 6" xfId="9876"/>
    <cellStyle name="Calculation 36 6 2" xfId="22013"/>
    <cellStyle name="Calculation 36 6 2 2" xfId="43199"/>
    <cellStyle name="Calculation 36 6 3" xfId="32595"/>
    <cellStyle name="Calculation 36 7" xfId="16900"/>
    <cellStyle name="Calculation 36 7 2" xfId="38087"/>
    <cellStyle name="Calculation 36 8" xfId="27158"/>
    <cellStyle name="Calculation 36_Table 2A-1_EFT (Annual)" xfId="2972"/>
    <cellStyle name="Calculation 37" xfId="683"/>
    <cellStyle name="Calculation 37 2" xfId="2361"/>
    <cellStyle name="Calculation 37 2 2" xfId="5922"/>
    <cellStyle name="Calculation 37 2 2 2" xfId="14136"/>
    <cellStyle name="Calculation 37 2 2 2 2" xfId="26124"/>
    <cellStyle name="Calculation 37 2 2 2 2 2" xfId="47310"/>
    <cellStyle name="Calculation 37 2 2 2 3" xfId="36706"/>
    <cellStyle name="Calculation 37 2 2 3" xfId="21011"/>
    <cellStyle name="Calculation 37 2 2 3 2" xfId="42198"/>
    <cellStyle name="Calculation 37 2 2 4" xfId="31578"/>
    <cellStyle name="Calculation 37 2 2_Table 2A-1_EFT (Annual)" xfId="9535"/>
    <cellStyle name="Calculation 37 2 3" xfId="11481"/>
    <cellStyle name="Calculation 37 2 3 2" xfId="23578"/>
    <cellStyle name="Calculation 37 2 3 2 2" xfId="44764"/>
    <cellStyle name="Calculation 37 2 3 3" xfId="34160"/>
    <cellStyle name="Calculation 37 2 4" xfId="18465"/>
    <cellStyle name="Calculation 37 2 4 2" xfId="39652"/>
    <cellStyle name="Calculation 37 2 5" xfId="28835"/>
    <cellStyle name="Calculation 37 2_Table 2A-1_EFT (Annual)" xfId="6680"/>
    <cellStyle name="Calculation 37 3" xfId="4249"/>
    <cellStyle name="Calculation 37 3 2" xfId="12542"/>
    <cellStyle name="Calculation 37 3 2 2" xfId="24560"/>
    <cellStyle name="Calculation 37 3 2 2 2" xfId="45746"/>
    <cellStyle name="Calculation 37 3 2 3" xfId="35142"/>
    <cellStyle name="Calculation 37 3 3" xfId="19447"/>
    <cellStyle name="Calculation 37 3 3 2" xfId="40634"/>
    <cellStyle name="Calculation 37 3 4" xfId="29915"/>
    <cellStyle name="Calculation 37 3_Table 2A-1_EFT (Annual)" xfId="9887"/>
    <cellStyle name="Calculation 37 4" xfId="9885"/>
    <cellStyle name="Calculation 37 4 2" xfId="22014"/>
    <cellStyle name="Calculation 37 4 2 2" xfId="43200"/>
    <cellStyle name="Calculation 37 4 3" xfId="32596"/>
    <cellStyle name="Calculation 37 5" xfId="16901"/>
    <cellStyle name="Calculation 37 5 2" xfId="38088"/>
    <cellStyle name="Calculation 37 6" xfId="27172"/>
    <cellStyle name="Calculation 37_Table 2A-1_EFT (Annual)" xfId="6679"/>
    <cellStyle name="Calculation 38" xfId="15997"/>
    <cellStyle name="Calculation 38 2" xfId="37201"/>
    <cellStyle name="Calculation 39" xfId="47805"/>
    <cellStyle name="Calculation 4" xfId="121"/>
    <cellStyle name="Calculation 4 10" xfId="21505"/>
    <cellStyle name="Calculation 4 10 2" xfId="42692"/>
    <cellStyle name="Calculation 4 11" xfId="26676"/>
    <cellStyle name="Calculation 4 2" xfId="514"/>
    <cellStyle name="Calculation 4 2 2" xfId="1491"/>
    <cellStyle name="Calculation 4 2 2 2" xfId="2761"/>
    <cellStyle name="Calculation 4 2 2 2 2" xfId="6322"/>
    <cellStyle name="Calculation 4 2 2 2 2 2" xfId="14516"/>
    <cellStyle name="Calculation 4 2 2 2 2 2 2" xfId="26488"/>
    <cellStyle name="Calculation 4 2 2 2 2 2 2 2" xfId="47674"/>
    <cellStyle name="Calculation 4 2 2 2 2 2 3" xfId="37070"/>
    <cellStyle name="Calculation 4 2 2 2 2 3" xfId="21375"/>
    <cellStyle name="Calculation 4 2 2 2 2 3 2" xfId="42562"/>
    <cellStyle name="Calculation 4 2 2 2 2 4" xfId="31978"/>
    <cellStyle name="Calculation 4 2 2 2 2_Table 2A-1_EFT (Annual)" xfId="9346"/>
    <cellStyle name="Calculation 4 2 2 2 3" xfId="11858"/>
    <cellStyle name="Calculation 4 2 2 2 3 2" xfId="23942"/>
    <cellStyle name="Calculation 4 2 2 2 3 2 2" xfId="45128"/>
    <cellStyle name="Calculation 4 2 2 2 3 3" xfId="34524"/>
    <cellStyle name="Calculation 4 2 2 2 4" xfId="18829"/>
    <cellStyle name="Calculation 4 2 2 2 4 2" xfId="40016"/>
    <cellStyle name="Calculation 4 2 2 2 5" xfId="29235"/>
    <cellStyle name="Calculation 4 2 2 2_Table 2A-1_EFT (Annual)" xfId="6682"/>
    <cellStyle name="Calculation 4 2 2 3" xfId="5052"/>
    <cellStyle name="Calculation 4 2 2 3 2" xfId="13312"/>
    <cellStyle name="Calculation 4 2 2 3 2 2" xfId="25318"/>
    <cellStyle name="Calculation 4 2 2 3 2 2 2" xfId="46504"/>
    <cellStyle name="Calculation 4 2 2 3 2 3" xfId="35900"/>
    <cellStyle name="Calculation 4 2 2 3 3" xfId="20205"/>
    <cellStyle name="Calculation 4 2 2 3 3 2" xfId="41392"/>
    <cellStyle name="Calculation 4 2 2 3 4" xfId="30709"/>
    <cellStyle name="Calculation 4 2 2 3_Table 2A-1_EFT (Annual)" xfId="9534"/>
    <cellStyle name="Calculation 4 2 2 4" xfId="10656"/>
    <cellStyle name="Calculation 4 2 2 4 2" xfId="22772"/>
    <cellStyle name="Calculation 4 2 2 4 2 2" xfId="43958"/>
    <cellStyle name="Calculation 4 2 2 4 3" xfId="33354"/>
    <cellStyle name="Calculation 4 2 2 5" xfId="17659"/>
    <cellStyle name="Calculation 4 2 2 5 2" xfId="38846"/>
    <cellStyle name="Calculation 4 2 2 6" xfId="27966"/>
    <cellStyle name="Calculation 4 2 2_Table 2A-1_EFT (Annual)" xfId="6681"/>
    <cellStyle name="Calculation 4 2 3" xfId="1025"/>
    <cellStyle name="Calculation 4 2 3 2" xfId="4586"/>
    <cellStyle name="Calculation 4 2 3 2 2" xfId="12846"/>
    <cellStyle name="Calculation 4 2 3 2 2 2" xfId="24852"/>
    <cellStyle name="Calculation 4 2 3 2 2 2 2" xfId="46038"/>
    <cellStyle name="Calculation 4 2 3 2 2 3" xfId="35434"/>
    <cellStyle name="Calculation 4 2 3 2 3" xfId="19739"/>
    <cellStyle name="Calculation 4 2 3 2 3 2" xfId="40926"/>
    <cellStyle name="Calculation 4 2 3 2 4" xfId="30243"/>
    <cellStyle name="Calculation 4 2 3 2_Table 2A-1_EFT (Annual)" xfId="10790"/>
    <cellStyle name="Calculation 4 2 3 3" xfId="10190"/>
    <cellStyle name="Calculation 4 2 3 3 2" xfId="22306"/>
    <cellStyle name="Calculation 4 2 3 3 2 2" xfId="43492"/>
    <cellStyle name="Calculation 4 2 3 3 3" xfId="32888"/>
    <cellStyle name="Calculation 4 2 3 4" xfId="17193"/>
    <cellStyle name="Calculation 4 2 3 4 2" xfId="38380"/>
    <cellStyle name="Calculation 4 2 3 5" xfId="27500"/>
    <cellStyle name="Calculation 4 2 3_Table 2A-1_EFT (Annual)" xfId="6683"/>
    <cellStyle name="Calculation 4 2 4" xfId="2230"/>
    <cellStyle name="Calculation 4 2 4 2" xfId="5791"/>
    <cellStyle name="Calculation 4 2 4 2 2" xfId="14006"/>
    <cellStyle name="Calculation 4 2 4 2 2 2" xfId="25994"/>
    <cellStyle name="Calculation 4 2 4 2 2 2 2" xfId="47180"/>
    <cellStyle name="Calculation 4 2 4 2 2 3" xfId="36576"/>
    <cellStyle name="Calculation 4 2 4 2 3" xfId="20881"/>
    <cellStyle name="Calculation 4 2 4 2 3 2" xfId="42068"/>
    <cellStyle name="Calculation 4 2 4 2 4" xfId="31448"/>
    <cellStyle name="Calculation 4 2 4 2_Table 2A-1_EFT (Annual)" xfId="10895"/>
    <cellStyle name="Calculation 4 2 4 3" xfId="11350"/>
    <cellStyle name="Calculation 4 2 4 3 2" xfId="23448"/>
    <cellStyle name="Calculation 4 2 4 3 2 2" xfId="44634"/>
    <cellStyle name="Calculation 4 2 4 3 3" xfId="34030"/>
    <cellStyle name="Calculation 4 2 4 4" xfId="18335"/>
    <cellStyle name="Calculation 4 2 4 4 2" xfId="39522"/>
    <cellStyle name="Calculation 4 2 4 5" xfId="28705"/>
    <cellStyle name="Calculation 4 2 4_Table 2A-1_EFT (Annual)" xfId="6684"/>
    <cellStyle name="Calculation 4 2 5" xfId="4084"/>
    <cellStyle name="Calculation 4 2 5 2" xfId="12408"/>
    <cellStyle name="Calculation 4 2 5 2 2" xfId="24430"/>
    <cellStyle name="Calculation 4 2 5 2 2 2" xfId="45616"/>
    <cellStyle name="Calculation 4 2 5 2 3" xfId="35012"/>
    <cellStyle name="Calculation 4 2 5 3" xfId="19317"/>
    <cellStyle name="Calculation 4 2 5 3 2" xfId="40504"/>
    <cellStyle name="Calculation 4 2 5 4" xfId="29772"/>
    <cellStyle name="Calculation 4 2 5_Table 2A-1_EFT (Annual)" xfId="12211"/>
    <cellStyle name="Calculation 4 2 6" xfId="9747"/>
    <cellStyle name="Calculation 4 2 6 2" xfId="21884"/>
    <cellStyle name="Calculation 4 2 6 2 2" xfId="43070"/>
    <cellStyle name="Calculation 4 2 6 3" xfId="32466"/>
    <cellStyle name="Calculation 4 2 7" xfId="16771"/>
    <cellStyle name="Calculation 4 2 7 2" xfId="37958"/>
    <cellStyle name="Calculation 4 2 8" xfId="27029"/>
    <cellStyle name="Calculation 4 2_Table 2A-1_EFT (Annual)" xfId="2974"/>
    <cellStyle name="Calculation 4 3" xfId="352"/>
    <cellStyle name="Calculation 4 3 2" xfId="1335"/>
    <cellStyle name="Calculation 4 3 2 2" xfId="2605"/>
    <cellStyle name="Calculation 4 3 2 2 2" xfId="6166"/>
    <cellStyle name="Calculation 4 3 2 2 2 2" xfId="14360"/>
    <cellStyle name="Calculation 4 3 2 2 2 2 2" xfId="26332"/>
    <cellStyle name="Calculation 4 3 2 2 2 2 2 2" xfId="47518"/>
    <cellStyle name="Calculation 4 3 2 2 2 2 3" xfId="36914"/>
    <cellStyle name="Calculation 4 3 2 2 2 3" xfId="21219"/>
    <cellStyle name="Calculation 4 3 2 2 2 3 2" xfId="42406"/>
    <cellStyle name="Calculation 4 3 2 2 2 4" xfId="31822"/>
    <cellStyle name="Calculation 4 3 2 2 2_Table 2A-1_EFT (Annual)" xfId="11494"/>
    <cellStyle name="Calculation 4 3 2 2 3" xfId="11702"/>
    <cellStyle name="Calculation 4 3 2 2 3 2" xfId="23786"/>
    <cellStyle name="Calculation 4 3 2 2 3 2 2" xfId="44972"/>
    <cellStyle name="Calculation 4 3 2 2 3 3" xfId="34368"/>
    <cellStyle name="Calculation 4 3 2 2 4" xfId="18673"/>
    <cellStyle name="Calculation 4 3 2 2 4 2" xfId="39860"/>
    <cellStyle name="Calculation 4 3 2 2 5" xfId="29079"/>
    <cellStyle name="Calculation 4 3 2 2_Table 2A-1_EFT (Annual)" xfId="6686"/>
    <cellStyle name="Calculation 4 3 2 3" xfId="4896"/>
    <cellStyle name="Calculation 4 3 2 3 2" xfId="13156"/>
    <cellStyle name="Calculation 4 3 2 3 2 2" xfId="25162"/>
    <cellStyle name="Calculation 4 3 2 3 2 2 2" xfId="46348"/>
    <cellStyle name="Calculation 4 3 2 3 2 3" xfId="35744"/>
    <cellStyle name="Calculation 4 3 2 3 3" xfId="20049"/>
    <cellStyle name="Calculation 4 3 2 3 3 2" xfId="41236"/>
    <cellStyle name="Calculation 4 3 2 3 4" xfId="30553"/>
    <cellStyle name="Calculation 4 3 2 3_Table 2A-1_EFT (Annual)" xfId="9546"/>
    <cellStyle name="Calculation 4 3 2 4" xfId="10500"/>
    <cellStyle name="Calculation 4 3 2 4 2" xfId="22616"/>
    <cellStyle name="Calculation 4 3 2 4 2 2" xfId="43802"/>
    <cellStyle name="Calculation 4 3 2 4 3" xfId="33198"/>
    <cellStyle name="Calculation 4 3 2 5" xfId="17503"/>
    <cellStyle name="Calculation 4 3 2 5 2" xfId="38690"/>
    <cellStyle name="Calculation 4 3 2 6" xfId="27810"/>
    <cellStyle name="Calculation 4 3 2_Table 2A-1_EFT (Annual)" xfId="6685"/>
    <cellStyle name="Calculation 4 3 3" xfId="893"/>
    <cellStyle name="Calculation 4 3 3 2" xfId="4454"/>
    <cellStyle name="Calculation 4 3 3 2 2" xfId="12716"/>
    <cellStyle name="Calculation 4 3 3 2 2 2" xfId="24726"/>
    <cellStyle name="Calculation 4 3 3 2 2 2 2" xfId="45912"/>
    <cellStyle name="Calculation 4 3 3 2 2 3" xfId="35308"/>
    <cellStyle name="Calculation 4 3 3 2 3" xfId="19613"/>
    <cellStyle name="Calculation 4 3 3 2 3 2" xfId="40800"/>
    <cellStyle name="Calculation 4 3 3 2 4" xfId="30111"/>
    <cellStyle name="Calculation 4 3 3 2_Table 2A-1_EFT (Annual)" xfId="10821"/>
    <cellStyle name="Calculation 4 3 3 3" xfId="10063"/>
    <cellStyle name="Calculation 4 3 3 3 2" xfId="22180"/>
    <cellStyle name="Calculation 4 3 3 3 2 2" xfId="43366"/>
    <cellStyle name="Calculation 4 3 3 3 3" xfId="32762"/>
    <cellStyle name="Calculation 4 3 3 4" xfId="17067"/>
    <cellStyle name="Calculation 4 3 3 4 2" xfId="38254"/>
    <cellStyle name="Calculation 4 3 3 5" xfId="27368"/>
    <cellStyle name="Calculation 4 3 3_Table 2A-1_EFT (Annual)" xfId="6687"/>
    <cellStyle name="Calculation 4 3 4" xfId="2074"/>
    <cellStyle name="Calculation 4 3 4 2" xfId="5635"/>
    <cellStyle name="Calculation 4 3 4 2 2" xfId="13850"/>
    <cellStyle name="Calculation 4 3 4 2 2 2" xfId="25838"/>
    <cellStyle name="Calculation 4 3 4 2 2 2 2" xfId="47024"/>
    <cellStyle name="Calculation 4 3 4 2 2 3" xfId="36420"/>
    <cellStyle name="Calculation 4 3 4 2 3" xfId="20725"/>
    <cellStyle name="Calculation 4 3 4 2 3 2" xfId="41912"/>
    <cellStyle name="Calculation 4 3 4 2 4" xfId="31292"/>
    <cellStyle name="Calculation 4 3 4 2_Table 2A-1_EFT (Annual)" xfId="11488"/>
    <cellStyle name="Calculation 4 3 4 3" xfId="11194"/>
    <cellStyle name="Calculation 4 3 4 3 2" xfId="23292"/>
    <cellStyle name="Calculation 4 3 4 3 2 2" xfId="44478"/>
    <cellStyle name="Calculation 4 3 4 3 3" xfId="33874"/>
    <cellStyle name="Calculation 4 3 4 4" xfId="18179"/>
    <cellStyle name="Calculation 4 3 4 4 2" xfId="39366"/>
    <cellStyle name="Calculation 4 3 4 5" xfId="28549"/>
    <cellStyle name="Calculation 4 3 4_Table 2A-1_EFT (Annual)" xfId="6688"/>
    <cellStyle name="Calculation 4 3 5" xfId="3922"/>
    <cellStyle name="Calculation 4 3 5 2" xfId="12250"/>
    <cellStyle name="Calculation 4 3 5 2 2" xfId="24274"/>
    <cellStyle name="Calculation 4 3 5 2 2 2" xfId="45460"/>
    <cellStyle name="Calculation 4 3 5 2 3" xfId="34856"/>
    <cellStyle name="Calculation 4 3 5 3" xfId="19161"/>
    <cellStyle name="Calculation 4 3 5 3 2" xfId="40348"/>
    <cellStyle name="Calculation 4 3 5 4" xfId="29610"/>
    <cellStyle name="Calculation 4 3 5_Table 2A-1_EFT (Annual)" xfId="12350"/>
    <cellStyle name="Calculation 4 3 6" xfId="9587"/>
    <cellStyle name="Calculation 4 3 6 2" xfId="21728"/>
    <cellStyle name="Calculation 4 3 6 2 2" xfId="42914"/>
    <cellStyle name="Calculation 4 3 6 3" xfId="32310"/>
    <cellStyle name="Calculation 4 3 7" xfId="16615"/>
    <cellStyle name="Calculation 4 3 7 2" xfId="37802"/>
    <cellStyle name="Calculation 4 3 8" xfId="26867"/>
    <cellStyle name="Calculation 4 3_Table 2A-1_EFT (Annual)" xfId="2975"/>
    <cellStyle name="Calculation 4 4" xfId="1169"/>
    <cellStyle name="Calculation 4 4 2" xfId="2439"/>
    <cellStyle name="Calculation 4 4 2 2" xfId="6000"/>
    <cellStyle name="Calculation 4 4 2 2 2" xfId="14194"/>
    <cellStyle name="Calculation 4 4 2 2 2 2" xfId="26166"/>
    <cellStyle name="Calculation 4 4 2 2 2 2 2" xfId="47352"/>
    <cellStyle name="Calculation 4 4 2 2 2 3" xfId="36748"/>
    <cellStyle name="Calculation 4 4 2 2 3" xfId="21053"/>
    <cellStyle name="Calculation 4 4 2 2 3 2" xfId="42240"/>
    <cellStyle name="Calculation 4 4 2 2 4" xfId="31656"/>
    <cellStyle name="Calculation 4 4 2 2_Table 2A-1_EFT (Annual)" xfId="14155"/>
    <cellStyle name="Calculation 4 4 2 3" xfId="11536"/>
    <cellStyle name="Calculation 4 4 2 3 2" xfId="23620"/>
    <cellStyle name="Calculation 4 4 2 3 2 2" xfId="44806"/>
    <cellStyle name="Calculation 4 4 2 3 3" xfId="34202"/>
    <cellStyle name="Calculation 4 4 2 4" xfId="18507"/>
    <cellStyle name="Calculation 4 4 2 4 2" xfId="39694"/>
    <cellStyle name="Calculation 4 4 2 5" xfId="28913"/>
    <cellStyle name="Calculation 4 4 2_Table 2A-1_EFT (Annual)" xfId="6690"/>
    <cellStyle name="Calculation 4 4 3" xfId="4730"/>
    <cellStyle name="Calculation 4 4 3 2" xfId="12990"/>
    <cellStyle name="Calculation 4 4 3 2 2" xfId="24996"/>
    <cellStyle name="Calculation 4 4 3 2 2 2" xfId="46182"/>
    <cellStyle name="Calculation 4 4 3 2 3" xfId="35578"/>
    <cellStyle name="Calculation 4 4 3 3" xfId="19883"/>
    <cellStyle name="Calculation 4 4 3 3 2" xfId="41070"/>
    <cellStyle name="Calculation 4 4 3 4" xfId="30387"/>
    <cellStyle name="Calculation 4 4 3_Table 2A-1_EFT (Annual)" xfId="10146"/>
    <cellStyle name="Calculation 4 4 4" xfId="10334"/>
    <cellStyle name="Calculation 4 4 4 2" xfId="22450"/>
    <cellStyle name="Calculation 4 4 4 2 2" xfId="43636"/>
    <cellStyle name="Calculation 4 4 4 3" xfId="33032"/>
    <cellStyle name="Calculation 4 4 5" xfId="17337"/>
    <cellStyle name="Calculation 4 4 5 2" xfId="38524"/>
    <cellStyle name="Calculation 4 4 6" xfId="27644"/>
    <cellStyle name="Calculation 4 4_Table 2A-1_EFT (Annual)" xfId="6689"/>
    <cellStyle name="Calculation 4 5" xfId="734"/>
    <cellStyle name="Calculation 4 5 2" xfId="4295"/>
    <cellStyle name="Calculation 4 5 2 2" xfId="12575"/>
    <cellStyle name="Calculation 4 5 2 2 2" xfId="24592"/>
    <cellStyle name="Calculation 4 5 2 2 2 2" xfId="45778"/>
    <cellStyle name="Calculation 4 5 2 2 3" xfId="35174"/>
    <cellStyle name="Calculation 4 5 2 3" xfId="19479"/>
    <cellStyle name="Calculation 4 5 2 3 2" xfId="40666"/>
    <cellStyle name="Calculation 4 5 2 4" xfId="29952"/>
    <cellStyle name="Calculation 4 5 2_Table 2A-1_EFT (Annual)" xfId="9357"/>
    <cellStyle name="Calculation 4 5 3" xfId="9923"/>
    <cellStyle name="Calculation 4 5 3 2" xfId="22046"/>
    <cellStyle name="Calculation 4 5 3 2 2" xfId="43232"/>
    <cellStyle name="Calculation 4 5 3 3" xfId="32628"/>
    <cellStyle name="Calculation 4 5 4" xfId="16933"/>
    <cellStyle name="Calculation 4 5 4 2" xfId="38120"/>
    <cellStyle name="Calculation 4 5 5" xfId="27209"/>
    <cellStyle name="Calculation 4 5_Table 2A-1_EFT (Annual)" xfId="6691"/>
    <cellStyle name="Calculation 4 6" xfId="1796"/>
    <cellStyle name="Calculation 4 6 2" xfId="5357"/>
    <cellStyle name="Calculation 4 6 2 2" xfId="13572"/>
    <cellStyle name="Calculation 4 6 2 2 2" xfId="25560"/>
    <cellStyle name="Calculation 4 6 2 2 2 2" xfId="46746"/>
    <cellStyle name="Calculation 4 6 2 2 3" xfId="36142"/>
    <cellStyle name="Calculation 4 6 2 3" xfId="20447"/>
    <cellStyle name="Calculation 4 6 2 3 2" xfId="41634"/>
    <cellStyle name="Calculation 4 6 2 4" xfId="31014"/>
    <cellStyle name="Calculation 4 6 2_Table 2A-1_EFT (Annual)" xfId="10789"/>
    <cellStyle name="Calculation 4 6 3" xfId="10916"/>
    <cellStyle name="Calculation 4 6 3 2" xfId="23014"/>
    <cellStyle name="Calculation 4 6 3 2 2" xfId="44200"/>
    <cellStyle name="Calculation 4 6 3 3" xfId="33596"/>
    <cellStyle name="Calculation 4 6 4" xfId="17901"/>
    <cellStyle name="Calculation 4 6 4 2" xfId="39088"/>
    <cellStyle name="Calculation 4 6 5" xfId="28271"/>
    <cellStyle name="Calculation 4 6_Table 2A-1_EFT (Annual)" xfId="6692"/>
    <cellStyle name="Calculation 4 7" xfId="3710"/>
    <cellStyle name="Calculation 4 7 2" xfId="12078"/>
    <cellStyle name="Calculation 4 7 2 2" xfId="24108"/>
    <cellStyle name="Calculation 4 7 2 2 2" xfId="45294"/>
    <cellStyle name="Calculation 4 7 2 3" xfId="34690"/>
    <cellStyle name="Calculation 4 7 3" xfId="18995"/>
    <cellStyle name="Calculation 4 7 3 2" xfId="40182"/>
    <cellStyle name="Calculation 4 7 4" xfId="29419"/>
    <cellStyle name="Calculation 4 7_Table 2A-1_EFT (Annual)" xfId="13552"/>
    <cellStyle name="Calculation 4 8" xfId="9397"/>
    <cellStyle name="Calculation 4 8 2" xfId="21562"/>
    <cellStyle name="Calculation 4 8 2 2" xfId="42748"/>
    <cellStyle name="Calculation 4 8 3" xfId="32144"/>
    <cellStyle name="Calculation 4 9" xfId="16449"/>
    <cellStyle name="Calculation 4 9 2" xfId="37636"/>
    <cellStyle name="Calculation 4_Table 2A-1_EFT (Annual)" xfId="2973"/>
    <cellStyle name="Calculation 5" xfId="110"/>
    <cellStyle name="Calculation 5 10" xfId="21511"/>
    <cellStyle name="Calculation 5 10 2" xfId="42698"/>
    <cellStyle name="Calculation 5 11" xfId="26665"/>
    <cellStyle name="Calculation 5 2" xfId="503"/>
    <cellStyle name="Calculation 5 2 2" xfId="1480"/>
    <cellStyle name="Calculation 5 2 2 2" xfId="2750"/>
    <cellStyle name="Calculation 5 2 2 2 2" xfId="6311"/>
    <cellStyle name="Calculation 5 2 2 2 2 2" xfId="14505"/>
    <cellStyle name="Calculation 5 2 2 2 2 2 2" xfId="26477"/>
    <cellStyle name="Calculation 5 2 2 2 2 2 2 2" xfId="47663"/>
    <cellStyle name="Calculation 5 2 2 2 2 2 3" xfId="37059"/>
    <cellStyle name="Calculation 5 2 2 2 2 3" xfId="21364"/>
    <cellStyle name="Calculation 5 2 2 2 2 3 2" xfId="42551"/>
    <cellStyle name="Calculation 5 2 2 2 2 4" xfId="31967"/>
    <cellStyle name="Calculation 5 2 2 2 2_Table 2A-1_EFT (Annual)" xfId="12684"/>
    <cellStyle name="Calculation 5 2 2 2 3" xfId="11847"/>
    <cellStyle name="Calculation 5 2 2 2 3 2" xfId="23931"/>
    <cellStyle name="Calculation 5 2 2 2 3 2 2" xfId="45117"/>
    <cellStyle name="Calculation 5 2 2 2 3 3" xfId="34513"/>
    <cellStyle name="Calculation 5 2 2 2 4" xfId="18818"/>
    <cellStyle name="Calculation 5 2 2 2 4 2" xfId="40005"/>
    <cellStyle name="Calculation 5 2 2 2 5" xfId="29224"/>
    <cellStyle name="Calculation 5 2 2 2_Table 2A-1_EFT (Annual)" xfId="6694"/>
    <cellStyle name="Calculation 5 2 2 3" xfId="5041"/>
    <cellStyle name="Calculation 5 2 2 3 2" xfId="13301"/>
    <cellStyle name="Calculation 5 2 2 3 2 2" xfId="25307"/>
    <cellStyle name="Calculation 5 2 2 3 2 2 2" xfId="46493"/>
    <cellStyle name="Calculation 5 2 2 3 2 3" xfId="35889"/>
    <cellStyle name="Calculation 5 2 2 3 3" xfId="20194"/>
    <cellStyle name="Calculation 5 2 2 3 3 2" xfId="41381"/>
    <cellStyle name="Calculation 5 2 2 3 4" xfId="30698"/>
    <cellStyle name="Calculation 5 2 2 3_Table 2A-1_EFT (Annual)" xfId="11493"/>
    <cellStyle name="Calculation 5 2 2 4" xfId="10645"/>
    <cellStyle name="Calculation 5 2 2 4 2" xfId="22761"/>
    <cellStyle name="Calculation 5 2 2 4 2 2" xfId="43947"/>
    <cellStyle name="Calculation 5 2 2 4 3" xfId="33343"/>
    <cellStyle name="Calculation 5 2 2 5" xfId="17648"/>
    <cellStyle name="Calculation 5 2 2 5 2" xfId="38835"/>
    <cellStyle name="Calculation 5 2 2 6" xfId="27955"/>
    <cellStyle name="Calculation 5 2 2_Table 2A-1_EFT (Annual)" xfId="6693"/>
    <cellStyle name="Calculation 5 2 3" xfId="1017"/>
    <cellStyle name="Calculation 5 2 3 2" xfId="4578"/>
    <cellStyle name="Calculation 5 2 3 2 2" xfId="12838"/>
    <cellStyle name="Calculation 5 2 3 2 2 2" xfId="24844"/>
    <cellStyle name="Calculation 5 2 3 2 2 2 2" xfId="46030"/>
    <cellStyle name="Calculation 5 2 3 2 2 3" xfId="35426"/>
    <cellStyle name="Calculation 5 2 3 2 3" xfId="19731"/>
    <cellStyle name="Calculation 5 2 3 2 3 2" xfId="40918"/>
    <cellStyle name="Calculation 5 2 3 2 4" xfId="30235"/>
    <cellStyle name="Calculation 5 2 3 2_Table 2A-1_EFT (Annual)" xfId="12064"/>
    <cellStyle name="Calculation 5 2 3 3" xfId="10182"/>
    <cellStyle name="Calculation 5 2 3 3 2" xfId="22298"/>
    <cellStyle name="Calculation 5 2 3 3 2 2" xfId="43484"/>
    <cellStyle name="Calculation 5 2 3 3 3" xfId="32880"/>
    <cellStyle name="Calculation 5 2 3 4" xfId="17185"/>
    <cellStyle name="Calculation 5 2 3 4 2" xfId="38372"/>
    <cellStyle name="Calculation 5 2 3 5" xfId="27492"/>
    <cellStyle name="Calculation 5 2 3_Table 2A-1_EFT (Annual)" xfId="6695"/>
    <cellStyle name="Calculation 5 2 4" xfId="2219"/>
    <cellStyle name="Calculation 5 2 4 2" xfId="5780"/>
    <cellStyle name="Calculation 5 2 4 2 2" xfId="13995"/>
    <cellStyle name="Calculation 5 2 4 2 2 2" xfId="25983"/>
    <cellStyle name="Calculation 5 2 4 2 2 2 2" xfId="47169"/>
    <cellStyle name="Calculation 5 2 4 2 2 3" xfId="36565"/>
    <cellStyle name="Calculation 5 2 4 2 3" xfId="20870"/>
    <cellStyle name="Calculation 5 2 4 2 3 2" xfId="42057"/>
    <cellStyle name="Calculation 5 2 4 2 4" xfId="31437"/>
    <cellStyle name="Calculation 5 2 4 2_Table 2A-1_EFT (Annual)" xfId="12564"/>
    <cellStyle name="Calculation 5 2 4 3" xfId="11339"/>
    <cellStyle name="Calculation 5 2 4 3 2" xfId="23437"/>
    <cellStyle name="Calculation 5 2 4 3 2 2" xfId="44623"/>
    <cellStyle name="Calculation 5 2 4 3 3" xfId="34019"/>
    <cellStyle name="Calculation 5 2 4 4" xfId="18324"/>
    <cellStyle name="Calculation 5 2 4 4 2" xfId="39511"/>
    <cellStyle name="Calculation 5 2 4 5" xfId="28694"/>
    <cellStyle name="Calculation 5 2 4_Table 2A-1_EFT (Annual)" xfId="6696"/>
    <cellStyle name="Calculation 5 2 5" xfId="4073"/>
    <cellStyle name="Calculation 5 2 5 2" xfId="12397"/>
    <cellStyle name="Calculation 5 2 5 2 2" xfId="24419"/>
    <cellStyle name="Calculation 5 2 5 2 2 2" xfId="45605"/>
    <cellStyle name="Calculation 5 2 5 2 3" xfId="35001"/>
    <cellStyle name="Calculation 5 2 5 3" xfId="19306"/>
    <cellStyle name="Calculation 5 2 5 3 2" xfId="40493"/>
    <cellStyle name="Calculation 5 2 5 4" xfId="29761"/>
    <cellStyle name="Calculation 5 2 5_Table 2A-1_EFT (Annual)" xfId="11487"/>
    <cellStyle name="Calculation 5 2 6" xfId="9736"/>
    <cellStyle name="Calculation 5 2 6 2" xfId="21873"/>
    <cellStyle name="Calculation 5 2 6 2 2" xfId="43059"/>
    <cellStyle name="Calculation 5 2 6 3" xfId="32455"/>
    <cellStyle name="Calculation 5 2 7" xfId="16760"/>
    <cellStyle name="Calculation 5 2 7 2" xfId="37947"/>
    <cellStyle name="Calculation 5 2 8" xfId="27018"/>
    <cellStyle name="Calculation 5 2_Table 2A-1_EFT (Annual)" xfId="2977"/>
    <cellStyle name="Calculation 5 3" xfId="341"/>
    <cellStyle name="Calculation 5 3 2" xfId="1324"/>
    <cellStyle name="Calculation 5 3 2 2" xfId="2594"/>
    <cellStyle name="Calculation 5 3 2 2 2" xfId="6155"/>
    <cellStyle name="Calculation 5 3 2 2 2 2" xfId="14349"/>
    <cellStyle name="Calculation 5 3 2 2 2 2 2" xfId="26321"/>
    <cellStyle name="Calculation 5 3 2 2 2 2 2 2" xfId="47507"/>
    <cellStyle name="Calculation 5 3 2 2 2 2 3" xfId="36903"/>
    <cellStyle name="Calculation 5 3 2 2 2 3" xfId="21208"/>
    <cellStyle name="Calculation 5 3 2 2 2 3 2" xfId="42395"/>
    <cellStyle name="Calculation 5 3 2 2 2 4" xfId="31811"/>
    <cellStyle name="Calculation 5 3 2 2 2_Table 2A-1_EFT (Annual)" xfId="12705"/>
    <cellStyle name="Calculation 5 3 2 2 3" xfId="11691"/>
    <cellStyle name="Calculation 5 3 2 2 3 2" xfId="23775"/>
    <cellStyle name="Calculation 5 3 2 2 3 2 2" xfId="44961"/>
    <cellStyle name="Calculation 5 3 2 2 3 3" xfId="34357"/>
    <cellStyle name="Calculation 5 3 2 2 4" xfId="18662"/>
    <cellStyle name="Calculation 5 3 2 2 4 2" xfId="39849"/>
    <cellStyle name="Calculation 5 3 2 2 5" xfId="29068"/>
    <cellStyle name="Calculation 5 3 2 2_Table 2A-1_EFT (Annual)" xfId="6698"/>
    <cellStyle name="Calculation 5 3 2 3" xfId="4885"/>
    <cellStyle name="Calculation 5 3 2 3 2" xfId="13145"/>
    <cellStyle name="Calculation 5 3 2 3 2 2" xfId="25151"/>
    <cellStyle name="Calculation 5 3 2 3 2 2 2" xfId="46337"/>
    <cellStyle name="Calculation 5 3 2 3 2 3" xfId="35733"/>
    <cellStyle name="Calculation 5 3 2 3 3" xfId="20038"/>
    <cellStyle name="Calculation 5 3 2 3 3 2" xfId="41225"/>
    <cellStyle name="Calculation 5 3 2 3 4" xfId="30542"/>
    <cellStyle name="Calculation 5 3 2 3_Table 2A-1_EFT (Annual)" xfId="11496"/>
    <cellStyle name="Calculation 5 3 2 4" xfId="10489"/>
    <cellStyle name="Calculation 5 3 2 4 2" xfId="22605"/>
    <cellStyle name="Calculation 5 3 2 4 2 2" xfId="43791"/>
    <cellStyle name="Calculation 5 3 2 4 3" xfId="33187"/>
    <cellStyle name="Calculation 5 3 2 5" xfId="17492"/>
    <cellStyle name="Calculation 5 3 2 5 2" xfId="38679"/>
    <cellStyle name="Calculation 5 3 2 6" xfId="27799"/>
    <cellStyle name="Calculation 5 3 2_Table 2A-1_EFT (Annual)" xfId="6697"/>
    <cellStyle name="Calculation 5 3 3" xfId="885"/>
    <cellStyle name="Calculation 5 3 3 2" xfId="4446"/>
    <cellStyle name="Calculation 5 3 3 2 2" xfId="12708"/>
    <cellStyle name="Calculation 5 3 3 2 2 2" xfId="24718"/>
    <cellStyle name="Calculation 5 3 3 2 2 2 2" xfId="45904"/>
    <cellStyle name="Calculation 5 3 3 2 2 3" xfId="35300"/>
    <cellStyle name="Calculation 5 3 3 2 3" xfId="19605"/>
    <cellStyle name="Calculation 5 3 3 2 3 2" xfId="40792"/>
    <cellStyle name="Calculation 5 3 3 2 4" xfId="30103"/>
    <cellStyle name="Calculation 5 3 3 2_Table 2A-1_EFT (Annual)" xfId="9383"/>
    <cellStyle name="Calculation 5 3 3 3" xfId="10055"/>
    <cellStyle name="Calculation 5 3 3 3 2" xfId="22172"/>
    <cellStyle name="Calculation 5 3 3 3 2 2" xfId="43358"/>
    <cellStyle name="Calculation 5 3 3 3 3" xfId="32754"/>
    <cellStyle name="Calculation 5 3 3 4" xfId="17059"/>
    <cellStyle name="Calculation 5 3 3 4 2" xfId="38246"/>
    <cellStyle name="Calculation 5 3 3 5" xfId="27360"/>
    <cellStyle name="Calculation 5 3 3_Table 2A-1_EFT (Annual)" xfId="6699"/>
    <cellStyle name="Calculation 5 3 4" xfId="2063"/>
    <cellStyle name="Calculation 5 3 4 2" xfId="5624"/>
    <cellStyle name="Calculation 5 3 4 2 2" xfId="13839"/>
    <cellStyle name="Calculation 5 3 4 2 2 2" xfId="25827"/>
    <cellStyle name="Calculation 5 3 4 2 2 2 2" xfId="47013"/>
    <cellStyle name="Calculation 5 3 4 2 2 3" xfId="36409"/>
    <cellStyle name="Calculation 5 3 4 2 3" xfId="20714"/>
    <cellStyle name="Calculation 5 3 4 2 3 2" xfId="41901"/>
    <cellStyle name="Calculation 5 3 4 2 4" xfId="31281"/>
    <cellStyle name="Calculation 5 3 4 2_Table 2A-1_EFT (Annual)" xfId="13444"/>
    <cellStyle name="Calculation 5 3 4 3" xfId="11183"/>
    <cellStyle name="Calculation 5 3 4 3 2" xfId="23281"/>
    <cellStyle name="Calculation 5 3 4 3 2 2" xfId="44467"/>
    <cellStyle name="Calculation 5 3 4 3 3" xfId="33863"/>
    <cellStyle name="Calculation 5 3 4 4" xfId="18168"/>
    <cellStyle name="Calculation 5 3 4 4 2" xfId="39355"/>
    <cellStyle name="Calculation 5 3 4 5" xfId="28538"/>
    <cellStyle name="Calculation 5 3 4_Table 2A-1_EFT (Annual)" xfId="6700"/>
    <cellStyle name="Calculation 5 3 5" xfId="3911"/>
    <cellStyle name="Calculation 5 3 5 2" xfId="12239"/>
    <cellStyle name="Calculation 5 3 5 2 2" xfId="24263"/>
    <cellStyle name="Calculation 5 3 5 2 2 2" xfId="45449"/>
    <cellStyle name="Calculation 5 3 5 2 3" xfId="34845"/>
    <cellStyle name="Calculation 5 3 5 3" xfId="19150"/>
    <cellStyle name="Calculation 5 3 5 3 2" xfId="40337"/>
    <cellStyle name="Calculation 5 3 5 4" xfId="29599"/>
    <cellStyle name="Calculation 5 3 5_Table 2A-1_EFT (Annual)" xfId="12538"/>
    <cellStyle name="Calculation 5 3 6" xfId="9576"/>
    <cellStyle name="Calculation 5 3 6 2" xfId="21717"/>
    <cellStyle name="Calculation 5 3 6 2 2" xfId="42903"/>
    <cellStyle name="Calculation 5 3 6 3" xfId="32299"/>
    <cellStyle name="Calculation 5 3 7" xfId="16604"/>
    <cellStyle name="Calculation 5 3 7 2" xfId="37791"/>
    <cellStyle name="Calculation 5 3 8" xfId="26856"/>
    <cellStyle name="Calculation 5 3_Table 2A-1_EFT (Annual)" xfId="2978"/>
    <cellStyle name="Calculation 5 4" xfId="1158"/>
    <cellStyle name="Calculation 5 4 2" xfId="2428"/>
    <cellStyle name="Calculation 5 4 2 2" xfId="5989"/>
    <cellStyle name="Calculation 5 4 2 2 2" xfId="14183"/>
    <cellStyle name="Calculation 5 4 2 2 2 2" xfId="26155"/>
    <cellStyle name="Calculation 5 4 2 2 2 2 2" xfId="47341"/>
    <cellStyle name="Calculation 5 4 2 2 2 3" xfId="36737"/>
    <cellStyle name="Calculation 5 4 2 2 3" xfId="21042"/>
    <cellStyle name="Calculation 5 4 2 2 3 2" xfId="42229"/>
    <cellStyle name="Calculation 5 4 2 2 4" xfId="31645"/>
    <cellStyle name="Calculation 5 4 2 2_Table 2A-1_EFT (Annual)" xfId="12209"/>
    <cellStyle name="Calculation 5 4 2 3" xfId="11525"/>
    <cellStyle name="Calculation 5 4 2 3 2" xfId="23609"/>
    <cellStyle name="Calculation 5 4 2 3 2 2" xfId="44795"/>
    <cellStyle name="Calculation 5 4 2 3 3" xfId="34191"/>
    <cellStyle name="Calculation 5 4 2 4" xfId="18496"/>
    <cellStyle name="Calculation 5 4 2 4 2" xfId="39683"/>
    <cellStyle name="Calculation 5 4 2 5" xfId="28902"/>
    <cellStyle name="Calculation 5 4 2_Table 2A-1_EFT (Annual)" xfId="6702"/>
    <cellStyle name="Calculation 5 4 3" xfId="4719"/>
    <cellStyle name="Calculation 5 4 3 2" xfId="12979"/>
    <cellStyle name="Calculation 5 4 3 2 2" xfId="24985"/>
    <cellStyle name="Calculation 5 4 3 2 2 2" xfId="46171"/>
    <cellStyle name="Calculation 5 4 3 2 3" xfId="35567"/>
    <cellStyle name="Calculation 5 4 3 3" xfId="19872"/>
    <cellStyle name="Calculation 5 4 3 3 2" xfId="41059"/>
    <cellStyle name="Calculation 5 4 3 4" xfId="30376"/>
    <cellStyle name="Calculation 5 4 3_Table 2A-1_EFT (Annual)" xfId="10828"/>
    <cellStyle name="Calculation 5 4 4" xfId="10323"/>
    <cellStyle name="Calculation 5 4 4 2" xfId="22439"/>
    <cellStyle name="Calculation 5 4 4 2 2" xfId="43625"/>
    <cellStyle name="Calculation 5 4 4 3" xfId="33021"/>
    <cellStyle name="Calculation 5 4 5" xfId="17326"/>
    <cellStyle name="Calculation 5 4 5 2" xfId="38513"/>
    <cellStyle name="Calculation 5 4 6" xfId="27633"/>
    <cellStyle name="Calculation 5 4_Table 2A-1_EFT (Annual)" xfId="6701"/>
    <cellStyle name="Calculation 5 5" xfId="726"/>
    <cellStyle name="Calculation 5 5 2" xfId="4287"/>
    <cellStyle name="Calculation 5 5 2 2" xfId="12567"/>
    <cellStyle name="Calculation 5 5 2 2 2" xfId="24584"/>
    <cellStyle name="Calculation 5 5 2 2 2 2" xfId="45770"/>
    <cellStyle name="Calculation 5 5 2 2 3" xfId="35166"/>
    <cellStyle name="Calculation 5 5 2 3" xfId="19471"/>
    <cellStyle name="Calculation 5 5 2 3 2" xfId="40658"/>
    <cellStyle name="Calculation 5 5 2 4" xfId="29944"/>
    <cellStyle name="Calculation 5 5 2_Table 2A-1_EFT (Annual)" xfId="11490"/>
    <cellStyle name="Calculation 5 5 3" xfId="9915"/>
    <cellStyle name="Calculation 5 5 3 2" xfId="22038"/>
    <cellStyle name="Calculation 5 5 3 2 2" xfId="43224"/>
    <cellStyle name="Calculation 5 5 3 3" xfId="32620"/>
    <cellStyle name="Calculation 5 5 4" xfId="16925"/>
    <cellStyle name="Calculation 5 5 4 2" xfId="38112"/>
    <cellStyle name="Calculation 5 5 5" xfId="27201"/>
    <cellStyle name="Calculation 5 5_Table 2A-1_EFT (Annual)" xfId="6703"/>
    <cellStyle name="Calculation 5 6" xfId="1869"/>
    <cellStyle name="Calculation 5 6 2" xfId="5430"/>
    <cellStyle name="Calculation 5 6 2 2" xfId="13645"/>
    <cellStyle name="Calculation 5 6 2 2 2" xfId="25633"/>
    <cellStyle name="Calculation 5 6 2 2 2 2" xfId="46819"/>
    <cellStyle name="Calculation 5 6 2 2 3" xfId="36215"/>
    <cellStyle name="Calculation 5 6 2 3" xfId="20520"/>
    <cellStyle name="Calculation 5 6 2 3 2" xfId="41707"/>
    <cellStyle name="Calculation 5 6 2 4" xfId="31087"/>
    <cellStyle name="Calculation 5 6 2_Table 2A-1_EFT (Annual)" xfId="12040"/>
    <cellStyle name="Calculation 5 6 3" xfId="10989"/>
    <cellStyle name="Calculation 5 6 3 2" xfId="23087"/>
    <cellStyle name="Calculation 5 6 3 2 2" xfId="44273"/>
    <cellStyle name="Calculation 5 6 3 3" xfId="33669"/>
    <cellStyle name="Calculation 5 6 4" xfId="17974"/>
    <cellStyle name="Calculation 5 6 4 2" xfId="39161"/>
    <cellStyle name="Calculation 5 6 5" xfId="28344"/>
    <cellStyle name="Calculation 5 6_Table 2A-1_EFT (Annual)" xfId="6704"/>
    <cellStyle name="Calculation 5 7" xfId="3699"/>
    <cellStyle name="Calculation 5 7 2" xfId="12067"/>
    <cellStyle name="Calculation 5 7 2 2" xfId="24097"/>
    <cellStyle name="Calculation 5 7 2 2 2" xfId="45283"/>
    <cellStyle name="Calculation 5 7 2 3" xfId="34679"/>
    <cellStyle name="Calculation 5 7 3" xfId="18984"/>
    <cellStyle name="Calculation 5 7 3 2" xfId="40171"/>
    <cellStyle name="Calculation 5 7 4" xfId="29408"/>
    <cellStyle name="Calculation 5 7_Table 2A-1_EFT (Annual)" xfId="10792"/>
    <cellStyle name="Calculation 5 8" xfId="9386"/>
    <cellStyle name="Calculation 5 8 2" xfId="21551"/>
    <cellStyle name="Calculation 5 8 2 2" xfId="42737"/>
    <cellStyle name="Calculation 5 8 3" xfId="32133"/>
    <cellStyle name="Calculation 5 9" xfId="16438"/>
    <cellStyle name="Calculation 5 9 2" xfId="37625"/>
    <cellStyle name="Calculation 5_Table 2A-1_EFT (Annual)" xfId="2976"/>
    <cellStyle name="Calculation 6" xfId="84"/>
    <cellStyle name="Calculation 6 10" xfId="26640"/>
    <cellStyle name="Calculation 6 2" xfId="483"/>
    <cellStyle name="Calculation 6 2 2" xfId="1460"/>
    <cellStyle name="Calculation 6 2 2 2" xfId="2730"/>
    <cellStyle name="Calculation 6 2 2 2 2" xfId="6291"/>
    <cellStyle name="Calculation 6 2 2 2 2 2" xfId="14485"/>
    <cellStyle name="Calculation 6 2 2 2 2 2 2" xfId="26457"/>
    <cellStyle name="Calculation 6 2 2 2 2 2 2 2" xfId="47643"/>
    <cellStyle name="Calculation 6 2 2 2 2 2 3" xfId="37039"/>
    <cellStyle name="Calculation 6 2 2 2 2 3" xfId="21344"/>
    <cellStyle name="Calculation 6 2 2 2 2 3 2" xfId="42531"/>
    <cellStyle name="Calculation 6 2 2 2 2 4" xfId="31947"/>
    <cellStyle name="Calculation 6 2 2 2 2_Table 2A-1_EFT (Annual)" xfId="13486"/>
    <cellStyle name="Calculation 6 2 2 2 3" xfId="11827"/>
    <cellStyle name="Calculation 6 2 2 2 3 2" xfId="23911"/>
    <cellStyle name="Calculation 6 2 2 2 3 2 2" xfId="45097"/>
    <cellStyle name="Calculation 6 2 2 2 3 3" xfId="34493"/>
    <cellStyle name="Calculation 6 2 2 2 4" xfId="18798"/>
    <cellStyle name="Calculation 6 2 2 2 4 2" xfId="39985"/>
    <cellStyle name="Calculation 6 2 2 2 5" xfId="29204"/>
    <cellStyle name="Calculation 6 2 2 2_Table 2A-1_EFT (Annual)" xfId="6706"/>
    <cellStyle name="Calculation 6 2 2 3" xfId="5021"/>
    <cellStyle name="Calculation 6 2 2 3 2" xfId="13281"/>
    <cellStyle name="Calculation 6 2 2 3 2 2" xfId="25287"/>
    <cellStyle name="Calculation 6 2 2 3 2 2 2" xfId="46473"/>
    <cellStyle name="Calculation 6 2 2 3 2 3" xfId="35869"/>
    <cellStyle name="Calculation 6 2 2 3 3" xfId="20174"/>
    <cellStyle name="Calculation 6 2 2 3 3 2" xfId="41361"/>
    <cellStyle name="Calculation 6 2 2 3 4" xfId="30678"/>
    <cellStyle name="Calculation 6 2 2 3_Table 2A-1_EFT (Annual)" xfId="12686"/>
    <cellStyle name="Calculation 6 2 2 4" xfId="10625"/>
    <cellStyle name="Calculation 6 2 2 4 2" xfId="22741"/>
    <cellStyle name="Calculation 6 2 2 4 2 2" xfId="43927"/>
    <cellStyle name="Calculation 6 2 2 4 3" xfId="33323"/>
    <cellStyle name="Calculation 6 2 2 5" xfId="17628"/>
    <cellStyle name="Calculation 6 2 2 5 2" xfId="38815"/>
    <cellStyle name="Calculation 6 2 2 6" xfId="27935"/>
    <cellStyle name="Calculation 6 2 2_Table 2A-1_EFT (Annual)" xfId="6705"/>
    <cellStyle name="Calculation 6 2 3" xfId="1003"/>
    <cellStyle name="Calculation 6 2 3 2" xfId="4564"/>
    <cellStyle name="Calculation 6 2 3 2 2" xfId="12824"/>
    <cellStyle name="Calculation 6 2 3 2 2 2" xfId="24830"/>
    <cellStyle name="Calculation 6 2 3 2 2 2 2" xfId="46016"/>
    <cellStyle name="Calculation 6 2 3 2 2 3" xfId="35412"/>
    <cellStyle name="Calculation 6 2 3 2 3" xfId="19717"/>
    <cellStyle name="Calculation 6 2 3 2 3 2" xfId="40904"/>
    <cellStyle name="Calculation 6 2 3 2 4" xfId="30221"/>
    <cellStyle name="Calculation 6 2 3 2_Table 2A-1_EFT (Annual)" xfId="10033"/>
    <cellStyle name="Calculation 6 2 3 3" xfId="10168"/>
    <cellStyle name="Calculation 6 2 3 3 2" xfId="22284"/>
    <cellStyle name="Calculation 6 2 3 3 2 2" xfId="43470"/>
    <cellStyle name="Calculation 6 2 3 3 3" xfId="32866"/>
    <cellStyle name="Calculation 6 2 3 4" xfId="17171"/>
    <cellStyle name="Calculation 6 2 3 4 2" xfId="38358"/>
    <cellStyle name="Calculation 6 2 3 5" xfId="27478"/>
    <cellStyle name="Calculation 6 2 3_Table 2A-1_EFT (Annual)" xfId="6707"/>
    <cellStyle name="Calculation 6 2 4" xfId="2199"/>
    <cellStyle name="Calculation 6 2 4 2" xfId="5760"/>
    <cellStyle name="Calculation 6 2 4 2 2" xfId="13975"/>
    <cellStyle name="Calculation 6 2 4 2 2 2" xfId="25963"/>
    <cellStyle name="Calculation 6 2 4 2 2 2 2" xfId="47149"/>
    <cellStyle name="Calculation 6 2 4 2 2 3" xfId="36545"/>
    <cellStyle name="Calculation 6 2 4 2 3" xfId="20850"/>
    <cellStyle name="Calculation 6 2 4 2 3 2" xfId="42037"/>
    <cellStyle name="Calculation 6 2 4 2 4" xfId="31417"/>
    <cellStyle name="Calculation 6 2 4 2_Table 2A-1_EFT (Annual)" xfId="9356"/>
    <cellStyle name="Calculation 6 2 4 3" xfId="11319"/>
    <cellStyle name="Calculation 6 2 4 3 2" xfId="23417"/>
    <cellStyle name="Calculation 6 2 4 3 2 2" xfId="44603"/>
    <cellStyle name="Calculation 6 2 4 3 3" xfId="33999"/>
    <cellStyle name="Calculation 6 2 4 4" xfId="18304"/>
    <cellStyle name="Calculation 6 2 4 4 2" xfId="39491"/>
    <cellStyle name="Calculation 6 2 4 5" xfId="28674"/>
    <cellStyle name="Calculation 6 2 4_Table 2A-1_EFT (Annual)" xfId="6708"/>
    <cellStyle name="Calculation 6 2 5" xfId="4053"/>
    <cellStyle name="Calculation 6 2 5 2" xfId="12377"/>
    <cellStyle name="Calculation 6 2 5 2 2" xfId="24399"/>
    <cellStyle name="Calculation 6 2 5 2 2 2" xfId="45585"/>
    <cellStyle name="Calculation 6 2 5 2 3" xfId="34981"/>
    <cellStyle name="Calculation 6 2 5 3" xfId="19286"/>
    <cellStyle name="Calculation 6 2 5 3 2" xfId="40473"/>
    <cellStyle name="Calculation 6 2 5 4" xfId="29741"/>
    <cellStyle name="Calculation 6 2 5_Table 2A-1_EFT (Annual)" xfId="9376"/>
    <cellStyle name="Calculation 6 2 6" xfId="9716"/>
    <cellStyle name="Calculation 6 2 6 2" xfId="21853"/>
    <cellStyle name="Calculation 6 2 6 2 2" xfId="43039"/>
    <cellStyle name="Calculation 6 2 6 3" xfId="32435"/>
    <cellStyle name="Calculation 6 2 7" xfId="16740"/>
    <cellStyle name="Calculation 6 2 7 2" xfId="37927"/>
    <cellStyle name="Calculation 6 2 8" xfId="26998"/>
    <cellStyle name="Calculation 6 2_Table 2A-1_EFT (Annual)" xfId="2980"/>
    <cellStyle name="Calculation 6 3" xfId="316"/>
    <cellStyle name="Calculation 6 3 2" xfId="1304"/>
    <cellStyle name="Calculation 6 3 2 2" xfId="2574"/>
    <cellStyle name="Calculation 6 3 2 2 2" xfId="6135"/>
    <cellStyle name="Calculation 6 3 2 2 2 2" xfId="14329"/>
    <cellStyle name="Calculation 6 3 2 2 2 2 2" xfId="26301"/>
    <cellStyle name="Calculation 6 3 2 2 2 2 2 2" xfId="47487"/>
    <cellStyle name="Calculation 6 3 2 2 2 2 3" xfId="36883"/>
    <cellStyle name="Calculation 6 3 2 2 2 3" xfId="21188"/>
    <cellStyle name="Calculation 6 3 2 2 2 3 2" xfId="42375"/>
    <cellStyle name="Calculation 6 3 2 2 2 4" xfId="31791"/>
    <cellStyle name="Calculation 6 3 2 2 2_Table 2A-1_EFT (Annual)" xfId="9345"/>
    <cellStyle name="Calculation 6 3 2 2 3" xfId="11671"/>
    <cellStyle name="Calculation 6 3 2 2 3 2" xfId="23755"/>
    <cellStyle name="Calculation 6 3 2 2 3 2 2" xfId="44941"/>
    <cellStyle name="Calculation 6 3 2 2 3 3" xfId="34337"/>
    <cellStyle name="Calculation 6 3 2 2 4" xfId="18642"/>
    <cellStyle name="Calculation 6 3 2 2 4 2" xfId="39829"/>
    <cellStyle name="Calculation 6 3 2 2 5" xfId="29048"/>
    <cellStyle name="Calculation 6 3 2 2_Table 2A-1_EFT (Annual)" xfId="6710"/>
    <cellStyle name="Calculation 6 3 2 3" xfId="4865"/>
    <cellStyle name="Calculation 6 3 2 3 2" xfId="13125"/>
    <cellStyle name="Calculation 6 3 2 3 2 2" xfId="25131"/>
    <cellStyle name="Calculation 6 3 2 3 2 2 2" xfId="46317"/>
    <cellStyle name="Calculation 6 3 2 3 2 3" xfId="35713"/>
    <cellStyle name="Calculation 6 3 2 3 3" xfId="20018"/>
    <cellStyle name="Calculation 6 3 2 3 3 2" xfId="41205"/>
    <cellStyle name="Calculation 6 3 2 3 4" xfId="30522"/>
    <cellStyle name="Calculation 6 3 2 3_Table 2A-1_EFT (Annual)" xfId="9886"/>
    <cellStyle name="Calculation 6 3 2 4" xfId="10469"/>
    <cellStyle name="Calculation 6 3 2 4 2" xfId="22585"/>
    <cellStyle name="Calculation 6 3 2 4 2 2" xfId="43771"/>
    <cellStyle name="Calculation 6 3 2 4 3" xfId="33167"/>
    <cellStyle name="Calculation 6 3 2 5" xfId="17472"/>
    <cellStyle name="Calculation 6 3 2 5 2" xfId="38659"/>
    <cellStyle name="Calculation 6 3 2 6" xfId="27779"/>
    <cellStyle name="Calculation 6 3 2_Table 2A-1_EFT (Annual)" xfId="6709"/>
    <cellStyle name="Calculation 6 3 3" xfId="866"/>
    <cellStyle name="Calculation 6 3 3 2" xfId="4427"/>
    <cellStyle name="Calculation 6 3 3 2 2" xfId="12692"/>
    <cellStyle name="Calculation 6 3 3 2 2 2" xfId="24704"/>
    <cellStyle name="Calculation 6 3 3 2 2 2 2" xfId="45890"/>
    <cellStyle name="Calculation 6 3 3 2 2 3" xfId="35286"/>
    <cellStyle name="Calculation 6 3 3 2 3" xfId="19591"/>
    <cellStyle name="Calculation 6 3 3 2 3 2" xfId="40778"/>
    <cellStyle name="Calculation 6 3 3 2 4" xfId="30084"/>
    <cellStyle name="Calculation 6 3 3 2_Table 2A-1_EFT (Annual)" xfId="9344"/>
    <cellStyle name="Calculation 6 3 3 3" xfId="10039"/>
    <cellStyle name="Calculation 6 3 3 3 2" xfId="22158"/>
    <cellStyle name="Calculation 6 3 3 3 2 2" xfId="43344"/>
    <cellStyle name="Calculation 6 3 3 3 3" xfId="32740"/>
    <cellStyle name="Calculation 6 3 3 4" xfId="17045"/>
    <cellStyle name="Calculation 6 3 3 4 2" xfId="38232"/>
    <cellStyle name="Calculation 6 3 3 5" xfId="27341"/>
    <cellStyle name="Calculation 6 3 3_Table 2A-1_EFT (Annual)" xfId="6711"/>
    <cellStyle name="Calculation 6 3 4" xfId="2043"/>
    <cellStyle name="Calculation 6 3 4 2" xfId="5604"/>
    <cellStyle name="Calculation 6 3 4 2 2" xfId="13819"/>
    <cellStyle name="Calculation 6 3 4 2 2 2" xfId="25807"/>
    <cellStyle name="Calculation 6 3 4 2 2 2 2" xfId="46993"/>
    <cellStyle name="Calculation 6 3 4 2 2 3" xfId="36389"/>
    <cellStyle name="Calculation 6 3 4 2 3" xfId="20694"/>
    <cellStyle name="Calculation 6 3 4 2 3 2" xfId="41881"/>
    <cellStyle name="Calculation 6 3 4 2 4" xfId="31261"/>
    <cellStyle name="Calculation 6 3 4 2_Table 2A-1_EFT (Annual)" xfId="9343"/>
    <cellStyle name="Calculation 6 3 4 3" xfId="11163"/>
    <cellStyle name="Calculation 6 3 4 3 2" xfId="23261"/>
    <cellStyle name="Calculation 6 3 4 3 2 2" xfId="44447"/>
    <cellStyle name="Calculation 6 3 4 3 3" xfId="33843"/>
    <cellStyle name="Calculation 6 3 4 4" xfId="18148"/>
    <cellStyle name="Calculation 6 3 4 4 2" xfId="39335"/>
    <cellStyle name="Calculation 6 3 4 5" xfId="28518"/>
    <cellStyle name="Calculation 6 3 4_Table 2A-1_EFT (Annual)" xfId="6712"/>
    <cellStyle name="Calculation 6 3 5" xfId="3886"/>
    <cellStyle name="Calculation 6 3 5 2" xfId="12218"/>
    <cellStyle name="Calculation 6 3 5 2 2" xfId="24243"/>
    <cellStyle name="Calculation 6 3 5 2 2 2" xfId="45429"/>
    <cellStyle name="Calculation 6 3 5 2 3" xfId="34825"/>
    <cellStyle name="Calculation 6 3 5 3" xfId="19130"/>
    <cellStyle name="Calculation 6 3 5 3 2" xfId="40317"/>
    <cellStyle name="Calculation 6 3 5 4" xfId="29574"/>
    <cellStyle name="Calculation 6 3 5_Table 2A-1_EFT (Annual)" xfId="9532"/>
    <cellStyle name="Calculation 6 3 6" xfId="9555"/>
    <cellStyle name="Calculation 6 3 6 2" xfId="21697"/>
    <cellStyle name="Calculation 6 3 6 2 2" xfId="42883"/>
    <cellStyle name="Calculation 6 3 6 3" xfId="32279"/>
    <cellStyle name="Calculation 6 3 7" xfId="16584"/>
    <cellStyle name="Calculation 6 3 7 2" xfId="37771"/>
    <cellStyle name="Calculation 6 3 8" xfId="26831"/>
    <cellStyle name="Calculation 6 3_Table 2A-1_EFT (Annual)" xfId="2981"/>
    <cellStyle name="Calculation 6 4" xfId="1138"/>
    <cellStyle name="Calculation 6 4 2" xfId="2408"/>
    <cellStyle name="Calculation 6 4 2 2" xfId="5969"/>
    <cellStyle name="Calculation 6 4 2 2 2" xfId="14163"/>
    <cellStyle name="Calculation 6 4 2 2 2 2" xfId="26135"/>
    <cellStyle name="Calculation 6 4 2 2 2 2 2" xfId="47321"/>
    <cellStyle name="Calculation 6 4 2 2 2 3" xfId="36717"/>
    <cellStyle name="Calculation 6 4 2 2 3" xfId="21022"/>
    <cellStyle name="Calculation 6 4 2 2 3 2" xfId="42209"/>
    <cellStyle name="Calculation 6 4 2 2 4" xfId="31625"/>
    <cellStyle name="Calculation 6 4 2 2_Table 2A-1_EFT (Annual)" xfId="9342"/>
    <cellStyle name="Calculation 6 4 2 3" xfId="11505"/>
    <cellStyle name="Calculation 6 4 2 3 2" xfId="23589"/>
    <cellStyle name="Calculation 6 4 2 3 2 2" xfId="44775"/>
    <cellStyle name="Calculation 6 4 2 3 3" xfId="34171"/>
    <cellStyle name="Calculation 6 4 2 4" xfId="18476"/>
    <cellStyle name="Calculation 6 4 2 4 2" xfId="39663"/>
    <cellStyle name="Calculation 6 4 2 5" xfId="28882"/>
    <cellStyle name="Calculation 6 4 2_Table 2A-1_EFT (Annual)" xfId="6714"/>
    <cellStyle name="Calculation 6 4 3" xfId="4699"/>
    <cellStyle name="Calculation 6 4 3 2" xfId="12959"/>
    <cellStyle name="Calculation 6 4 3 2 2" xfId="24965"/>
    <cellStyle name="Calculation 6 4 3 2 2 2" xfId="46151"/>
    <cellStyle name="Calculation 6 4 3 2 3" xfId="35547"/>
    <cellStyle name="Calculation 6 4 3 3" xfId="19852"/>
    <cellStyle name="Calculation 6 4 3 3 2" xfId="41039"/>
    <cellStyle name="Calculation 6 4 3 4" xfId="30356"/>
    <cellStyle name="Calculation 6 4 3_Table 2A-1_EFT (Annual)" xfId="9531"/>
    <cellStyle name="Calculation 6 4 4" xfId="10303"/>
    <cellStyle name="Calculation 6 4 4 2" xfId="22419"/>
    <cellStyle name="Calculation 6 4 4 2 2" xfId="43605"/>
    <cellStyle name="Calculation 6 4 4 3" xfId="33001"/>
    <cellStyle name="Calculation 6 4 5" xfId="17306"/>
    <cellStyle name="Calculation 6 4 5 2" xfId="38493"/>
    <cellStyle name="Calculation 6 4 6" xfId="27613"/>
    <cellStyle name="Calculation 6 4_Table 2A-1_EFT (Annual)" xfId="6713"/>
    <cellStyle name="Calculation 6 5" xfId="707"/>
    <cellStyle name="Calculation 6 5 2" xfId="4268"/>
    <cellStyle name="Calculation 6 5 2 2" xfId="12552"/>
    <cellStyle name="Calculation 6 5 2 2 2" xfId="24570"/>
    <cellStyle name="Calculation 6 5 2 2 2 2" xfId="45756"/>
    <cellStyle name="Calculation 6 5 2 2 3" xfId="35152"/>
    <cellStyle name="Calculation 6 5 2 3" xfId="19457"/>
    <cellStyle name="Calculation 6 5 2 3 2" xfId="40644"/>
    <cellStyle name="Calculation 6 5 2 4" xfId="29925"/>
    <cellStyle name="Calculation 6 5 2_Table 2A-1_EFT (Annual)" xfId="9530"/>
    <cellStyle name="Calculation 6 5 3" xfId="9899"/>
    <cellStyle name="Calculation 6 5 3 2" xfId="22024"/>
    <cellStyle name="Calculation 6 5 3 2 2" xfId="43210"/>
    <cellStyle name="Calculation 6 5 3 3" xfId="32606"/>
    <cellStyle name="Calculation 6 5 4" xfId="16911"/>
    <cellStyle name="Calculation 6 5 4 2" xfId="38098"/>
    <cellStyle name="Calculation 6 5 5" xfId="27182"/>
    <cellStyle name="Calculation 6 5_Table 2A-1_EFT (Annual)" xfId="6715"/>
    <cellStyle name="Calculation 6 6" xfId="1841"/>
    <cellStyle name="Calculation 6 6 2" xfId="5402"/>
    <cellStyle name="Calculation 6 6 2 2" xfId="13617"/>
    <cellStyle name="Calculation 6 6 2 2 2" xfId="25605"/>
    <cellStyle name="Calculation 6 6 2 2 2 2" xfId="46791"/>
    <cellStyle name="Calculation 6 6 2 2 3" xfId="36187"/>
    <cellStyle name="Calculation 6 6 2 3" xfId="20492"/>
    <cellStyle name="Calculation 6 6 2 3 2" xfId="41679"/>
    <cellStyle name="Calculation 6 6 2 4" xfId="31059"/>
    <cellStyle name="Calculation 6 6 2_Table 2A-1_EFT (Annual)" xfId="9529"/>
    <cellStyle name="Calculation 6 6 3" xfId="10961"/>
    <cellStyle name="Calculation 6 6 3 2" xfId="23059"/>
    <cellStyle name="Calculation 6 6 3 2 2" xfId="44245"/>
    <cellStyle name="Calculation 6 6 3 3" xfId="33641"/>
    <cellStyle name="Calculation 6 6 4" xfId="17946"/>
    <cellStyle name="Calculation 6 6 4 2" xfId="39133"/>
    <cellStyle name="Calculation 6 6 5" xfId="28316"/>
    <cellStyle name="Calculation 6 6_Table 2A-1_EFT (Annual)" xfId="6716"/>
    <cellStyle name="Calculation 6 7" xfId="3673"/>
    <cellStyle name="Calculation 6 7 2" xfId="12046"/>
    <cellStyle name="Calculation 6 7 2 2" xfId="24077"/>
    <cellStyle name="Calculation 6 7 2 2 2" xfId="45263"/>
    <cellStyle name="Calculation 6 7 2 3" xfId="34659"/>
    <cellStyle name="Calculation 6 7 3" xfId="18964"/>
    <cellStyle name="Calculation 6 7 3 2" xfId="40151"/>
    <cellStyle name="Calculation 6 7 4" xfId="29383"/>
    <cellStyle name="Calculation 6 7_Table 2A-1_EFT (Annual)" xfId="9884"/>
    <cellStyle name="Calculation 6 8" xfId="9363"/>
    <cellStyle name="Calculation 6 8 2" xfId="21531"/>
    <cellStyle name="Calculation 6 8 2 2" xfId="42717"/>
    <cellStyle name="Calculation 6 8 3" xfId="32113"/>
    <cellStyle name="Calculation 6 9" xfId="16418"/>
    <cellStyle name="Calculation 6 9 2" xfId="37605"/>
    <cellStyle name="Calculation 6_Table 2A-1_EFT (Annual)" xfId="2979"/>
    <cellStyle name="Calculation 7" xfId="125"/>
    <cellStyle name="Calculation 7 10" xfId="26680"/>
    <cellStyle name="Calculation 7 2" xfId="518"/>
    <cellStyle name="Calculation 7 2 2" xfId="1495"/>
    <cellStyle name="Calculation 7 2 2 2" xfId="2765"/>
    <cellStyle name="Calculation 7 2 2 2 2" xfId="6326"/>
    <cellStyle name="Calculation 7 2 2 2 2 2" xfId="14520"/>
    <cellStyle name="Calculation 7 2 2 2 2 2 2" xfId="26492"/>
    <cellStyle name="Calculation 7 2 2 2 2 2 2 2" xfId="47678"/>
    <cellStyle name="Calculation 7 2 2 2 2 2 3" xfId="37074"/>
    <cellStyle name="Calculation 7 2 2 2 2 3" xfId="21379"/>
    <cellStyle name="Calculation 7 2 2 2 2 3 2" xfId="42566"/>
    <cellStyle name="Calculation 7 2 2 2 2 4" xfId="31982"/>
    <cellStyle name="Calculation 7 2 2 2 2_Table 2A-1_EFT (Annual)" xfId="9883"/>
    <cellStyle name="Calculation 7 2 2 2 3" xfId="11862"/>
    <cellStyle name="Calculation 7 2 2 2 3 2" xfId="23946"/>
    <cellStyle name="Calculation 7 2 2 2 3 2 2" xfId="45132"/>
    <cellStyle name="Calculation 7 2 2 2 3 3" xfId="34528"/>
    <cellStyle name="Calculation 7 2 2 2 4" xfId="18833"/>
    <cellStyle name="Calculation 7 2 2 2 4 2" xfId="40020"/>
    <cellStyle name="Calculation 7 2 2 2 5" xfId="29239"/>
    <cellStyle name="Calculation 7 2 2 2_Table 2A-1_EFT (Annual)" xfId="6718"/>
    <cellStyle name="Calculation 7 2 2 3" xfId="5056"/>
    <cellStyle name="Calculation 7 2 2 3 2" xfId="13316"/>
    <cellStyle name="Calculation 7 2 2 3 2 2" xfId="25322"/>
    <cellStyle name="Calculation 7 2 2 3 2 2 2" xfId="46508"/>
    <cellStyle name="Calculation 7 2 2 3 2 3" xfId="35904"/>
    <cellStyle name="Calculation 7 2 2 3 3" xfId="20209"/>
    <cellStyle name="Calculation 7 2 2 3 3 2" xfId="41396"/>
    <cellStyle name="Calculation 7 2 2 3 4" xfId="30713"/>
    <cellStyle name="Calculation 7 2 2 3_Table 2A-1_EFT (Annual)" xfId="9341"/>
    <cellStyle name="Calculation 7 2 2 4" xfId="10660"/>
    <cellStyle name="Calculation 7 2 2 4 2" xfId="22776"/>
    <cellStyle name="Calculation 7 2 2 4 2 2" xfId="43962"/>
    <cellStyle name="Calculation 7 2 2 4 3" xfId="33358"/>
    <cellStyle name="Calculation 7 2 2 5" xfId="17663"/>
    <cellStyle name="Calculation 7 2 2 5 2" xfId="38850"/>
    <cellStyle name="Calculation 7 2 2 6" xfId="27970"/>
    <cellStyle name="Calculation 7 2 2_Table 2A-1_EFT (Annual)" xfId="6717"/>
    <cellStyle name="Calculation 7 2 3" xfId="1028"/>
    <cellStyle name="Calculation 7 2 3 2" xfId="4589"/>
    <cellStyle name="Calculation 7 2 3 2 2" xfId="12849"/>
    <cellStyle name="Calculation 7 2 3 2 2 2" xfId="24855"/>
    <cellStyle name="Calculation 7 2 3 2 2 2 2" xfId="46041"/>
    <cellStyle name="Calculation 7 2 3 2 2 3" xfId="35437"/>
    <cellStyle name="Calculation 7 2 3 2 3" xfId="19742"/>
    <cellStyle name="Calculation 7 2 3 2 3 2" xfId="40929"/>
    <cellStyle name="Calculation 7 2 3 2 4" xfId="30246"/>
    <cellStyle name="Calculation 7 2 3 2_Table 2A-1_EFT (Annual)" xfId="9340"/>
    <cellStyle name="Calculation 7 2 3 3" xfId="10193"/>
    <cellStyle name="Calculation 7 2 3 3 2" xfId="22309"/>
    <cellStyle name="Calculation 7 2 3 3 2 2" xfId="43495"/>
    <cellStyle name="Calculation 7 2 3 3 3" xfId="32891"/>
    <cellStyle name="Calculation 7 2 3 4" xfId="17196"/>
    <cellStyle name="Calculation 7 2 3 4 2" xfId="38383"/>
    <cellStyle name="Calculation 7 2 3 5" xfId="27503"/>
    <cellStyle name="Calculation 7 2 3_Table 2A-1_EFT (Annual)" xfId="6719"/>
    <cellStyle name="Calculation 7 2 4" xfId="2234"/>
    <cellStyle name="Calculation 7 2 4 2" xfId="5795"/>
    <cellStyle name="Calculation 7 2 4 2 2" xfId="14010"/>
    <cellStyle name="Calculation 7 2 4 2 2 2" xfId="25998"/>
    <cellStyle name="Calculation 7 2 4 2 2 2 2" xfId="47184"/>
    <cellStyle name="Calculation 7 2 4 2 2 3" xfId="36580"/>
    <cellStyle name="Calculation 7 2 4 2 3" xfId="20885"/>
    <cellStyle name="Calculation 7 2 4 2 3 2" xfId="42072"/>
    <cellStyle name="Calculation 7 2 4 2 4" xfId="31452"/>
    <cellStyle name="Calculation 7 2 4 2_Table 2A-1_EFT (Annual)" xfId="9339"/>
    <cellStyle name="Calculation 7 2 4 3" xfId="11354"/>
    <cellStyle name="Calculation 7 2 4 3 2" xfId="23452"/>
    <cellStyle name="Calculation 7 2 4 3 2 2" xfId="44638"/>
    <cellStyle name="Calculation 7 2 4 3 3" xfId="34034"/>
    <cellStyle name="Calculation 7 2 4 4" xfId="18339"/>
    <cellStyle name="Calculation 7 2 4 4 2" xfId="39526"/>
    <cellStyle name="Calculation 7 2 4 5" xfId="28709"/>
    <cellStyle name="Calculation 7 2 4_Table 2A-1_EFT (Annual)" xfId="6720"/>
    <cellStyle name="Calculation 7 2 5" xfId="4088"/>
    <cellStyle name="Calculation 7 2 5 2" xfId="12412"/>
    <cellStyle name="Calculation 7 2 5 2 2" xfId="24434"/>
    <cellStyle name="Calculation 7 2 5 2 2 2" xfId="45620"/>
    <cellStyle name="Calculation 7 2 5 2 3" xfId="35016"/>
    <cellStyle name="Calculation 7 2 5 3" xfId="19321"/>
    <cellStyle name="Calculation 7 2 5 3 2" xfId="40508"/>
    <cellStyle name="Calculation 7 2 5 4" xfId="29776"/>
    <cellStyle name="Calculation 7 2 5_Table 2A-1_EFT (Annual)" xfId="9528"/>
    <cellStyle name="Calculation 7 2 6" xfId="9751"/>
    <cellStyle name="Calculation 7 2 6 2" xfId="21888"/>
    <cellStyle name="Calculation 7 2 6 2 2" xfId="43074"/>
    <cellStyle name="Calculation 7 2 6 3" xfId="32470"/>
    <cellStyle name="Calculation 7 2 7" xfId="16775"/>
    <cellStyle name="Calculation 7 2 7 2" xfId="37962"/>
    <cellStyle name="Calculation 7 2 8" xfId="27033"/>
    <cellStyle name="Calculation 7 2_Table 2A-1_EFT (Annual)" xfId="2983"/>
    <cellStyle name="Calculation 7 3" xfId="356"/>
    <cellStyle name="Calculation 7 3 2" xfId="1339"/>
    <cellStyle name="Calculation 7 3 2 2" xfId="2609"/>
    <cellStyle name="Calculation 7 3 2 2 2" xfId="6170"/>
    <cellStyle name="Calculation 7 3 2 2 2 2" xfId="14364"/>
    <cellStyle name="Calculation 7 3 2 2 2 2 2" xfId="26336"/>
    <cellStyle name="Calculation 7 3 2 2 2 2 2 2" xfId="47522"/>
    <cellStyle name="Calculation 7 3 2 2 2 2 3" xfId="36918"/>
    <cellStyle name="Calculation 7 3 2 2 2 3" xfId="21223"/>
    <cellStyle name="Calculation 7 3 2 2 2 3 2" xfId="42410"/>
    <cellStyle name="Calculation 7 3 2 2 2 4" xfId="31826"/>
    <cellStyle name="Calculation 7 3 2 2 2_Table 2A-1_EFT (Annual)" xfId="9882"/>
    <cellStyle name="Calculation 7 3 2 2 3" xfId="11706"/>
    <cellStyle name="Calculation 7 3 2 2 3 2" xfId="23790"/>
    <cellStyle name="Calculation 7 3 2 2 3 2 2" xfId="44976"/>
    <cellStyle name="Calculation 7 3 2 2 3 3" xfId="34372"/>
    <cellStyle name="Calculation 7 3 2 2 4" xfId="18677"/>
    <cellStyle name="Calculation 7 3 2 2 4 2" xfId="39864"/>
    <cellStyle name="Calculation 7 3 2 2 5" xfId="29083"/>
    <cellStyle name="Calculation 7 3 2 2_Table 2A-1_EFT (Annual)" xfId="6722"/>
    <cellStyle name="Calculation 7 3 2 3" xfId="4900"/>
    <cellStyle name="Calculation 7 3 2 3 2" xfId="13160"/>
    <cellStyle name="Calculation 7 3 2 3 2 2" xfId="25166"/>
    <cellStyle name="Calculation 7 3 2 3 2 2 2" xfId="46352"/>
    <cellStyle name="Calculation 7 3 2 3 2 3" xfId="35748"/>
    <cellStyle name="Calculation 7 3 2 3 3" xfId="20053"/>
    <cellStyle name="Calculation 7 3 2 3 3 2" xfId="41240"/>
    <cellStyle name="Calculation 7 3 2 3 4" xfId="30557"/>
    <cellStyle name="Calculation 7 3 2 3_Table 2A-1_EFT (Annual)" xfId="9338"/>
    <cellStyle name="Calculation 7 3 2 4" xfId="10504"/>
    <cellStyle name="Calculation 7 3 2 4 2" xfId="22620"/>
    <cellStyle name="Calculation 7 3 2 4 2 2" xfId="43806"/>
    <cellStyle name="Calculation 7 3 2 4 3" xfId="33202"/>
    <cellStyle name="Calculation 7 3 2 5" xfId="17507"/>
    <cellStyle name="Calculation 7 3 2 5 2" xfId="38694"/>
    <cellStyle name="Calculation 7 3 2 6" xfId="27814"/>
    <cellStyle name="Calculation 7 3 2_Table 2A-1_EFT (Annual)" xfId="6721"/>
    <cellStyle name="Calculation 7 3 3" xfId="896"/>
    <cellStyle name="Calculation 7 3 3 2" xfId="4457"/>
    <cellStyle name="Calculation 7 3 3 2 2" xfId="12719"/>
    <cellStyle name="Calculation 7 3 3 2 2 2" xfId="24729"/>
    <cellStyle name="Calculation 7 3 3 2 2 2 2" xfId="45915"/>
    <cellStyle name="Calculation 7 3 3 2 2 3" xfId="35311"/>
    <cellStyle name="Calculation 7 3 3 2 3" xfId="19616"/>
    <cellStyle name="Calculation 7 3 3 2 3 2" xfId="40803"/>
    <cellStyle name="Calculation 7 3 3 2 4" xfId="30114"/>
    <cellStyle name="Calculation 7 3 3 2_Table 2A-1_EFT (Annual)" xfId="9337"/>
    <cellStyle name="Calculation 7 3 3 3" xfId="10066"/>
    <cellStyle name="Calculation 7 3 3 3 2" xfId="22183"/>
    <cellStyle name="Calculation 7 3 3 3 2 2" xfId="43369"/>
    <cellStyle name="Calculation 7 3 3 3 3" xfId="32765"/>
    <cellStyle name="Calculation 7 3 3 4" xfId="17070"/>
    <cellStyle name="Calculation 7 3 3 4 2" xfId="38257"/>
    <cellStyle name="Calculation 7 3 3 5" xfId="27371"/>
    <cellStyle name="Calculation 7 3 3_Table 2A-1_EFT (Annual)" xfId="6723"/>
    <cellStyle name="Calculation 7 3 4" xfId="2078"/>
    <cellStyle name="Calculation 7 3 4 2" xfId="5639"/>
    <cellStyle name="Calculation 7 3 4 2 2" xfId="13854"/>
    <cellStyle name="Calculation 7 3 4 2 2 2" xfId="25842"/>
    <cellStyle name="Calculation 7 3 4 2 2 2 2" xfId="47028"/>
    <cellStyle name="Calculation 7 3 4 2 2 3" xfId="36424"/>
    <cellStyle name="Calculation 7 3 4 2 3" xfId="20729"/>
    <cellStyle name="Calculation 7 3 4 2 3 2" xfId="41916"/>
    <cellStyle name="Calculation 7 3 4 2 4" xfId="31296"/>
    <cellStyle name="Calculation 7 3 4 2_Table 2A-1_EFT (Annual)" xfId="9336"/>
    <cellStyle name="Calculation 7 3 4 3" xfId="11198"/>
    <cellStyle name="Calculation 7 3 4 3 2" xfId="23296"/>
    <cellStyle name="Calculation 7 3 4 3 2 2" xfId="44482"/>
    <cellStyle name="Calculation 7 3 4 3 3" xfId="33878"/>
    <cellStyle name="Calculation 7 3 4 4" xfId="18183"/>
    <cellStyle name="Calculation 7 3 4 4 2" xfId="39370"/>
    <cellStyle name="Calculation 7 3 4 5" xfId="28553"/>
    <cellStyle name="Calculation 7 3 4_Table 2A-1_EFT (Annual)" xfId="6724"/>
    <cellStyle name="Calculation 7 3 5" xfId="3926"/>
    <cellStyle name="Calculation 7 3 5 2" xfId="12254"/>
    <cellStyle name="Calculation 7 3 5 2 2" xfId="24278"/>
    <cellStyle name="Calculation 7 3 5 2 2 2" xfId="45464"/>
    <cellStyle name="Calculation 7 3 5 2 3" xfId="34860"/>
    <cellStyle name="Calculation 7 3 5 3" xfId="19165"/>
    <cellStyle name="Calculation 7 3 5 3 2" xfId="40352"/>
    <cellStyle name="Calculation 7 3 5 4" xfId="29614"/>
    <cellStyle name="Calculation 7 3 5_Table 2A-1_EFT (Annual)" xfId="9527"/>
    <cellStyle name="Calculation 7 3 6" xfId="9591"/>
    <cellStyle name="Calculation 7 3 6 2" xfId="21732"/>
    <cellStyle name="Calculation 7 3 6 2 2" xfId="42918"/>
    <cellStyle name="Calculation 7 3 6 3" xfId="32314"/>
    <cellStyle name="Calculation 7 3 7" xfId="16619"/>
    <cellStyle name="Calculation 7 3 7 2" xfId="37806"/>
    <cellStyle name="Calculation 7 3 8" xfId="26871"/>
    <cellStyle name="Calculation 7 3_Table 2A-1_EFT (Annual)" xfId="2984"/>
    <cellStyle name="Calculation 7 4" xfId="1173"/>
    <cellStyle name="Calculation 7 4 2" xfId="2443"/>
    <cellStyle name="Calculation 7 4 2 2" xfId="6004"/>
    <cellStyle name="Calculation 7 4 2 2 2" xfId="14198"/>
    <cellStyle name="Calculation 7 4 2 2 2 2" xfId="26170"/>
    <cellStyle name="Calculation 7 4 2 2 2 2 2" xfId="47356"/>
    <cellStyle name="Calculation 7 4 2 2 2 3" xfId="36752"/>
    <cellStyle name="Calculation 7 4 2 2 3" xfId="21057"/>
    <cellStyle name="Calculation 7 4 2 2 3 2" xfId="42244"/>
    <cellStyle name="Calculation 7 4 2 2 4" xfId="31660"/>
    <cellStyle name="Calculation 7 4 2 2_Table 2A-1_EFT (Annual)" xfId="9335"/>
    <cellStyle name="Calculation 7 4 2 3" xfId="11540"/>
    <cellStyle name="Calculation 7 4 2 3 2" xfId="23624"/>
    <cellStyle name="Calculation 7 4 2 3 2 2" xfId="44810"/>
    <cellStyle name="Calculation 7 4 2 3 3" xfId="34206"/>
    <cellStyle name="Calculation 7 4 2 4" xfId="18511"/>
    <cellStyle name="Calculation 7 4 2 4 2" xfId="39698"/>
    <cellStyle name="Calculation 7 4 2 5" xfId="28917"/>
    <cellStyle name="Calculation 7 4 2_Table 2A-1_EFT (Annual)" xfId="6726"/>
    <cellStyle name="Calculation 7 4 3" xfId="4734"/>
    <cellStyle name="Calculation 7 4 3 2" xfId="12994"/>
    <cellStyle name="Calculation 7 4 3 2 2" xfId="25000"/>
    <cellStyle name="Calculation 7 4 3 2 2 2" xfId="46186"/>
    <cellStyle name="Calculation 7 4 3 2 3" xfId="35582"/>
    <cellStyle name="Calculation 7 4 3 3" xfId="19887"/>
    <cellStyle name="Calculation 7 4 3 3 2" xfId="41074"/>
    <cellStyle name="Calculation 7 4 3 4" xfId="30391"/>
    <cellStyle name="Calculation 7 4 3_Table 2A-1_EFT (Annual)" xfId="9526"/>
    <cellStyle name="Calculation 7 4 4" xfId="10338"/>
    <cellStyle name="Calculation 7 4 4 2" xfId="22454"/>
    <cellStyle name="Calculation 7 4 4 2 2" xfId="43640"/>
    <cellStyle name="Calculation 7 4 4 3" xfId="33036"/>
    <cellStyle name="Calculation 7 4 5" xfId="17341"/>
    <cellStyle name="Calculation 7 4 5 2" xfId="38528"/>
    <cellStyle name="Calculation 7 4 6" xfId="27648"/>
    <cellStyle name="Calculation 7 4_Table 2A-1_EFT (Annual)" xfId="6725"/>
    <cellStyle name="Calculation 7 5" xfId="737"/>
    <cellStyle name="Calculation 7 5 2" xfId="4298"/>
    <cellStyle name="Calculation 7 5 2 2" xfId="12578"/>
    <cellStyle name="Calculation 7 5 2 2 2" xfId="24595"/>
    <cellStyle name="Calculation 7 5 2 2 2 2" xfId="45781"/>
    <cellStyle name="Calculation 7 5 2 2 3" xfId="35177"/>
    <cellStyle name="Calculation 7 5 2 3" xfId="19482"/>
    <cellStyle name="Calculation 7 5 2 3 2" xfId="40669"/>
    <cellStyle name="Calculation 7 5 2 4" xfId="29955"/>
    <cellStyle name="Calculation 7 5 2_Table 2A-1_EFT (Annual)" xfId="9525"/>
    <cellStyle name="Calculation 7 5 3" xfId="9926"/>
    <cellStyle name="Calculation 7 5 3 2" xfId="22049"/>
    <cellStyle name="Calculation 7 5 3 2 2" xfId="43235"/>
    <cellStyle name="Calculation 7 5 3 3" xfId="32631"/>
    <cellStyle name="Calculation 7 5 4" xfId="16936"/>
    <cellStyle name="Calculation 7 5 4 2" xfId="38123"/>
    <cellStyle name="Calculation 7 5 5" xfId="27212"/>
    <cellStyle name="Calculation 7 5_Table 2A-1_EFT (Annual)" xfId="6727"/>
    <cellStyle name="Calculation 7 6" xfId="1794"/>
    <cellStyle name="Calculation 7 6 2" xfId="5355"/>
    <cellStyle name="Calculation 7 6 2 2" xfId="13570"/>
    <cellStyle name="Calculation 7 6 2 2 2" xfId="25558"/>
    <cellStyle name="Calculation 7 6 2 2 2 2" xfId="46744"/>
    <cellStyle name="Calculation 7 6 2 2 3" xfId="36140"/>
    <cellStyle name="Calculation 7 6 2 3" xfId="20445"/>
    <cellStyle name="Calculation 7 6 2 3 2" xfId="41632"/>
    <cellStyle name="Calculation 7 6 2 4" xfId="31012"/>
    <cellStyle name="Calculation 7 6 2_Table 2A-1_EFT (Annual)" xfId="9524"/>
    <cellStyle name="Calculation 7 6 3" xfId="10914"/>
    <cellStyle name="Calculation 7 6 3 2" xfId="23012"/>
    <cellStyle name="Calculation 7 6 3 2 2" xfId="44198"/>
    <cellStyle name="Calculation 7 6 3 3" xfId="33594"/>
    <cellStyle name="Calculation 7 6 4" xfId="17899"/>
    <cellStyle name="Calculation 7 6 4 2" xfId="39086"/>
    <cellStyle name="Calculation 7 6 5" xfId="28269"/>
    <cellStyle name="Calculation 7 6_Table 2A-1_EFT (Annual)" xfId="6728"/>
    <cellStyle name="Calculation 7 7" xfId="3714"/>
    <cellStyle name="Calculation 7 7 2" xfId="12082"/>
    <cellStyle name="Calculation 7 7 2 2" xfId="24112"/>
    <cellStyle name="Calculation 7 7 2 2 2" xfId="45298"/>
    <cellStyle name="Calculation 7 7 2 3" xfId="34694"/>
    <cellStyle name="Calculation 7 7 3" xfId="18999"/>
    <cellStyle name="Calculation 7 7 3 2" xfId="40186"/>
    <cellStyle name="Calculation 7 7 4" xfId="29423"/>
    <cellStyle name="Calculation 7 7_Table 2A-1_EFT (Annual)" xfId="9881"/>
    <cellStyle name="Calculation 7 8" xfId="9401"/>
    <cellStyle name="Calculation 7 8 2" xfId="21566"/>
    <cellStyle name="Calculation 7 8 2 2" xfId="42752"/>
    <cellStyle name="Calculation 7 8 3" xfId="32148"/>
    <cellStyle name="Calculation 7 9" xfId="16453"/>
    <cellStyle name="Calculation 7 9 2" xfId="37640"/>
    <cellStyle name="Calculation 7_Table 2A-1_EFT (Annual)" xfId="2982"/>
    <cellStyle name="Calculation 8" xfId="87"/>
    <cellStyle name="Calculation 8 10" xfId="26643"/>
    <cellStyle name="Calculation 8 2" xfId="486"/>
    <cellStyle name="Calculation 8 2 2" xfId="1463"/>
    <cellStyle name="Calculation 8 2 2 2" xfId="2733"/>
    <cellStyle name="Calculation 8 2 2 2 2" xfId="6294"/>
    <cellStyle name="Calculation 8 2 2 2 2 2" xfId="14488"/>
    <cellStyle name="Calculation 8 2 2 2 2 2 2" xfId="26460"/>
    <cellStyle name="Calculation 8 2 2 2 2 2 2 2" xfId="47646"/>
    <cellStyle name="Calculation 8 2 2 2 2 2 3" xfId="37042"/>
    <cellStyle name="Calculation 8 2 2 2 2 3" xfId="21347"/>
    <cellStyle name="Calculation 8 2 2 2 2 3 2" xfId="42534"/>
    <cellStyle name="Calculation 8 2 2 2 2 4" xfId="31950"/>
    <cellStyle name="Calculation 8 2 2 2 2_Table 2A-1_EFT (Annual)" xfId="9880"/>
    <cellStyle name="Calculation 8 2 2 2 3" xfId="11830"/>
    <cellStyle name="Calculation 8 2 2 2 3 2" xfId="23914"/>
    <cellStyle name="Calculation 8 2 2 2 3 2 2" xfId="45100"/>
    <cellStyle name="Calculation 8 2 2 2 3 3" xfId="34496"/>
    <cellStyle name="Calculation 8 2 2 2 4" xfId="18801"/>
    <cellStyle name="Calculation 8 2 2 2 4 2" xfId="39988"/>
    <cellStyle name="Calculation 8 2 2 2 5" xfId="29207"/>
    <cellStyle name="Calculation 8 2 2 2_Table 2A-1_EFT (Annual)" xfId="6730"/>
    <cellStyle name="Calculation 8 2 2 3" xfId="5024"/>
    <cellStyle name="Calculation 8 2 2 3 2" xfId="13284"/>
    <cellStyle name="Calculation 8 2 2 3 2 2" xfId="25290"/>
    <cellStyle name="Calculation 8 2 2 3 2 2 2" xfId="46476"/>
    <cellStyle name="Calculation 8 2 2 3 2 3" xfId="35872"/>
    <cellStyle name="Calculation 8 2 2 3 3" xfId="20177"/>
    <cellStyle name="Calculation 8 2 2 3 3 2" xfId="41364"/>
    <cellStyle name="Calculation 8 2 2 3 4" xfId="30681"/>
    <cellStyle name="Calculation 8 2 2 3_Table 2A-1_EFT (Annual)" xfId="9334"/>
    <cellStyle name="Calculation 8 2 2 4" xfId="10628"/>
    <cellStyle name="Calculation 8 2 2 4 2" xfId="22744"/>
    <cellStyle name="Calculation 8 2 2 4 2 2" xfId="43930"/>
    <cellStyle name="Calculation 8 2 2 4 3" xfId="33326"/>
    <cellStyle name="Calculation 8 2 2 5" xfId="17631"/>
    <cellStyle name="Calculation 8 2 2 5 2" xfId="38818"/>
    <cellStyle name="Calculation 8 2 2 6" xfId="27938"/>
    <cellStyle name="Calculation 8 2 2_Table 2A-1_EFT (Annual)" xfId="6729"/>
    <cellStyle name="Calculation 8 2 3" xfId="1004"/>
    <cellStyle name="Calculation 8 2 3 2" xfId="4565"/>
    <cellStyle name="Calculation 8 2 3 2 2" xfId="12825"/>
    <cellStyle name="Calculation 8 2 3 2 2 2" xfId="24831"/>
    <cellStyle name="Calculation 8 2 3 2 2 2 2" xfId="46017"/>
    <cellStyle name="Calculation 8 2 3 2 2 3" xfId="35413"/>
    <cellStyle name="Calculation 8 2 3 2 3" xfId="19718"/>
    <cellStyle name="Calculation 8 2 3 2 3 2" xfId="40905"/>
    <cellStyle name="Calculation 8 2 3 2 4" xfId="30222"/>
    <cellStyle name="Calculation 8 2 3 2_Table 2A-1_EFT (Annual)" xfId="9333"/>
    <cellStyle name="Calculation 8 2 3 3" xfId="10169"/>
    <cellStyle name="Calculation 8 2 3 3 2" xfId="22285"/>
    <cellStyle name="Calculation 8 2 3 3 2 2" xfId="43471"/>
    <cellStyle name="Calculation 8 2 3 3 3" xfId="32867"/>
    <cellStyle name="Calculation 8 2 3 4" xfId="17172"/>
    <cellStyle name="Calculation 8 2 3 4 2" xfId="38359"/>
    <cellStyle name="Calculation 8 2 3 5" xfId="27479"/>
    <cellStyle name="Calculation 8 2 3_Table 2A-1_EFT (Annual)" xfId="6731"/>
    <cellStyle name="Calculation 8 2 4" xfId="2202"/>
    <cellStyle name="Calculation 8 2 4 2" xfId="5763"/>
    <cellStyle name="Calculation 8 2 4 2 2" xfId="13978"/>
    <cellStyle name="Calculation 8 2 4 2 2 2" xfId="25966"/>
    <cellStyle name="Calculation 8 2 4 2 2 2 2" xfId="47152"/>
    <cellStyle name="Calculation 8 2 4 2 2 3" xfId="36548"/>
    <cellStyle name="Calculation 8 2 4 2 3" xfId="20853"/>
    <cellStyle name="Calculation 8 2 4 2 3 2" xfId="42040"/>
    <cellStyle name="Calculation 8 2 4 2 4" xfId="31420"/>
    <cellStyle name="Calculation 8 2 4 2_Table 2A-1_EFT (Annual)" xfId="14899"/>
    <cellStyle name="Calculation 8 2 4 3" xfId="11322"/>
    <cellStyle name="Calculation 8 2 4 3 2" xfId="23420"/>
    <cellStyle name="Calculation 8 2 4 3 2 2" xfId="44606"/>
    <cellStyle name="Calculation 8 2 4 3 3" xfId="34002"/>
    <cellStyle name="Calculation 8 2 4 4" xfId="18307"/>
    <cellStyle name="Calculation 8 2 4 4 2" xfId="39494"/>
    <cellStyle name="Calculation 8 2 4 5" xfId="28677"/>
    <cellStyle name="Calculation 8 2 4_Table 2A-1_EFT (Annual)" xfId="6732"/>
    <cellStyle name="Calculation 8 2 5" xfId="4056"/>
    <cellStyle name="Calculation 8 2 5 2" xfId="12380"/>
    <cellStyle name="Calculation 8 2 5 2 2" xfId="24402"/>
    <cellStyle name="Calculation 8 2 5 2 2 2" xfId="45588"/>
    <cellStyle name="Calculation 8 2 5 2 3" xfId="34984"/>
    <cellStyle name="Calculation 8 2 5 3" xfId="19289"/>
    <cellStyle name="Calculation 8 2 5 3 2" xfId="40476"/>
    <cellStyle name="Calculation 8 2 5 4" xfId="29744"/>
    <cellStyle name="Calculation 8 2 5_Table 2A-1_EFT (Annual)" xfId="14900"/>
    <cellStyle name="Calculation 8 2 6" xfId="9719"/>
    <cellStyle name="Calculation 8 2 6 2" xfId="21856"/>
    <cellStyle name="Calculation 8 2 6 2 2" xfId="43042"/>
    <cellStyle name="Calculation 8 2 6 3" xfId="32438"/>
    <cellStyle name="Calculation 8 2 7" xfId="16743"/>
    <cellStyle name="Calculation 8 2 7 2" xfId="37930"/>
    <cellStyle name="Calculation 8 2 8" xfId="27001"/>
    <cellStyle name="Calculation 8 2_Table 2A-1_EFT (Annual)" xfId="2986"/>
    <cellStyle name="Calculation 8 3" xfId="319"/>
    <cellStyle name="Calculation 8 3 2" xfId="1307"/>
    <cellStyle name="Calculation 8 3 2 2" xfId="2577"/>
    <cellStyle name="Calculation 8 3 2 2 2" xfId="6138"/>
    <cellStyle name="Calculation 8 3 2 2 2 2" xfId="14332"/>
    <cellStyle name="Calculation 8 3 2 2 2 2 2" xfId="26304"/>
    <cellStyle name="Calculation 8 3 2 2 2 2 2 2" xfId="47490"/>
    <cellStyle name="Calculation 8 3 2 2 2 2 3" xfId="36886"/>
    <cellStyle name="Calculation 8 3 2 2 2 3" xfId="21191"/>
    <cellStyle name="Calculation 8 3 2 2 2 3 2" xfId="42378"/>
    <cellStyle name="Calculation 8 3 2 2 2 4" xfId="31794"/>
    <cellStyle name="Calculation 8 3 2 2 2_Table 2A-1_EFT (Annual)" xfId="14901"/>
    <cellStyle name="Calculation 8 3 2 2 3" xfId="11674"/>
    <cellStyle name="Calculation 8 3 2 2 3 2" xfId="23758"/>
    <cellStyle name="Calculation 8 3 2 2 3 2 2" xfId="44944"/>
    <cellStyle name="Calculation 8 3 2 2 3 3" xfId="34340"/>
    <cellStyle name="Calculation 8 3 2 2 4" xfId="18645"/>
    <cellStyle name="Calculation 8 3 2 2 4 2" xfId="39832"/>
    <cellStyle name="Calculation 8 3 2 2 5" xfId="29051"/>
    <cellStyle name="Calculation 8 3 2 2_Table 2A-1_EFT (Annual)" xfId="6734"/>
    <cellStyle name="Calculation 8 3 2 3" xfId="4868"/>
    <cellStyle name="Calculation 8 3 2 3 2" xfId="13128"/>
    <cellStyle name="Calculation 8 3 2 3 2 2" xfId="25134"/>
    <cellStyle name="Calculation 8 3 2 3 2 2 2" xfId="46320"/>
    <cellStyle name="Calculation 8 3 2 3 2 3" xfId="35716"/>
    <cellStyle name="Calculation 8 3 2 3 3" xfId="20021"/>
    <cellStyle name="Calculation 8 3 2 3 3 2" xfId="41208"/>
    <cellStyle name="Calculation 8 3 2 3 4" xfId="30525"/>
    <cellStyle name="Calculation 8 3 2 3_Table 2A-1_EFT (Annual)" xfId="14902"/>
    <cellStyle name="Calculation 8 3 2 4" xfId="10472"/>
    <cellStyle name="Calculation 8 3 2 4 2" xfId="22588"/>
    <cellStyle name="Calculation 8 3 2 4 2 2" xfId="43774"/>
    <cellStyle name="Calculation 8 3 2 4 3" xfId="33170"/>
    <cellStyle name="Calculation 8 3 2 5" xfId="17475"/>
    <cellStyle name="Calculation 8 3 2 5 2" xfId="38662"/>
    <cellStyle name="Calculation 8 3 2 6" xfId="27782"/>
    <cellStyle name="Calculation 8 3 2_Table 2A-1_EFT (Annual)" xfId="6733"/>
    <cellStyle name="Calculation 8 3 3" xfId="867"/>
    <cellStyle name="Calculation 8 3 3 2" xfId="4428"/>
    <cellStyle name="Calculation 8 3 3 2 2" xfId="12693"/>
    <cellStyle name="Calculation 8 3 3 2 2 2" xfId="24705"/>
    <cellStyle name="Calculation 8 3 3 2 2 2 2" xfId="45891"/>
    <cellStyle name="Calculation 8 3 3 2 2 3" xfId="35287"/>
    <cellStyle name="Calculation 8 3 3 2 3" xfId="19592"/>
    <cellStyle name="Calculation 8 3 3 2 3 2" xfId="40779"/>
    <cellStyle name="Calculation 8 3 3 2 4" xfId="30085"/>
    <cellStyle name="Calculation 8 3 3 2_Table 2A-1_EFT (Annual)" xfId="14903"/>
    <cellStyle name="Calculation 8 3 3 3" xfId="10040"/>
    <cellStyle name="Calculation 8 3 3 3 2" xfId="22159"/>
    <cellStyle name="Calculation 8 3 3 3 2 2" xfId="43345"/>
    <cellStyle name="Calculation 8 3 3 3 3" xfId="32741"/>
    <cellStyle name="Calculation 8 3 3 4" xfId="17046"/>
    <cellStyle name="Calculation 8 3 3 4 2" xfId="38233"/>
    <cellStyle name="Calculation 8 3 3 5" xfId="27342"/>
    <cellStyle name="Calculation 8 3 3_Table 2A-1_EFT (Annual)" xfId="6735"/>
    <cellStyle name="Calculation 8 3 4" xfId="2046"/>
    <cellStyle name="Calculation 8 3 4 2" xfId="5607"/>
    <cellStyle name="Calculation 8 3 4 2 2" xfId="13822"/>
    <cellStyle name="Calculation 8 3 4 2 2 2" xfId="25810"/>
    <cellStyle name="Calculation 8 3 4 2 2 2 2" xfId="46996"/>
    <cellStyle name="Calculation 8 3 4 2 2 3" xfId="36392"/>
    <cellStyle name="Calculation 8 3 4 2 3" xfId="20697"/>
    <cellStyle name="Calculation 8 3 4 2 3 2" xfId="41884"/>
    <cellStyle name="Calculation 8 3 4 2 4" xfId="31264"/>
    <cellStyle name="Calculation 8 3 4 2_Table 2A-1_EFT (Annual)" xfId="14904"/>
    <cellStyle name="Calculation 8 3 4 3" xfId="11166"/>
    <cellStyle name="Calculation 8 3 4 3 2" xfId="23264"/>
    <cellStyle name="Calculation 8 3 4 3 2 2" xfId="44450"/>
    <cellStyle name="Calculation 8 3 4 3 3" xfId="33846"/>
    <cellStyle name="Calculation 8 3 4 4" xfId="18151"/>
    <cellStyle name="Calculation 8 3 4 4 2" xfId="39338"/>
    <cellStyle name="Calculation 8 3 4 5" xfId="28521"/>
    <cellStyle name="Calculation 8 3 4_Table 2A-1_EFT (Annual)" xfId="6736"/>
    <cellStyle name="Calculation 8 3 5" xfId="3889"/>
    <cellStyle name="Calculation 8 3 5 2" xfId="12221"/>
    <cellStyle name="Calculation 8 3 5 2 2" xfId="24246"/>
    <cellStyle name="Calculation 8 3 5 2 2 2" xfId="45432"/>
    <cellStyle name="Calculation 8 3 5 2 3" xfId="34828"/>
    <cellStyle name="Calculation 8 3 5 3" xfId="19133"/>
    <cellStyle name="Calculation 8 3 5 3 2" xfId="40320"/>
    <cellStyle name="Calculation 8 3 5 4" xfId="29577"/>
    <cellStyle name="Calculation 8 3 5_Table 2A-1_EFT (Annual)" xfId="14905"/>
    <cellStyle name="Calculation 8 3 6" xfId="9558"/>
    <cellStyle name="Calculation 8 3 6 2" xfId="21700"/>
    <cellStyle name="Calculation 8 3 6 2 2" xfId="42886"/>
    <cellStyle name="Calculation 8 3 6 3" xfId="32282"/>
    <cellStyle name="Calculation 8 3 7" xfId="16587"/>
    <cellStyle name="Calculation 8 3 7 2" xfId="37774"/>
    <cellStyle name="Calculation 8 3 8" xfId="26834"/>
    <cellStyle name="Calculation 8 3_Table 2A-1_EFT (Annual)" xfId="2987"/>
    <cellStyle name="Calculation 8 4" xfId="1141"/>
    <cellStyle name="Calculation 8 4 2" xfId="2411"/>
    <cellStyle name="Calculation 8 4 2 2" xfId="5972"/>
    <cellStyle name="Calculation 8 4 2 2 2" xfId="14166"/>
    <cellStyle name="Calculation 8 4 2 2 2 2" xfId="26138"/>
    <cellStyle name="Calculation 8 4 2 2 2 2 2" xfId="47324"/>
    <cellStyle name="Calculation 8 4 2 2 2 3" xfId="36720"/>
    <cellStyle name="Calculation 8 4 2 2 3" xfId="21025"/>
    <cellStyle name="Calculation 8 4 2 2 3 2" xfId="42212"/>
    <cellStyle name="Calculation 8 4 2 2 4" xfId="31628"/>
    <cellStyle name="Calculation 8 4 2 2_Table 2A-1_EFT (Annual)" xfId="14906"/>
    <cellStyle name="Calculation 8 4 2 3" xfId="11508"/>
    <cellStyle name="Calculation 8 4 2 3 2" xfId="23592"/>
    <cellStyle name="Calculation 8 4 2 3 2 2" xfId="44778"/>
    <cellStyle name="Calculation 8 4 2 3 3" xfId="34174"/>
    <cellStyle name="Calculation 8 4 2 4" xfId="18479"/>
    <cellStyle name="Calculation 8 4 2 4 2" xfId="39666"/>
    <cellStyle name="Calculation 8 4 2 5" xfId="28885"/>
    <cellStyle name="Calculation 8 4 2_Table 2A-1_EFT (Annual)" xfId="6738"/>
    <cellStyle name="Calculation 8 4 3" xfId="4702"/>
    <cellStyle name="Calculation 8 4 3 2" xfId="12962"/>
    <cellStyle name="Calculation 8 4 3 2 2" xfId="24968"/>
    <cellStyle name="Calculation 8 4 3 2 2 2" xfId="46154"/>
    <cellStyle name="Calculation 8 4 3 2 3" xfId="35550"/>
    <cellStyle name="Calculation 8 4 3 3" xfId="19855"/>
    <cellStyle name="Calculation 8 4 3 3 2" xfId="41042"/>
    <cellStyle name="Calculation 8 4 3 4" xfId="30359"/>
    <cellStyle name="Calculation 8 4 3_Table 2A-1_EFT (Annual)" xfId="14907"/>
    <cellStyle name="Calculation 8 4 4" xfId="10306"/>
    <cellStyle name="Calculation 8 4 4 2" xfId="22422"/>
    <cellStyle name="Calculation 8 4 4 2 2" xfId="43608"/>
    <cellStyle name="Calculation 8 4 4 3" xfId="33004"/>
    <cellStyle name="Calculation 8 4 5" xfId="17309"/>
    <cellStyle name="Calculation 8 4 5 2" xfId="38496"/>
    <cellStyle name="Calculation 8 4 6" xfId="27616"/>
    <cellStyle name="Calculation 8 4_Table 2A-1_EFT (Annual)" xfId="6737"/>
    <cellStyle name="Calculation 8 5" xfId="708"/>
    <cellStyle name="Calculation 8 5 2" xfId="4269"/>
    <cellStyle name="Calculation 8 5 2 2" xfId="12553"/>
    <cellStyle name="Calculation 8 5 2 2 2" xfId="24571"/>
    <cellStyle name="Calculation 8 5 2 2 2 2" xfId="45757"/>
    <cellStyle name="Calculation 8 5 2 2 3" xfId="35153"/>
    <cellStyle name="Calculation 8 5 2 3" xfId="19458"/>
    <cellStyle name="Calculation 8 5 2 3 2" xfId="40645"/>
    <cellStyle name="Calculation 8 5 2 4" xfId="29926"/>
    <cellStyle name="Calculation 8 5 2_Table 2A-1_EFT (Annual)" xfId="14908"/>
    <cellStyle name="Calculation 8 5 3" xfId="9900"/>
    <cellStyle name="Calculation 8 5 3 2" xfId="22025"/>
    <cellStyle name="Calculation 8 5 3 2 2" xfId="43211"/>
    <cellStyle name="Calculation 8 5 3 3" xfId="32607"/>
    <cellStyle name="Calculation 8 5 4" xfId="16912"/>
    <cellStyle name="Calculation 8 5 4 2" xfId="38099"/>
    <cellStyle name="Calculation 8 5 5" xfId="27183"/>
    <cellStyle name="Calculation 8 5_Table 2A-1_EFT (Annual)" xfId="6739"/>
    <cellStyle name="Calculation 8 6" xfId="1874"/>
    <cellStyle name="Calculation 8 6 2" xfId="5435"/>
    <cellStyle name="Calculation 8 6 2 2" xfId="13650"/>
    <cellStyle name="Calculation 8 6 2 2 2" xfId="25638"/>
    <cellStyle name="Calculation 8 6 2 2 2 2" xfId="46824"/>
    <cellStyle name="Calculation 8 6 2 2 3" xfId="36220"/>
    <cellStyle name="Calculation 8 6 2 3" xfId="20525"/>
    <cellStyle name="Calculation 8 6 2 3 2" xfId="41712"/>
    <cellStyle name="Calculation 8 6 2 4" xfId="31092"/>
    <cellStyle name="Calculation 8 6 2_Table 2A-1_EFT (Annual)" xfId="14909"/>
    <cellStyle name="Calculation 8 6 3" xfId="10994"/>
    <cellStyle name="Calculation 8 6 3 2" xfId="23092"/>
    <cellStyle name="Calculation 8 6 3 2 2" xfId="44278"/>
    <cellStyle name="Calculation 8 6 3 3" xfId="33674"/>
    <cellStyle name="Calculation 8 6 4" xfId="17979"/>
    <cellStyle name="Calculation 8 6 4 2" xfId="39166"/>
    <cellStyle name="Calculation 8 6 5" xfId="28349"/>
    <cellStyle name="Calculation 8 6_Table 2A-1_EFT (Annual)" xfId="6740"/>
    <cellStyle name="Calculation 8 7" xfId="3676"/>
    <cellStyle name="Calculation 8 7 2" xfId="12049"/>
    <cellStyle name="Calculation 8 7 2 2" xfId="24080"/>
    <cellStyle name="Calculation 8 7 2 2 2" xfId="45266"/>
    <cellStyle name="Calculation 8 7 2 3" xfId="34662"/>
    <cellStyle name="Calculation 8 7 3" xfId="18967"/>
    <cellStyle name="Calculation 8 7 3 2" xfId="40154"/>
    <cellStyle name="Calculation 8 7 4" xfId="29386"/>
    <cellStyle name="Calculation 8 7_Table 2A-1_EFT (Annual)" xfId="14910"/>
    <cellStyle name="Calculation 8 8" xfId="9366"/>
    <cellStyle name="Calculation 8 8 2" xfId="21534"/>
    <cellStyle name="Calculation 8 8 2 2" xfId="42720"/>
    <cellStyle name="Calculation 8 8 3" xfId="32116"/>
    <cellStyle name="Calculation 8 9" xfId="16421"/>
    <cellStyle name="Calculation 8 9 2" xfId="37608"/>
    <cellStyle name="Calculation 8_Table 2A-1_EFT (Annual)" xfId="2985"/>
    <cellStyle name="Calculation 9" xfId="95"/>
    <cellStyle name="Calculation 9 10" xfId="26651"/>
    <cellStyle name="Calculation 9 2" xfId="494"/>
    <cellStyle name="Calculation 9 2 2" xfId="1471"/>
    <cellStyle name="Calculation 9 2 2 2" xfId="2741"/>
    <cellStyle name="Calculation 9 2 2 2 2" xfId="6302"/>
    <cellStyle name="Calculation 9 2 2 2 2 2" xfId="14496"/>
    <cellStyle name="Calculation 9 2 2 2 2 2 2" xfId="26468"/>
    <cellStyle name="Calculation 9 2 2 2 2 2 2 2" xfId="47654"/>
    <cellStyle name="Calculation 9 2 2 2 2 2 3" xfId="37050"/>
    <cellStyle name="Calculation 9 2 2 2 2 3" xfId="21355"/>
    <cellStyle name="Calculation 9 2 2 2 2 3 2" xfId="42542"/>
    <cellStyle name="Calculation 9 2 2 2 2 4" xfId="31958"/>
    <cellStyle name="Calculation 9 2 2 2 2_Table 2A-1_EFT (Annual)" xfId="14911"/>
    <cellStyle name="Calculation 9 2 2 2 3" xfId="11838"/>
    <cellStyle name="Calculation 9 2 2 2 3 2" xfId="23922"/>
    <cellStyle name="Calculation 9 2 2 2 3 2 2" xfId="45108"/>
    <cellStyle name="Calculation 9 2 2 2 3 3" xfId="34504"/>
    <cellStyle name="Calculation 9 2 2 2 4" xfId="18809"/>
    <cellStyle name="Calculation 9 2 2 2 4 2" xfId="39996"/>
    <cellStyle name="Calculation 9 2 2 2 5" xfId="29215"/>
    <cellStyle name="Calculation 9 2 2 2_Table 2A-1_EFT (Annual)" xfId="6742"/>
    <cellStyle name="Calculation 9 2 2 3" xfId="5032"/>
    <cellStyle name="Calculation 9 2 2 3 2" xfId="13292"/>
    <cellStyle name="Calculation 9 2 2 3 2 2" xfId="25298"/>
    <cellStyle name="Calculation 9 2 2 3 2 2 2" xfId="46484"/>
    <cellStyle name="Calculation 9 2 2 3 2 3" xfId="35880"/>
    <cellStyle name="Calculation 9 2 2 3 3" xfId="20185"/>
    <cellStyle name="Calculation 9 2 2 3 3 2" xfId="41372"/>
    <cellStyle name="Calculation 9 2 2 3 4" xfId="30689"/>
    <cellStyle name="Calculation 9 2 2 3_Table 2A-1_EFT (Annual)" xfId="14912"/>
    <cellStyle name="Calculation 9 2 2 4" xfId="10636"/>
    <cellStyle name="Calculation 9 2 2 4 2" xfId="22752"/>
    <cellStyle name="Calculation 9 2 2 4 2 2" xfId="43938"/>
    <cellStyle name="Calculation 9 2 2 4 3" xfId="33334"/>
    <cellStyle name="Calculation 9 2 2 5" xfId="17639"/>
    <cellStyle name="Calculation 9 2 2 5 2" xfId="38826"/>
    <cellStyle name="Calculation 9 2 2 6" xfId="27946"/>
    <cellStyle name="Calculation 9 2 2_Table 2A-1_EFT (Annual)" xfId="6741"/>
    <cellStyle name="Calculation 9 2 3" xfId="1010"/>
    <cellStyle name="Calculation 9 2 3 2" xfId="4571"/>
    <cellStyle name="Calculation 9 2 3 2 2" xfId="12831"/>
    <cellStyle name="Calculation 9 2 3 2 2 2" xfId="24837"/>
    <cellStyle name="Calculation 9 2 3 2 2 2 2" xfId="46023"/>
    <cellStyle name="Calculation 9 2 3 2 2 3" xfId="35419"/>
    <cellStyle name="Calculation 9 2 3 2 3" xfId="19724"/>
    <cellStyle name="Calculation 9 2 3 2 3 2" xfId="40911"/>
    <cellStyle name="Calculation 9 2 3 2 4" xfId="30228"/>
    <cellStyle name="Calculation 9 2 3 2_Table 2A-1_EFT (Annual)" xfId="14913"/>
    <cellStyle name="Calculation 9 2 3 3" xfId="10175"/>
    <cellStyle name="Calculation 9 2 3 3 2" xfId="22291"/>
    <cellStyle name="Calculation 9 2 3 3 2 2" xfId="43477"/>
    <cellStyle name="Calculation 9 2 3 3 3" xfId="32873"/>
    <cellStyle name="Calculation 9 2 3 4" xfId="17178"/>
    <cellStyle name="Calculation 9 2 3 4 2" xfId="38365"/>
    <cellStyle name="Calculation 9 2 3 5" xfId="27485"/>
    <cellStyle name="Calculation 9 2 3_Table 2A-1_EFT (Annual)" xfId="6743"/>
    <cellStyle name="Calculation 9 2 4" xfId="2210"/>
    <cellStyle name="Calculation 9 2 4 2" xfId="5771"/>
    <cellStyle name="Calculation 9 2 4 2 2" xfId="13986"/>
    <cellStyle name="Calculation 9 2 4 2 2 2" xfId="25974"/>
    <cellStyle name="Calculation 9 2 4 2 2 2 2" xfId="47160"/>
    <cellStyle name="Calculation 9 2 4 2 2 3" xfId="36556"/>
    <cellStyle name="Calculation 9 2 4 2 3" xfId="20861"/>
    <cellStyle name="Calculation 9 2 4 2 3 2" xfId="42048"/>
    <cellStyle name="Calculation 9 2 4 2 4" xfId="31428"/>
    <cellStyle name="Calculation 9 2 4 2_Table 2A-1_EFT (Annual)" xfId="14914"/>
    <cellStyle name="Calculation 9 2 4 3" xfId="11330"/>
    <cellStyle name="Calculation 9 2 4 3 2" xfId="23428"/>
    <cellStyle name="Calculation 9 2 4 3 2 2" xfId="44614"/>
    <cellStyle name="Calculation 9 2 4 3 3" xfId="34010"/>
    <cellStyle name="Calculation 9 2 4 4" xfId="18315"/>
    <cellStyle name="Calculation 9 2 4 4 2" xfId="39502"/>
    <cellStyle name="Calculation 9 2 4 5" xfId="28685"/>
    <cellStyle name="Calculation 9 2 4_Table 2A-1_EFT (Annual)" xfId="6744"/>
    <cellStyle name="Calculation 9 2 5" xfId="4064"/>
    <cellStyle name="Calculation 9 2 5 2" xfId="12388"/>
    <cellStyle name="Calculation 9 2 5 2 2" xfId="24410"/>
    <cellStyle name="Calculation 9 2 5 2 2 2" xfId="45596"/>
    <cellStyle name="Calculation 9 2 5 2 3" xfId="34992"/>
    <cellStyle name="Calculation 9 2 5 3" xfId="19297"/>
    <cellStyle name="Calculation 9 2 5 3 2" xfId="40484"/>
    <cellStyle name="Calculation 9 2 5 4" xfId="29752"/>
    <cellStyle name="Calculation 9 2 5_Table 2A-1_EFT (Annual)" xfId="14915"/>
    <cellStyle name="Calculation 9 2 6" xfId="9727"/>
    <cellStyle name="Calculation 9 2 6 2" xfId="21864"/>
    <cellStyle name="Calculation 9 2 6 2 2" xfId="43050"/>
    <cellStyle name="Calculation 9 2 6 3" xfId="32446"/>
    <cellStyle name="Calculation 9 2 7" xfId="16751"/>
    <cellStyle name="Calculation 9 2 7 2" xfId="37938"/>
    <cellStyle name="Calculation 9 2 8" xfId="27009"/>
    <cellStyle name="Calculation 9 2_Table 2A-1_EFT (Annual)" xfId="2989"/>
    <cellStyle name="Calculation 9 3" xfId="327"/>
    <cellStyle name="Calculation 9 3 2" xfId="1315"/>
    <cellStyle name="Calculation 9 3 2 2" xfId="2585"/>
    <cellStyle name="Calculation 9 3 2 2 2" xfId="6146"/>
    <cellStyle name="Calculation 9 3 2 2 2 2" xfId="14340"/>
    <cellStyle name="Calculation 9 3 2 2 2 2 2" xfId="26312"/>
    <cellStyle name="Calculation 9 3 2 2 2 2 2 2" xfId="47498"/>
    <cellStyle name="Calculation 9 3 2 2 2 2 3" xfId="36894"/>
    <cellStyle name="Calculation 9 3 2 2 2 3" xfId="21199"/>
    <cellStyle name="Calculation 9 3 2 2 2 3 2" xfId="42386"/>
    <cellStyle name="Calculation 9 3 2 2 2 4" xfId="31802"/>
    <cellStyle name="Calculation 9 3 2 2 2_Table 2A-1_EFT (Annual)" xfId="14916"/>
    <cellStyle name="Calculation 9 3 2 2 3" xfId="11682"/>
    <cellStyle name="Calculation 9 3 2 2 3 2" xfId="23766"/>
    <cellStyle name="Calculation 9 3 2 2 3 2 2" xfId="44952"/>
    <cellStyle name="Calculation 9 3 2 2 3 3" xfId="34348"/>
    <cellStyle name="Calculation 9 3 2 2 4" xfId="18653"/>
    <cellStyle name="Calculation 9 3 2 2 4 2" xfId="39840"/>
    <cellStyle name="Calculation 9 3 2 2 5" xfId="29059"/>
    <cellStyle name="Calculation 9 3 2 2_Table 2A-1_EFT (Annual)" xfId="6746"/>
    <cellStyle name="Calculation 9 3 2 3" xfId="4876"/>
    <cellStyle name="Calculation 9 3 2 3 2" xfId="13136"/>
    <cellStyle name="Calculation 9 3 2 3 2 2" xfId="25142"/>
    <cellStyle name="Calculation 9 3 2 3 2 2 2" xfId="46328"/>
    <cellStyle name="Calculation 9 3 2 3 2 3" xfId="35724"/>
    <cellStyle name="Calculation 9 3 2 3 3" xfId="20029"/>
    <cellStyle name="Calculation 9 3 2 3 3 2" xfId="41216"/>
    <cellStyle name="Calculation 9 3 2 3 4" xfId="30533"/>
    <cellStyle name="Calculation 9 3 2 3_Table 2A-1_EFT (Annual)" xfId="14917"/>
    <cellStyle name="Calculation 9 3 2 4" xfId="10480"/>
    <cellStyle name="Calculation 9 3 2 4 2" xfId="22596"/>
    <cellStyle name="Calculation 9 3 2 4 2 2" xfId="43782"/>
    <cellStyle name="Calculation 9 3 2 4 3" xfId="33178"/>
    <cellStyle name="Calculation 9 3 2 5" xfId="17483"/>
    <cellStyle name="Calculation 9 3 2 5 2" xfId="38670"/>
    <cellStyle name="Calculation 9 3 2 6" xfId="27790"/>
    <cellStyle name="Calculation 9 3 2_Table 2A-1_EFT (Annual)" xfId="6745"/>
    <cellStyle name="Calculation 9 3 3" xfId="873"/>
    <cellStyle name="Calculation 9 3 3 2" xfId="4434"/>
    <cellStyle name="Calculation 9 3 3 2 2" xfId="12699"/>
    <cellStyle name="Calculation 9 3 3 2 2 2" xfId="24711"/>
    <cellStyle name="Calculation 9 3 3 2 2 2 2" xfId="45897"/>
    <cellStyle name="Calculation 9 3 3 2 2 3" xfId="35293"/>
    <cellStyle name="Calculation 9 3 3 2 3" xfId="19598"/>
    <cellStyle name="Calculation 9 3 3 2 3 2" xfId="40785"/>
    <cellStyle name="Calculation 9 3 3 2 4" xfId="30091"/>
    <cellStyle name="Calculation 9 3 3 2_Table 2A-1_EFT (Annual)" xfId="14918"/>
    <cellStyle name="Calculation 9 3 3 3" xfId="10046"/>
    <cellStyle name="Calculation 9 3 3 3 2" xfId="22165"/>
    <cellStyle name="Calculation 9 3 3 3 2 2" xfId="43351"/>
    <cellStyle name="Calculation 9 3 3 3 3" xfId="32747"/>
    <cellStyle name="Calculation 9 3 3 4" xfId="17052"/>
    <cellStyle name="Calculation 9 3 3 4 2" xfId="38239"/>
    <cellStyle name="Calculation 9 3 3 5" xfId="27348"/>
    <cellStyle name="Calculation 9 3 3_Table 2A-1_EFT (Annual)" xfId="6747"/>
    <cellStyle name="Calculation 9 3 4" xfId="2054"/>
    <cellStyle name="Calculation 9 3 4 2" xfId="5615"/>
    <cellStyle name="Calculation 9 3 4 2 2" xfId="13830"/>
    <cellStyle name="Calculation 9 3 4 2 2 2" xfId="25818"/>
    <cellStyle name="Calculation 9 3 4 2 2 2 2" xfId="47004"/>
    <cellStyle name="Calculation 9 3 4 2 2 3" xfId="36400"/>
    <cellStyle name="Calculation 9 3 4 2 3" xfId="20705"/>
    <cellStyle name="Calculation 9 3 4 2 3 2" xfId="41892"/>
    <cellStyle name="Calculation 9 3 4 2 4" xfId="31272"/>
    <cellStyle name="Calculation 9 3 4 2_Table 2A-1_EFT (Annual)" xfId="14919"/>
    <cellStyle name="Calculation 9 3 4 3" xfId="11174"/>
    <cellStyle name="Calculation 9 3 4 3 2" xfId="23272"/>
    <cellStyle name="Calculation 9 3 4 3 2 2" xfId="44458"/>
    <cellStyle name="Calculation 9 3 4 3 3" xfId="33854"/>
    <cellStyle name="Calculation 9 3 4 4" xfId="18159"/>
    <cellStyle name="Calculation 9 3 4 4 2" xfId="39346"/>
    <cellStyle name="Calculation 9 3 4 5" xfId="28529"/>
    <cellStyle name="Calculation 9 3 4_Table 2A-1_EFT (Annual)" xfId="6748"/>
    <cellStyle name="Calculation 9 3 5" xfId="3897"/>
    <cellStyle name="Calculation 9 3 5 2" xfId="12229"/>
    <cellStyle name="Calculation 9 3 5 2 2" xfId="24254"/>
    <cellStyle name="Calculation 9 3 5 2 2 2" xfId="45440"/>
    <cellStyle name="Calculation 9 3 5 2 3" xfId="34836"/>
    <cellStyle name="Calculation 9 3 5 3" xfId="19141"/>
    <cellStyle name="Calculation 9 3 5 3 2" xfId="40328"/>
    <cellStyle name="Calculation 9 3 5 4" xfId="29585"/>
    <cellStyle name="Calculation 9 3 5_Table 2A-1_EFT (Annual)" xfId="14920"/>
    <cellStyle name="Calculation 9 3 6" xfId="9566"/>
    <cellStyle name="Calculation 9 3 6 2" xfId="21708"/>
    <cellStyle name="Calculation 9 3 6 2 2" xfId="42894"/>
    <cellStyle name="Calculation 9 3 6 3" xfId="32290"/>
    <cellStyle name="Calculation 9 3 7" xfId="16595"/>
    <cellStyle name="Calculation 9 3 7 2" xfId="37782"/>
    <cellStyle name="Calculation 9 3 8" xfId="26842"/>
    <cellStyle name="Calculation 9 3_Table 2A-1_EFT (Annual)" xfId="2990"/>
    <cellStyle name="Calculation 9 4" xfId="1149"/>
    <cellStyle name="Calculation 9 4 2" xfId="2419"/>
    <cellStyle name="Calculation 9 4 2 2" xfId="5980"/>
    <cellStyle name="Calculation 9 4 2 2 2" xfId="14174"/>
    <cellStyle name="Calculation 9 4 2 2 2 2" xfId="26146"/>
    <cellStyle name="Calculation 9 4 2 2 2 2 2" xfId="47332"/>
    <cellStyle name="Calculation 9 4 2 2 2 3" xfId="36728"/>
    <cellStyle name="Calculation 9 4 2 2 3" xfId="21033"/>
    <cellStyle name="Calculation 9 4 2 2 3 2" xfId="42220"/>
    <cellStyle name="Calculation 9 4 2 2 4" xfId="31636"/>
    <cellStyle name="Calculation 9 4 2 2_Table 2A-1_EFT (Annual)" xfId="14921"/>
    <cellStyle name="Calculation 9 4 2 3" xfId="11516"/>
    <cellStyle name="Calculation 9 4 2 3 2" xfId="23600"/>
    <cellStyle name="Calculation 9 4 2 3 2 2" xfId="44786"/>
    <cellStyle name="Calculation 9 4 2 3 3" xfId="34182"/>
    <cellStyle name="Calculation 9 4 2 4" xfId="18487"/>
    <cellStyle name="Calculation 9 4 2 4 2" xfId="39674"/>
    <cellStyle name="Calculation 9 4 2 5" xfId="28893"/>
    <cellStyle name="Calculation 9 4 2_Table 2A-1_EFT (Annual)" xfId="6750"/>
    <cellStyle name="Calculation 9 4 3" xfId="4710"/>
    <cellStyle name="Calculation 9 4 3 2" xfId="12970"/>
    <cellStyle name="Calculation 9 4 3 2 2" xfId="24976"/>
    <cellStyle name="Calculation 9 4 3 2 2 2" xfId="46162"/>
    <cellStyle name="Calculation 9 4 3 2 3" xfId="35558"/>
    <cellStyle name="Calculation 9 4 3 3" xfId="19863"/>
    <cellStyle name="Calculation 9 4 3 3 2" xfId="41050"/>
    <cellStyle name="Calculation 9 4 3 4" xfId="30367"/>
    <cellStyle name="Calculation 9 4 3_Table 2A-1_EFT (Annual)" xfId="14922"/>
    <cellStyle name="Calculation 9 4 4" xfId="10314"/>
    <cellStyle name="Calculation 9 4 4 2" xfId="22430"/>
    <cellStyle name="Calculation 9 4 4 2 2" xfId="43616"/>
    <cellStyle name="Calculation 9 4 4 3" xfId="33012"/>
    <cellStyle name="Calculation 9 4 5" xfId="17317"/>
    <cellStyle name="Calculation 9 4 5 2" xfId="38504"/>
    <cellStyle name="Calculation 9 4 6" xfId="27624"/>
    <cellStyle name="Calculation 9 4_Table 2A-1_EFT (Annual)" xfId="6749"/>
    <cellStyle name="Calculation 9 5" xfId="714"/>
    <cellStyle name="Calculation 9 5 2" xfId="4275"/>
    <cellStyle name="Calculation 9 5 2 2" xfId="12559"/>
    <cellStyle name="Calculation 9 5 2 2 2" xfId="24577"/>
    <cellStyle name="Calculation 9 5 2 2 2 2" xfId="45763"/>
    <cellStyle name="Calculation 9 5 2 2 3" xfId="35159"/>
    <cellStyle name="Calculation 9 5 2 3" xfId="19464"/>
    <cellStyle name="Calculation 9 5 2 3 2" xfId="40651"/>
    <cellStyle name="Calculation 9 5 2 4" xfId="29932"/>
    <cellStyle name="Calculation 9 5 2_Table 2A-1_EFT (Annual)" xfId="14923"/>
    <cellStyle name="Calculation 9 5 3" xfId="9906"/>
    <cellStyle name="Calculation 9 5 3 2" xfId="22031"/>
    <cellStyle name="Calculation 9 5 3 2 2" xfId="43217"/>
    <cellStyle name="Calculation 9 5 3 3" xfId="32613"/>
    <cellStyle name="Calculation 9 5 4" xfId="16918"/>
    <cellStyle name="Calculation 9 5 4 2" xfId="38105"/>
    <cellStyle name="Calculation 9 5 5" xfId="27189"/>
    <cellStyle name="Calculation 9 5_Table 2A-1_EFT (Annual)" xfId="6751"/>
    <cellStyle name="Calculation 9 6" xfId="1811"/>
    <cellStyle name="Calculation 9 6 2" xfId="5372"/>
    <cellStyle name="Calculation 9 6 2 2" xfId="13587"/>
    <cellStyle name="Calculation 9 6 2 2 2" xfId="25575"/>
    <cellStyle name="Calculation 9 6 2 2 2 2" xfId="46761"/>
    <cellStyle name="Calculation 9 6 2 2 3" xfId="36157"/>
    <cellStyle name="Calculation 9 6 2 3" xfId="20462"/>
    <cellStyle name="Calculation 9 6 2 3 2" xfId="41649"/>
    <cellStyle name="Calculation 9 6 2 4" xfId="31029"/>
    <cellStyle name="Calculation 9 6 2_Table 2A-1_EFT (Annual)" xfId="14924"/>
    <cellStyle name="Calculation 9 6 3" xfId="10931"/>
    <cellStyle name="Calculation 9 6 3 2" xfId="23029"/>
    <cellStyle name="Calculation 9 6 3 2 2" xfId="44215"/>
    <cellStyle name="Calculation 9 6 3 3" xfId="33611"/>
    <cellStyle name="Calculation 9 6 4" xfId="17916"/>
    <cellStyle name="Calculation 9 6 4 2" xfId="39103"/>
    <cellStyle name="Calculation 9 6 5" xfId="28286"/>
    <cellStyle name="Calculation 9 6_Table 2A-1_EFT (Annual)" xfId="6752"/>
    <cellStyle name="Calculation 9 7" xfId="3684"/>
    <cellStyle name="Calculation 9 7 2" xfId="12057"/>
    <cellStyle name="Calculation 9 7 2 2" xfId="24088"/>
    <cellStyle name="Calculation 9 7 2 2 2" xfId="45274"/>
    <cellStyle name="Calculation 9 7 2 3" xfId="34670"/>
    <cellStyle name="Calculation 9 7 3" xfId="18975"/>
    <cellStyle name="Calculation 9 7 3 2" xfId="40162"/>
    <cellStyle name="Calculation 9 7 4" xfId="29394"/>
    <cellStyle name="Calculation 9 7_Table 2A-1_EFT (Annual)" xfId="14925"/>
    <cellStyle name="Calculation 9 8" xfId="9374"/>
    <cellStyle name="Calculation 9 8 2" xfId="21542"/>
    <cellStyle name="Calculation 9 8 2 2" xfId="42728"/>
    <cellStyle name="Calculation 9 8 3" xfId="32124"/>
    <cellStyle name="Calculation 9 9" xfId="16429"/>
    <cellStyle name="Calculation 9 9 2" xfId="37616"/>
    <cellStyle name="Calculation 9_Table 2A-1_EFT (Annual)" xfId="2988"/>
    <cellStyle name="Check Cell" xfId="27" builtinId="23" customBuiltin="1"/>
    <cellStyle name="Check Cell 2" xfId="280"/>
    <cellStyle name="Check Cell 3" xfId="684"/>
    <cellStyle name="Check Cell 4" xfId="15998"/>
    <cellStyle name="Comma" xfId="28" builtinId="3"/>
    <cellStyle name="Comma 10" xfId="15999"/>
    <cellStyle name="Comma 11" xfId="47832"/>
    <cellStyle name="Comma 11 2" xfId="47839"/>
    <cellStyle name="Comma 12" xfId="47837"/>
    <cellStyle name="Comma 2" xfId="29"/>
    <cellStyle name="Comma 2 2" xfId="69"/>
    <cellStyle name="Comma 3" xfId="30"/>
    <cellStyle name="Comma 3 2" xfId="54"/>
    <cellStyle name="Comma 4" xfId="31"/>
    <cellStyle name="Comma 4 2" xfId="97"/>
    <cellStyle name="Comma 5" xfId="57"/>
    <cellStyle name="Comma 5 10" xfId="47810"/>
    <cellStyle name="Comma 5 2" xfId="66"/>
    <cellStyle name="Comma 5 3" xfId="78"/>
    <cellStyle name="Comma 5 3 2" xfId="310"/>
    <cellStyle name="Comma 5 3 2 2" xfId="860"/>
    <cellStyle name="Comma 5 3 2 2 2" xfId="2390"/>
    <cellStyle name="Comma 5 3 2 2 2 2" xfId="5951"/>
    <cellStyle name="Comma 5 3 2 2 2 2 2" xfId="16399"/>
    <cellStyle name="Comma 5 3 2 2 2 2 2 2" xfId="37588"/>
    <cellStyle name="Comma 5 3 2 2 2 2 3" xfId="31607"/>
    <cellStyle name="Comma 5 3 2 2 2 3" xfId="16201"/>
    <cellStyle name="Comma 5 3 2 2 2 3 2" xfId="37391"/>
    <cellStyle name="Comma 5 3 2 2 2 4" xfId="28864"/>
    <cellStyle name="Comma 5 3 2 2 3" xfId="4421"/>
    <cellStyle name="Comma 5 3 2 2 3 2" xfId="16299"/>
    <cellStyle name="Comma 5 3 2 2 3 2 2" xfId="37489"/>
    <cellStyle name="Comma 5 3 2 2 3 3" xfId="30078"/>
    <cellStyle name="Comma 5 3 2 2 4" xfId="16102"/>
    <cellStyle name="Comma 5 3 2 2 4 2" xfId="37292"/>
    <cellStyle name="Comma 5 3 2 2 5" xfId="27335"/>
    <cellStyle name="Comma 5 3 2 3" xfId="1692"/>
    <cellStyle name="Comma 5 3 2 3 2" xfId="5253"/>
    <cellStyle name="Comma 5 3 2 3 2 2" xfId="16350"/>
    <cellStyle name="Comma 5 3 2 3 2 2 2" xfId="37539"/>
    <cellStyle name="Comma 5 3 2 3 2 3" xfId="30910"/>
    <cellStyle name="Comma 5 3 2 3 3" xfId="16152"/>
    <cellStyle name="Comma 5 3 2 3 3 2" xfId="37342"/>
    <cellStyle name="Comma 5 3 2 3 4" xfId="28167"/>
    <cellStyle name="Comma 5 3 2 4" xfId="3880"/>
    <cellStyle name="Comma 5 3 2 4 2" xfId="16250"/>
    <cellStyle name="Comma 5 3 2 4 2 2" xfId="37440"/>
    <cellStyle name="Comma 5 3 2 4 3" xfId="29568"/>
    <cellStyle name="Comma 5 3 2 5" xfId="16053"/>
    <cellStyle name="Comma 5 3 2 5 2" xfId="37243"/>
    <cellStyle name="Comma 5 3 2 6" xfId="26825"/>
    <cellStyle name="Comma 5 3 3" xfId="656"/>
    <cellStyle name="Comma 5 3 3 2" xfId="1777"/>
    <cellStyle name="Comma 5 3 3 2 2" xfId="5338"/>
    <cellStyle name="Comma 5 3 3 2 2 2" xfId="16374"/>
    <cellStyle name="Comma 5 3 3 2 2 2 2" xfId="37563"/>
    <cellStyle name="Comma 5 3 3 2 2 3" xfId="30995"/>
    <cellStyle name="Comma 5 3 3 2 3" xfId="16176"/>
    <cellStyle name="Comma 5 3 3 2 3 2" xfId="37366"/>
    <cellStyle name="Comma 5 3 3 2 4" xfId="28252"/>
    <cellStyle name="Comma 5 3 3 3" xfId="4226"/>
    <cellStyle name="Comma 5 3 3 3 2" xfId="16274"/>
    <cellStyle name="Comma 5 3 3 3 2 2" xfId="37464"/>
    <cellStyle name="Comma 5 3 3 3 3" xfId="29914"/>
    <cellStyle name="Comma 5 3 3 4" xfId="16077"/>
    <cellStyle name="Comma 5 3 3 4 2" xfId="37267"/>
    <cellStyle name="Comma 5 3 3 5" xfId="27171"/>
    <cellStyle name="Comma 5 3 4" xfId="1635"/>
    <cellStyle name="Comma 5 3 4 2" xfId="5196"/>
    <cellStyle name="Comma 5 3 4 2 2" xfId="16325"/>
    <cellStyle name="Comma 5 3 4 2 2 2" xfId="37514"/>
    <cellStyle name="Comma 5 3 4 2 3" xfId="30853"/>
    <cellStyle name="Comma 5 3 4 3" xfId="16127"/>
    <cellStyle name="Comma 5 3 4 3 2" xfId="37317"/>
    <cellStyle name="Comma 5 3 4 4" xfId="28110"/>
    <cellStyle name="Comma 5 3 5" xfId="3667"/>
    <cellStyle name="Comma 5 3 5 2" xfId="16225"/>
    <cellStyle name="Comma 5 3 5 2 2" xfId="37415"/>
    <cellStyle name="Comma 5 3 5 3" xfId="29377"/>
    <cellStyle name="Comma 5 3 6" xfId="16028"/>
    <cellStyle name="Comma 5 3 6 2" xfId="37218"/>
    <cellStyle name="Comma 5 3 7" xfId="26634"/>
    <cellStyle name="Comma 5 3 8" xfId="47822"/>
    <cellStyle name="Comma 5 4" xfId="298"/>
    <cellStyle name="Comma 5 4 2" xfId="848"/>
    <cellStyle name="Comma 5 4 2 2" xfId="2378"/>
    <cellStyle name="Comma 5 4 2 2 2" xfId="5939"/>
    <cellStyle name="Comma 5 4 2 2 2 2" xfId="16387"/>
    <cellStyle name="Comma 5 4 2 2 2 2 2" xfId="37576"/>
    <cellStyle name="Comma 5 4 2 2 2 3" xfId="31595"/>
    <cellStyle name="Comma 5 4 2 2 3" xfId="16189"/>
    <cellStyle name="Comma 5 4 2 2 3 2" xfId="37379"/>
    <cellStyle name="Comma 5 4 2 2 4" xfId="28852"/>
    <cellStyle name="Comma 5 4 2 3" xfId="4409"/>
    <cellStyle name="Comma 5 4 2 3 2" xfId="16287"/>
    <cellStyle name="Comma 5 4 2 3 2 2" xfId="37477"/>
    <cellStyle name="Comma 5 4 2 3 3" xfId="30066"/>
    <cellStyle name="Comma 5 4 2 4" xfId="16090"/>
    <cellStyle name="Comma 5 4 2 4 2" xfId="37280"/>
    <cellStyle name="Comma 5 4 2 5" xfId="27323"/>
    <cellStyle name="Comma 5 4 3" xfId="1680"/>
    <cellStyle name="Comma 5 4 3 2" xfId="5241"/>
    <cellStyle name="Comma 5 4 3 2 2" xfId="16338"/>
    <cellStyle name="Comma 5 4 3 2 2 2" xfId="37527"/>
    <cellStyle name="Comma 5 4 3 2 3" xfId="30898"/>
    <cellStyle name="Comma 5 4 3 3" xfId="16140"/>
    <cellStyle name="Comma 5 4 3 3 2" xfId="37330"/>
    <cellStyle name="Comma 5 4 3 4" xfId="28155"/>
    <cellStyle name="Comma 5 4 4" xfId="3868"/>
    <cellStyle name="Comma 5 4 4 2" xfId="16238"/>
    <cellStyle name="Comma 5 4 4 2 2" xfId="37428"/>
    <cellStyle name="Comma 5 4 4 3" xfId="29556"/>
    <cellStyle name="Comma 5 4 5" xfId="16041"/>
    <cellStyle name="Comma 5 4 5 2" xfId="37231"/>
    <cellStyle name="Comma 5 4 6" xfId="26813"/>
    <cellStyle name="Comma 5 5" xfId="644"/>
    <cellStyle name="Comma 5 5 2" xfId="1765"/>
    <cellStyle name="Comma 5 5 2 2" xfId="5326"/>
    <cellStyle name="Comma 5 5 2 2 2" xfId="16362"/>
    <cellStyle name="Comma 5 5 2 2 2 2" xfId="37551"/>
    <cellStyle name="Comma 5 5 2 2 3" xfId="30983"/>
    <cellStyle name="Comma 5 5 2 3" xfId="16164"/>
    <cellStyle name="Comma 5 5 2 3 2" xfId="37354"/>
    <cellStyle name="Comma 5 5 2 4" xfId="28240"/>
    <cellStyle name="Comma 5 5 3" xfId="4214"/>
    <cellStyle name="Comma 5 5 3 2" xfId="16262"/>
    <cellStyle name="Comma 5 5 3 2 2" xfId="37452"/>
    <cellStyle name="Comma 5 5 3 3" xfId="29902"/>
    <cellStyle name="Comma 5 5 4" xfId="16065"/>
    <cellStyle name="Comma 5 5 4 2" xfId="37255"/>
    <cellStyle name="Comma 5 5 5" xfId="27159"/>
    <cellStyle name="Comma 5 6" xfId="1623"/>
    <cellStyle name="Comma 5 6 2" xfId="5184"/>
    <cellStyle name="Comma 5 6 2 2" xfId="16313"/>
    <cellStyle name="Comma 5 6 2 2 2" xfId="37502"/>
    <cellStyle name="Comma 5 6 2 3" xfId="30841"/>
    <cellStyle name="Comma 5 6 3" xfId="16115"/>
    <cellStyle name="Comma 5 6 3 2" xfId="37305"/>
    <cellStyle name="Comma 5 6 4" xfId="28098"/>
    <cellStyle name="Comma 5 7" xfId="3649"/>
    <cellStyle name="Comma 5 7 2" xfId="16213"/>
    <cellStyle name="Comma 5 7 2 2" xfId="37403"/>
    <cellStyle name="Comma 5 7 3" xfId="29365"/>
    <cellStyle name="Comma 5 8" xfId="16016"/>
    <cellStyle name="Comma 5 8 2" xfId="37206"/>
    <cellStyle name="Comma 5 9" xfId="26622"/>
    <cellStyle name="Comma 6" xfId="63"/>
    <cellStyle name="Comma 6 2" xfId="107"/>
    <cellStyle name="Comma 6 2 2" xfId="338"/>
    <cellStyle name="Comma 6 2 2 2" xfId="882"/>
    <cellStyle name="Comma 6 2 2 2 2" xfId="2395"/>
    <cellStyle name="Comma 6 2 2 2 2 2" xfId="5956"/>
    <cellStyle name="Comma 6 2 2 2 2 2 2" xfId="16404"/>
    <cellStyle name="Comma 6 2 2 2 2 2 2 2" xfId="37593"/>
    <cellStyle name="Comma 6 2 2 2 2 2 3" xfId="31612"/>
    <cellStyle name="Comma 6 2 2 2 2 3" xfId="16206"/>
    <cellStyle name="Comma 6 2 2 2 2 3 2" xfId="37396"/>
    <cellStyle name="Comma 6 2 2 2 2 4" xfId="28869"/>
    <cellStyle name="Comma 6 2 2 2 3" xfId="4443"/>
    <cellStyle name="Comma 6 2 2 2 3 2" xfId="16304"/>
    <cellStyle name="Comma 6 2 2 2 3 2 2" xfId="37494"/>
    <cellStyle name="Comma 6 2 2 2 3 3" xfId="30100"/>
    <cellStyle name="Comma 6 2 2 2 4" xfId="16107"/>
    <cellStyle name="Comma 6 2 2 2 4 2" xfId="37297"/>
    <cellStyle name="Comma 6 2 2 2 5" xfId="27357"/>
    <cellStyle name="Comma 6 2 2 3" xfId="1703"/>
    <cellStyle name="Comma 6 2 2 3 2" xfId="5264"/>
    <cellStyle name="Comma 6 2 2 3 2 2" xfId="16355"/>
    <cellStyle name="Comma 6 2 2 3 2 2 2" xfId="37544"/>
    <cellStyle name="Comma 6 2 2 3 2 3" xfId="30921"/>
    <cellStyle name="Comma 6 2 2 3 3" xfId="16157"/>
    <cellStyle name="Comma 6 2 2 3 3 2" xfId="37347"/>
    <cellStyle name="Comma 6 2 2 3 4" xfId="28178"/>
    <cellStyle name="Comma 6 2 2 4" xfId="3908"/>
    <cellStyle name="Comma 6 2 2 4 2" xfId="16255"/>
    <cellStyle name="Comma 6 2 2 4 2 2" xfId="37445"/>
    <cellStyle name="Comma 6 2 2 4 3" xfId="29596"/>
    <cellStyle name="Comma 6 2 2 5" xfId="16058"/>
    <cellStyle name="Comma 6 2 2 5 2" xfId="37248"/>
    <cellStyle name="Comma 6 2 2 6" xfId="26853"/>
    <cellStyle name="Comma 6 2 3" xfId="723"/>
    <cellStyle name="Comma 6 2 3 2" xfId="2370"/>
    <cellStyle name="Comma 6 2 3 2 2" xfId="5931"/>
    <cellStyle name="Comma 6 2 3 2 2 2" xfId="16379"/>
    <cellStyle name="Comma 6 2 3 2 2 2 2" xfId="37568"/>
    <cellStyle name="Comma 6 2 3 2 2 3" xfId="31587"/>
    <cellStyle name="Comma 6 2 3 2 3" xfId="16181"/>
    <cellStyle name="Comma 6 2 3 2 3 2" xfId="37371"/>
    <cellStyle name="Comma 6 2 3 2 4" xfId="28844"/>
    <cellStyle name="Comma 6 2 3 3" xfId="4284"/>
    <cellStyle name="Comma 6 2 3 3 2" xfId="16279"/>
    <cellStyle name="Comma 6 2 3 3 2 2" xfId="37469"/>
    <cellStyle name="Comma 6 2 3 3 3" xfId="29941"/>
    <cellStyle name="Comma 6 2 3 4" xfId="16082"/>
    <cellStyle name="Comma 6 2 3 4 2" xfId="37272"/>
    <cellStyle name="Comma 6 2 3 5" xfId="27198"/>
    <cellStyle name="Comma 6 2 4" xfId="1646"/>
    <cellStyle name="Comma 6 2 4 2" xfId="5207"/>
    <cellStyle name="Comma 6 2 4 2 2" xfId="16330"/>
    <cellStyle name="Comma 6 2 4 2 2 2" xfId="37519"/>
    <cellStyle name="Comma 6 2 4 2 3" xfId="30864"/>
    <cellStyle name="Comma 6 2 4 3" xfId="16132"/>
    <cellStyle name="Comma 6 2 4 3 2" xfId="37322"/>
    <cellStyle name="Comma 6 2 4 4" xfId="28121"/>
    <cellStyle name="Comma 6 2 5" xfId="3696"/>
    <cellStyle name="Comma 6 2 5 2" xfId="16230"/>
    <cellStyle name="Comma 6 2 5 2 2" xfId="37420"/>
    <cellStyle name="Comma 6 2 5 3" xfId="29405"/>
    <cellStyle name="Comma 6 2 6" xfId="16033"/>
    <cellStyle name="Comma 6 2 6 2" xfId="37223"/>
    <cellStyle name="Comma 6 2 7" xfId="26662"/>
    <cellStyle name="Comma 6 3" xfId="303"/>
    <cellStyle name="Comma 6 3 2" xfId="853"/>
    <cellStyle name="Comma 6 3 2 2" xfId="2383"/>
    <cellStyle name="Comma 6 3 2 2 2" xfId="5944"/>
    <cellStyle name="Comma 6 3 2 2 2 2" xfId="16392"/>
    <cellStyle name="Comma 6 3 2 2 2 2 2" xfId="37581"/>
    <cellStyle name="Comma 6 3 2 2 2 3" xfId="31600"/>
    <cellStyle name="Comma 6 3 2 2 3" xfId="16194"/>
    <cellStyle name="Comma 6 3 2 2 3 2" xfId="37384"/>
    <cellStyle name="Comma 6 3 2 2 4" xfId="28857"/>
    <cellStyle name="Comma 6 3 2 3" xfId="4414"/>
    <cellStyle name="Comma 6 3 2 3 2" xfId="16292"/>
    <cellStyle name="Comma 6 3 2 3 2 2" xfId="37482"/>
    <cellStyle name="Comma 6 3 2 3 3" xfId="30071"/>
    <cellStyle name="Comma 6 3 2 4" xfId="16095"/>
    <cellStyle name="Comma 6 3 2 4 2" xfId="37285"/>
    <cellStyle name="Comma 6 3 2 5" xfId="27328"/>
    <cellStyle name="Comma 6 3 3" xfId="1685"/>
    <cellStyle name="Comma 6 3 3 2" xfId="5246"/>
    <cellStyle name="Comma 6 3 3 2 2" xfId="16343"/>
    <cellStyle name="Comma 6 3 3 2 2 2" xfId="37532"/>
    <cellStyle name="Comma 6 3 3 2 3" xfId="30903"/>
    <cellStyle name="Comma 6 3 3 3" xfId="16145"/>
    <cellStyle name="Comma 6 3 3 3 2" xfId="37335"/>
    <cellStyle name="Comma 6 3 3 4" xfId="28160"/>
    <cellStyle name="Comma 6 3 4" xfId="3873"/>
    <cellStyle name="Comma 6 3 4 2" xfId="16243"/>
    <cellStyle name="Comma 6 3 4 2 2" xfId="37433"/>
    <cellStyle name="Comma 6 3 4 3" xfId="29561"/>
    <cellStyle name="Comma 6 3 5" xfId="16046"/>
    <cellStyle name="Comma 6 3 5 2" xfId="37236"/>
    <cellStyle name="Comma 6 3 6" xfId="26818"/>
    <cellStyle name="Comma 6 4" xfId="649"/>
    <cellStyle name="Comma 6 4 2" xfId="1770"/>
    <cellStyle name="Comma 6 4 2 2" xfId="5331"/>
    <cellStyle name="Comma 6 4 2 2 2" xfId="16367"/>
    <cellStyle name="Comma 6 4 2 2 2 2" xfId="37556"/>
    <cellStyle name="Comma 6 4 2 2 3" xfId="30988"/>
    <cellStyle name="Comma 6 4 2 3" xfId="16169"/>
    <cellStyle name="Comma 6 4 2 3 2" xfId="37359"/>
    <cellStyle name="Comma 6 4 2 4" xfId="28245"/>
    <cellStyle name="Comma 6 4 3" xfId="4219"/>
    <cellStyle name="Comma 6 4 3 2" xfId="16267"/>
    <cellStyle name="Comma 6 4 3 2 2" xfId="37457"/>
    <cellStyle name="Comma 6 4 3 3" xfId="29907"/>
    <cellStyle name="Comma 6 4 4" xfId="16070"/>
    <cellStyle name="Comma 6 4 4 2" xfId="37260"/>
    <cellStyle name="Comma 6 4 5" xfId="27164"/>
    <cellStyle name="Comma 6 5" xfId="1628"/>
    <cellStyle name="Comma 6 5 2" xfId="5189"/>
    <cellStyle name="Comma 6 5 2 2" xfId="16318"/>
    <cellStyle name="Comma 6 5 2 2 2" xfId="37507"/>
    <cellStyle name="Comma 6 5 2 3" xfId="30846"/>
    <cellStyle name="Comma 6 5 3" xfId="16120"/>
    <cellStyle name="Comma 6 5 3 2" xfId="37310"/>
    <cellStyle name="Comma 6 5 4" xfId="28103"/>
    <cellStyle name="Comma 6 6" xfId="3654"/>
    <cellStyle name="Comma 6 6 2" xfId="16218"/>
    <cellStyle name="Comma 6 6 2 2" xfId="37408"/>
    <cellStyle name="Comma 6 6 3" xfId="29370"/>
    <cellStyle name="Comma 6 7" xfId="16021"/>
    <cellStyle name="Comma 6 7 2" xfId="37211"/>
    <cellStyle name="Comma 6 8" xfId="26627"/>
    <cellStyle name="Comma 6 9" xfId="47815"/>
    <cellStyle name="Comma 7" xfId="72"/>
    <cellStyle name="Comma 7 2" xfId="227"/>
    <cellStyle name="Comma 7 2 2" xfId="454"/>
    <cellStyle name="Comma 7 2 2 2" xfId="978"/>
    <cellStyle name="Comma 7 2 2 2 2" xfId="2398"/>
    <cellStyle name="Comma 7 2 2 2 2 2" xfId="5959"/>
    <cellStyle name="Comma 7 2 2 2 2 2 2" xfId="16407"/>
    <cellStyle name="Comma 7 2 2 2 2 2 2 2" xfId="37596"/>
    <cellStyle name="Comma 7 2 2 2 2 2 3" xfId="31615"/>
    <cellStyle name="Comma 7 2 2 2 2 3" xfId="16209"/>
    <cellStyle name="Comma 7 2 2 2 2 3 2" xfId="37399"/>
    <cellStyle name="Comma 7 2 2 2 2 4" xfId="28872"/>
    <cellStyle name="Comma 7 2 2 2 3" xfId="4539"/>
    <cellStyle name="Comma 7 2 2 2 3 2" xfId="16307"/>
    <cellStyle name="Comma 7 2 2 2 3 2 2" xfId="37497"/>
    <cellStyle name="Comma 7 2 2 2 3 3" xfId="30196"/>
    <cellStyle name="Comma 7 2 2 2 4" xfId="16110"/>
    <cellStyle name="Comma 7 2 2 2 4 2" xfId="37300"/>
    <cellStyle name="Comma 7 2 2 2 5" xfId="27453"/>
    <cellStyle name="Comma 7 2 2 3" xfId="1726"/>
    <cellStyle name="Comma 7 2 2 3 2" xfId="5287"/>
    <cellStyle name="Comma 7 2 2 3 2 2" xfId="16358"/>
    <cellStyle name="Comma 7 2 2 3 2 2 2" xfId="37547"/>
    <cellStyle name="Comma 7 2 2 3 2 3" xfId="30944"/>
    <cellStyle name="Comma 7 2 2 3 3" xfId="16160"/>
    <cellStyle name="Comma 7 2 2 3 3 2" xfId="37350"/>
    <cellStyle name="Comma 7 2 2 3 4" xfId="28201"/>
    <cellStyle name="Comma 7 2 2 4" xfId="4024"/>
    <cellStyle name="Comma 7 2 2 4 2" xfId="16258"/>
    <cellStyle name="Comma 7 2 2 4 2 2" xfId="37448"/>
    <cellStyle name="Comma 7 2 2 4 3" xfId="29712"/>
    <cellStyle name="Comma 7 2 2 5" xfId="16061"/>
    <cellStyle name="Comma 7 2 2 5 2" xfId="37251"/>
    <cellStyle name="Comma 7 2 2 6" xfId="26969"/>
    <cellStyle name="Comma 7 2 3" xfId="822"/>
    <cellStyle name="Comma 7 2 3 2" xfId="2373"/>
    <cellStyle name="Comma 7 2 3 2 2" xfId="5934"/>
    <cellStyle name="Comma 7 2 3 2 2 2" xfId="16382"/>
    <cellStyle name="Comma 7 2 3 2 2 2 2" xfId="37571"/>
    <cellStyle name="Comma 7 2 3 2 2 3" xfId="31590"/>
    <cellStyle name="Comma 7 2 3 2 3" xfId="16184"/>
    <cellStyle name="Comma 7 2 3 2 3 2" xfId="37374"/>
    <cellStyle name="Comma 7 2 3 2 4" xfId="28847"/>
    <cellStyle name="Comma 7 2 3 3" xfId="4383"/>
    <cellStyle name="Comma 7 2 3 3 2" xfId="16282"/>
    <cellStyle name="Comma 7 2 3 3 2 2" xfId="37472"/>
    <cellStyle name="Comma 7 2 3 3 3" xfId="30040"/>
    <cellStyle name="Comma 7 2 3 4" xfId="16085"/>
    <cellStyle name="Comma 7 2 3 4 2" xfId="37275"/>
    <cellStyle name="Comma 7 2 3 5" xfId="27297"/>
    <cellStyle name="Comma 7 2 4" xfId="1670"/>
    <cellStyle name="Comma 7 2 4 2" xfId="5231"/>
    <cellStyle name="Comma 7 2 4 2 2" xfId="16333"/>
    <cellStyle name="Comma 7 2 4 2 2 2" xfId="37522"/>
    <cellStyle name="Comma 7 2 4 2 3" xfId="30888"/>
    <cellStyle name="Comma 7 2 4 3" xfId="16135"/>
    <cellStyle name="Comma 7 2 4 3 2" xfId="37325"/>
    <cellStyle name="Comma 7 2 4 4" xfId="28145"/>
    <cellStyle name="Comma 7 2 5" xfId="3816"/>
    <cellStyle name="Comma 7 2 5 2" xfId="16233"/>
    <cellStyle name="Comma 7 2 5 2 2" xfId="37423"/>
    <cellStyle name="Comma 7 2 5 3" xfId="29525"/>
    <cellStyle name="Comma 7 2 6" xfId="16036"/>
    <cellStyle name="Comma 7 2 6 2" xfId="37226"/>
    <cellStyle name="Comma 7 2 7" xfId="26782"/>
    <cellStyle name="Comma 7 3" xfId="306"/>
    <cellStyle name="Comma 7 3 2" xfId="856"/>
    <cellStyle name="Comma 7 3 2 2" xfId="2386"/>
    <cellStyle name="Comma 7 3 2 2 2" xfId="5947"/>
    <cellStyle name="Comma 7 3 2 2 2 2" xfId="16395"/>
    <cellStyle name="Comma 7 3 2 2 2 2 2" xfId="37584"/>
    <cellStyle name="Comma 7 3 2 2 2 3" xfId="31603"/>
    <cellStyle name="Comma 7 3 2 2 3" xfId="16197"/>
    <cellStyle name="Comma 7 3 2 2 3 2" xfId="37387"/>
    <cellStyle name="Comma 7 3 2 2 4" xfId="28860"/>
    <cellStyle name="Comma 7 3 2 3" xfId="4417"/>
    <cellStyle name="Comma 7 3 2 3 2" xfId="16295"/>
    <cellStyle name="Comma 7 3 2 3 2 2" xfId="37485"/>
    <cellStyle name="Comma 7 3 2 3 3" xfId="30074"/>
    <cellStyle name="Comma 7 3 2 4" xfId="16098"/>
    <cellStyle name="Comma 7 3 2 4 2" xfId="37288"/>
    <cellStyle name="Comma 7 3 2 5" xfId="27331"/>
    <cellStyle name="Comma 7 3 3" xfId="1688"/>
    <cellStyle name="Comma 7 3 3 2" xfId="5249"/>
    <cellStyle name="Comma 7 3 3 2 2" xfId="16346"/>
    <cellStyle name="Comma 7 3 3 2 2 2" xfId="37535"/>
    <cellStyle name="Comma 7 3 3 2 3" xfId="30906"/>
    <cellStyle name="Comma 7 3 3 3" xfId="16148"/>
    <cellStyle name="Comma 7 3 3 3 2" xfId="37338"/>
    <cellStyle name="Comma 7 3 3 4" xfId="28163"/>
    <cellStyle name="Comma 7 3 4" xfId="3876"/>
    <cellStyle name="Comma 7 3 4 2" xfId="16246"/>
    <cellStyle name="Comma 7 3 4 2 2" xfId="37436"/>
    <cellStyle name="Comma 7 3 4 3" xfId="29564"/>
    <cellStyle name="Comma 7 3 5" xfId="16049"/>
    <cellStyle name="Comma 7 3 5 2" xfId="37239"/>
    <cellStyle name="Comma 7 3 6" xfId="26821"/>
    <cellStyle name="Comma 7 4" xfId="652"/>
    <cellStyle name="Comma 7 4 2" xfId="1773"/>
    <cellStyle name="Comma 7 4 2 2" xfId="5334"/>
    <cellStyle name="Comma 7 4 2 2 2" xfId="16370"/>
    <cellStyle name="Comma 7 4 2 2 2 2" xfId="37559"/>
    <cellStyle name="Comma 7 4 2 2 3" xfId="30991"/>
    <cellStyle name="Comma 7 4 2 3" xfId="16172"/>
    <cellStyle name="Comma 7 4 2 3 2" xfId="37362"/>
    <cellStyle name="Comma 7 4 2 4" xfId="28248"/>
    <cellStyle name="Comma 7 4 3" xfId="4222"/>
    <cellStyle name="Comma 7 4 3 2" xfId="16270"/>
    <cellStyle name="Comma 7 4 3 2 2" xfId="37460"/>
    <cellStyle name="Comma 7 4 3 3" xfId="29910"/>
    <cellStyle name="Comma 7 4 4" xfId="16073"/>
    <cellStyle name="Comma 7 4 4 2" xfId="37263"/>
    <cellStyle name="Comma 7 4 5" xfId="27167"/>
    <cellStyle name="Comma 7 5" xfId="1631"/>
    <cellStyle name="Comma 7 5 2" xfId="5192"/>
    <cellStyle name="Comma 7 5 2 2" xfId="16321"/>
    <cellStyle name="Comma 7 5 2 2 2" xfId="37510"/>
    <cellStyle name="Comma 7 5 2 3" xfId="30849"/>
    <cellStyle name="Comma 7 5 3" xfId="16123"/>
    <cellStyle name="Comma 7 5 3 2" xfId="37313"/>
    <cellStyle name="Comma 7 5 4" xfId="28106"/>
    <cellStyle name="Comma 7 6" xfId="3663"/>
    <cellStyle name="Comma 7 6 2" xfId="16221"/>
    <cellStyle name="Comma 7 6 2 2" xfId="37411"/>
    <cellStyle name="Comma 7 6 3" xfId="29373"/>
    <cellStyle name="Comma 7 7" xfId="16024"/>
    <cellStyle name="Comma 7 7 2" xfId="37214"/>
    <cellStyle name="Comma 7 8" xfId="26630"/>
    <cellStyle name="Comma 7 9" xfId="47818"/>
    <cellStyle name="Comma 8" xfId="281"/>
    <cellStyle name="Comma 9" xfId="685"/>
    <cellStyle name="Currency" xfId="32" builtinId="4"/>
    <cellStyle name="Currency 2" xfId="33"/>
    <cellStyle name="Currency 2 2" xfId="68"/>
    <cellStyle name="Currency 3" xfId="34"/>
    <cellStyle name="Currency 3 2" xfId="56"/>
    <cellStyle name="Currency 4" xfId="282"/>
    <cellStyle name="Currency 5" xfId="686"/>
    <cellStyle name="Currency 6" xfId="16000"/>
    <cellStyle name="Explanatory Text" xfId="35" builtinId="53" customBuiltin="1"/>
    <cellStyle name="Explanatory Text 2" xfId="283"/>
    <cellStyle name="Explanatory Text 3" xfId="687"/>
    <cellStyle name="Explanatory Text 4" xfId="16001"/>
    <cellStyle name="Good" xfId="36" builtinId="26" customBuiltin="1"/>
    <cellStyle name="Good 2" xfId="284"/>
    <cellStyle name="Good 3" xfId="688"/>
    <cellStyle name="Good 4" xfId="16002"/>
    <cellStyle name="Heading 1" xfId="37" builtinId="16" customBuiltin="1"/>
    <cellStyle name="Heading 1 2" xfId="285"/>
    <cellStyle name="Heading 1 3" xfId="689"/>
    <cellStyle name="Heading 1 4" xfId="16003"/>
    <cellStyle name="Heading 2" xfId="38" builtinId="17" customBuiltin="1"/>
    <cellStyle name="Heading 2 2" xfId="286"/>
    <cellStyle name="Heading 2 3" xfId="690"/>
    <cellStyle name="Heading 2 4" xfId="16004"/>
    <cellStyle name="Heading 3" xfId="39" builtinId="18" customBuiltin="1"/>
    <cellStyle name="Heading 3 2" xfId="287"/>
    <cellStyle name="Heading 3 3" xfId="691"/>
    <cellStyle name="Heading 3 4" xfId="16005"/>
    <cellStyle name="Heading 4" xfId="40" builtinId="19" customBuiltin="1"/>
    <cellStyle name="Heading 4 2" xfId="288"/>
    <cellStyle name="Heading 4 3" xfId="692"/>
    <cellStyle name="Heading 4 4" xfId="16006"/>
    <cellStyle name="Input" xfId="41" builtinId="20" customBuiltin="1"/>
    <cellStyle name="Input 10" xfId="134"/>
    <cellStyle name="Input 10 10" xfId="26689"/>
    <cellStyle name="Input 10 2" xfId="527"/>
    <cellStyle name="Input 10 2 2" xfId="1504"/>
    <cellStyle name="Input 10 2 2 2" xfId="2774"/>
    <cellStyle name="Input 10 2 2 2 2" xfId="6335"/>
    <cellStyle name="Input 10 2 2 2 2 2" xfId="14529"/>
    <cellStyle name="Input 10 2 2 2 2 2 2" xfId="26501"/>
    <cellStyle name="Input 10 2 2 2 2 2 2 2" xfId="47687"/>
    <cellStyle name="Input 10 2 2 2 2 2 3" xfId="37083"/>
    <cellStyle name="Input 10 2 2 2 2 3" xfId="21388"/>
    <cellStyle name="Input 10 2 2 2 2 3 2" xfId="42575"/>
    <cellStyle name="Input 10 2 2 2 2 4" xfId="31991"/>
    <cellStyle name="Input 10 2 2 2 2_Table 2A-1_EFT (Annual)" xfId="14926"/>
    <cellStyle name="Input 10 2 2 2 3" xfId="11871"/>
    <cellStyle name="Input 10 2 2 2 3 2" xfId="23955"/>
    <cellStyle name="Input 10 2 2 2 3 2 2" xfId="45141"/>
    <cellStyle name="Input 10 2 2 2 3 3" xfId="34537"/>
    <cellStyle name="Input 10 2 2 2 4" xfId="18842"/>
    <cellStyle name="Input 10 2 2 2 4 2" xfId="40029"/>
    <cellStyle name="Input 10 2 2 2 5" xfId="29248"/>
    <cellStyle name="Input 10 2 2 2_Table 2A-1_EFT (Annual)" xfId="6754"/>
    <cellStyle name="Input 10 2 2 3" xfId="5065"/>
    <cellStyle name="Input 10 2 2 3 2" xfId="13325"/>
    <cellStyle name="Input 10 2 2 3 2 2" xfId="25331"/>
    <cellStyle name="Input 10 2 2 3 2 2 2" xfId="46517"/>
    <cellStyle name="Input 10 2 2 3 2 3" xfId="35913"/>
    <cellStyle name="Input 10 2 2 3 3" xfId="20218"/>
    <cellStyle name="Input 10 2 2 3 3 2" xfId="41405"/>
    <cellStyle name="Input 10 2 2 3 4" xfId="30722"/>
    <cellStyle name="Input 10 2 2 3_Table 2A-1_EFT (Annual)" xfId="14927"/>
    <cellStyle name="Input 10 2 2 4" xfId="10669"/>
    <cellStyle name="Input 10 2 2 4 2" xfId="22785"/>
    <cellStyle name="Input 10 2 2 4 2 2" xfId="43971"/>
    <cellStyle name="Input 10 2 2 4 3" xfId="33367"/>
    <cellStyle name="Input 10 2 2 5" xfId="17672"/>
    <cellStyle name="Input 10 2 2 5 2" xfId="38859"/>
    <cellStyle name="Input 10 2 2 6" xfId="27979"/>
    <cellStyle name="Input 10 2 2_Table 2A-1_EFT (Annual)" xfId="6753"/>
    <cellStyle name="Input 10 2 3" xfId="1037"/>
    <cellStyle name="Input 10 2 3 2" xfId="4598"/>
    <cellStyle name="Input 10 2 3 2 2" xfId="12858"/>
    <cellStyle name="Input 10 2 3 2 2 2" xfId="24864"/>
    <cellStyle name="Input 10 2 3 2 2 2 2" xfId="46050"/>
    <cellStyle name="Input 10 2 3 2 2 3" xfId="35446"/>
    <cellStyle name="Input 10 2 3 2 3" xfId="19751"/>
    <cellStyle name="Input 10 2 3 2 3 2" xfId="40938"/>
    <cellStyle name="Input 10 2 3 2 4" xfId="30255"/>
    <cellStyle name="Input 10 2 3 2_Table 2A-1_EFT (Annual)" xfId="14928"/>
    <cellStyle name="Input 10 2 3 3" xfId="10202"/>
    <cellStyle name="Input 10 2 3 3 2" xfId="22318"/>
    <cellStyle name="Input 10 2 3 3 2 2" xfId="43504"/>
    <cellStyle name="Input 10 2 3 3 3" xfId="32900"/>
    <cellStyle name="Input 10 2 3 4" xfId="17205"/>
    <cellStyle name="Input 10 2 3 4 2" xfId="38392"/>
    <cellStyle name="Input 10 2 3 5" xfId="27512"/>
    <cellStyle name="Input 10 2 3_Table 2A-1_EFT (Annual)" xfId="6755"/>
    <cellStyle name="Input 10 2 4" xfId="2243"/>
    <cellStyle name="Input 10 2 4 2" xfId="5804"/>
    <cellStyle name="Input 10 2 4 2 2" xfId="14019"/>
    <cellStyle name="Input 10 2 4 2 2 2" xfId="26007"/>
    <cellStyle name="Input 10 2 4 2 2 2 2" xfId="47193"/>
    <cellStyle name="Input 10 2 4 2 2 3" xfId="36589"/>
    <cellStyle name="Input 10 2 4 2 3" xfId="20894"/>
    <cellStyle name="Input 10 2 4 2 3 2" xfId="42081"/>
    <cellStyle name="Input 10 2 4 2 4" xfId="31461"/>
    <cellStyle name="Input 10 2 4 2_Table 2A-1_EFT (Annual)" xfId="14929"/>
    <cellStyle name="Input 10 2 4 3" xfId="11363"/>
    <cellStyle name="Input 10 2 4 3 2" xfId="23461"/>
    <cellStyle name="Input 10 2 4 3 2 2" xfId="44647"/>
    <cellStyle name="Input 10 2 4 3 3" xfId="34043"/>
    <cellStyle name="Input 10 2 4 4" xfId="18348"/>
    <cellStyle name="Input 10 2 4 4 2" xfId="39535"/>
    <cellStyle name="Input 10 2 4 5" xfId="28718"/>
    <cellStyle name="Input 10 2 4_Table 2A-1_EFT (Annual)" xfId="6756"/>
    <cellStyle name="Input 10 2 5" xfId="4097"/>
    <cellStyle name="Input 10 2 5 2" xfId="12421"/>
    <cellStyle name="Input 10 2 5 2 2" xfId="24443"/>
    <cellStyle name="Input 10 2 5 2 2 2" xfId="45629"/>
    <cellStyle name="Input 10 2 5 2 3" xfId="35025"/>
    <cellStyle name="Input 10 2 5 3" xfId="19330"/>
    <cellStyle name="Input 10 2 5 3 2" xfId="40517"/>
    <cellStyle name="Input 10 2 5 4" xfId="29785"/>
    <cellStyle name="Input 10 2 5_Table 2A-1_EFT (Annual)" xfId="14930"/>
    <cellStyle name="Input 10 2 6" xfId="9760"/>
    <cellStyle name="Input 10 2 6 2" xfId="21897"/>
    <cellStyle name="Input 10 2 6 2 2" xfId="43083"/>
    <cellStyle name="Input 10 2 6 3" xfId="32479"/>
    <cellStyle name="Input 10 2 7" xfId="16784"/>
    <cellStyle name="Input 10 2 7 2" xfId="37971"/>
    <cellStyle name="Input 10 2 8" xfId="27042"/>
    <cellStyle name="Input 10 2_Table 2A-1_EFT (Annual)" xfId="2992"/>
    <cellStyle name="Input 10 3" xfId="365"/>
    <cellStyle name="Input 10 3 2" xfId="1348"/>
    <cellStyle name="Input 10 3 2 2" xfId="2618"/>
    <cellStyle name="Input 10 3 2 2 2" xfId="6179"/>
    <cellStyle name="Input 10 3 2 2 2 2" xfId="14373"/>
    <cellStyle name="Input 10 3 2 2 2 2 2" xfId="26345"/>
    <cellStyle name="Input 10 3 2 2 2 2 2 2" xfId="47531"/>
    <cellStyle name="Input 10 3 2 2 2 2 3" xfId="36927"/>
    <cellStyle name="Input 10 3 2 2 2 3" xfId="21232"/>
    <cellStyle name="Input 10 3 2 2 2 3 2" xfId="42419"/>
    <cellStyle name="Input 10 3 2 2 2 4" xfId="31835"/>
    <cellStyle name="Input 10 3 2 2 2_Table 2A-1_EFT (Annual)" xfId="14931"/>
    <cellStyle name="Input 10 3 2 2 3" xfId="11715"/>
    <cellStyle name="Input 10 3 2 2 3 2" xfId="23799"/>
    <cellStyle name="Input 10 3 2 2 3 2 2" xfId="44985"/>
    <cellStyle name="Input 10 3 2 2 3 3" xfId="34381"/>
    <cellStyle name="Input 10 3 2 2 4" xfId="18686"/>
    <cellStyle name="Input 10 3 2 2 4 2" xfId="39873"/>
    <cellStyle name="Input 10 3 2 2 5" xfId="29092"/>
    <cellStyle name="Input 10 3 2 2_Table 2A-1_EFT (Annual)" xfId="6758"/>
    <cellStyle name="Input 10 3 2 3" xfId="4909"/>
    <cellStyle name="Input 10 3 2 3 2" xfId="13169"/>
    <cellStyle name="Input 10 3 2 3 2 2" xfId="25175"/>
    <cellStyle name="Input 10 3 2 3 2 2 2" xfId="46361"/>
    <cellStyle name="Input 10 3 2 3 2 3" xfId="35757"/>
    <cellStyle name="Input 10 3 2 3 3" xfId="20062"/>
    <cellStyle name="Input 10 3 2 3 3 2" xfId="41249"/>
    <cellStyle name="Input 10 3 2 3 4" xfId="30566"/>
    <cellStyle name="Input 10 3 2 3_Table 2A-1_EFT (Annual)" xfId="14932"/>
    <cellStyle name="Input 10 3 2 4" xfId="10513"/>
    <cellStyle name="Input 10 3 2 4 2" xfId="22629"/>
    <cellStyle name="Input 10 3 2 4 2 2" xfId="43815"/>
    <cellStyle name="Input 10 3 2 4 3" xfId="33211"/>
    <cellStyle name="Input 10 3 2 5" xfId="17516"/>
    <cellStyle name="Input 10 3 2 5 2" xfId="38703"/>
    <cellStyle name="Input 10 3 2 6" xfId="27823"/>
    <cellStyle name="Input 10 3 2_Table 2A-1_EFT (Annual)" xfId="6757"/>
    <cellStyle name="Input 10 3 3" xfId="905"/>
    <cellStyle name="Input 10 3 3 2" xfId="4466"/>
    <cellStyle name="Input 10 3 3 2 2" xfId="12728"/>
    <cellStyle name="Input 10 3 3 2 2 2" xfId="24738"/>
    <cellStyle name="Input 10 3 3 2 2 2 2" xfId="45924"/>
    <cellStyle name="Input 10 3 3 2 2 3" xfId="35320"/>
    <cellStyle name="Input 10 3 3 2 3" xfId="19625"/>
    <cellStyle name="Input 10 3 3 2 3 2" xfId="40812"/>
    <cellStyle name="Input 10 3 3 2 4" xfId="30123"/>
    <cellStyle name="Input 10 3 3 2_Table 2A-1_EFT (Annual)" xfId="14933"/>
    <cellStyle name="Input 10 3 3 3" xfId="10075"/>
    <cellStyle name="Input 10 3 3 3 2" xfId="22192"/>
    <cellStyle name="Input 10 3 3 3 2 2" xfId="43378"/>
    <cellStyle name="Input 10 3 3 3 3" xfId="32774"/>
    <cellStyle name="Input 10 3 3 4" xfId="17079"/>
    <cellStyle name="Input 10 3 3 4 2" xfId="38266"/>
    <cellStyle name="Input 10 3 3 5" xfId="27380"/>
    <cellStyle name="Input 10 3 3_Table 2A-1_EFT (Annual)" xfId="6759"/>
    <cellStyle name="Input 10 3 4" xfId="2087"/>
    <cellStyle name="Input 10 3 4 2" xfId="5648"/>
    <cellStyle name="Input 10 3 4 2 2" xfId="13863"/>
    <cellStyle name="Input 10 3 4 2 2 2" xfId="25851"/>
    <cellStyle name="Input 10 3 4 2 2 2 2" xfId="47037"/>
    <cellStyle name="Input 10 3 4 2 2 3" xfId="36433"/>
    <cellStyle name="Input 10 3 4 2 3" xfId="20738"/>
    <cellStyle name="Input 10 3 4 2 3 2" xfId="41925"/>
    <cellStyle name="Input 10 3 4 2 4" xfId="31305"/>
    <cellStyle name="Input 10 3 4 2_Table 2A-1_EFT (Annual)" xfId="14934"/>
    <cellStyle name="Input 10 3 4 3" xfId="11207"/>
    <cellStyle name="Input 10 3 4 3 2" xfId="23305"/>
    <cellStyle name="Input 10 3 4 3 2 2" xfId="44491"/>
    <cellStyle name="Input 10 3 4 3 3" xfId="33887"/>
    <cellStyle name="Input 10 3 4 4" xfId="18192"/>
    <cellStyle name="Input 10 3 4 4 2" xfId="39379"/>
    <cellStyle name="Input 10 3 4 5" xfId="28562"/>
    <cellStyle name="Input 10 3 4_Table 2A-1_EFT (Annual)" xfId="6760"/>
    <cellStyle name="Input 10 3 5" xfId="3935"/>
    <cellStyle name="Input 10 3 5 2" xfId="12263"/>
    <cellStyle name="Input 10 3 5 2 2" xfId="24287"/>
    <cellStyle name="Input 10 3 5 2 2 2" xfId="45473"/>
    <cellStyle name="Input 10 3 5 2 3" xfId="34869"/>
    <cellStyle name="Input 10 3 5 3" xfId="19174"/>
    <cellStyle name="Input 10 3 5 3 2" xfId="40361"/>
    <cellStyle name="Input 10 3 5 4" xfId="29623"/>
    <cellStyle name="Input 10 3 5_Table 2A-1_EFT (Annual)" xfId="14935"/>
    <cellStyle name="Input 10 3 6" xfId="9600"/>
    <cellStyle name="Input 10 3 6 2" xfId="21741"/>
    <cellStyle name="Input 10 3 6 2 2" xfId="42927"/>
    <cellStyle name="Input 10 3 6 3" xfId="32323"/>
    <cellStyle name="Input 10 3 7" xfId="16628"/>
    <cellStyle name="Input 10 3 7 2" xfId="37815"/>
    <cellStyle name="Input 10 3 8" xfId="26880"/>
    <cellStyle name="Input 10 3_Table 2A-1_EFT (Annual)" xfId="2993"/>
    <cellStyle name="Input 10 4" xfId="1182"/>
    <cellStyle name="Input 10 4 2" xfId="2452"/>
    <cellStyle name="Input 10 4 2 2" xfId="6013"/>
    <cellStyle name="Input 10 4 2 2 2" xfId="14207"/>
    <cellStyle name="Input 10 4 2 2 2 2" xfId="26179"/>
    <cellStyle name="Input 10 4 2 2 2 2 2" xfId="47365"/>
    <cellStyle name="Input 10 4 2 2 2 3" xfId="36761"/>
    <cellStyle name="Input 10 4 2 2 3" xfId="21066"/>
    <cellStyle name="Input 10 4 2 2 3 2" xfId="42253"/>
    <cellStyle name="Input 10 4 2 2 4" xfId="31669"/>
    <cellStyle name="Input 10 4 2 2_Table 2A-1_EFT (Annual)" xfId="14936"/>
    <cellStyle name="Input 10 4 2 3" xfId="11549"/>
    <cellStyle name="Input 10 4 2 3 2" xfId="23633"/>
    <cellStyle name="Input 10 4 2 3 2 2" xfId="44819"/>
    <cellStyle name="Input 10 4 2 3 3" xfId="34215"/>
    <cellStyle name="Input 10 4 2 4" xfId="18520"/>
    <cellStyle name="Input 10 4 2 4 2" xfId="39707"/>
    <cellStyle name="Input 10 4 2 5" xfId="28926"/>
    <cellStyle name="Input 10 4 2_Table 2A-1_EFT (Annual)" xfId="6762"/>
    <cellStyle name="Input 10 4 3" xfId="4743"/>
    <cellStyle name="Input 10 4 3 2" xfId="13003"/>
    <cellStyle name="Input 10 4 3 2 2" xfId="25009"/>
    <cellStyle name="Input 10 4 3 2 2 2" xfId="46195"/>
    <cellStyle name="Input 10 4 3 2 3" xfId="35591"/>
    <cellStyle name="Input 10 4 3 3" xfId="19896"/>
    <cellStyle name="Input 10 4 3 3 2" xfId="41083"/>
    <cellStyle name="Input 10 4 3 4" xfId="30400"/>
    <cellStyle name="Input 10 4 3_Table 2A-1_EFT (Annual)" xfId="14937"/>
    <cellStyle name="Input 10 4 4" xfId="10347"/>
    <cellStyle name="Input 10 4 4 2" xfId="22463"/>
    <cellStyle name="Input 10 4 4 2 2" xfId="43649"/>
    <cellStyle name="Input 10 4 4 3" xfId="33045"/>
    <cellStyle name="Input 10 4 5" xfId="17350"/>
    <cellStyle name="Input 10 4 5 2" xfId="38537"/>
    <cellStyle name="Input 10 4 6" xfId="27657"/>
    <cellStyle name="Input 10 4_Table 2A-1_EFT (Annual)" xfId="6761"/>
    <cellStyle name="Input 10 5" xfId="746"/>
    <cellStyle name="Input 10 5 2" xfId="4307"/>
    <cellStyle name="Input 10 5 2 2" xfId="12587"/>
    <cellStyle name="Input 10 5 2 2 2" xfId="24604"/>
    <cellStyle name="Input 10 5 2 2 2 2" xfId="45790"/>
    <cellStyle name="Input 10 5 2 2 3" xfId="35186"/>
    <cellStyle name="Input 10 5 2 3" xfId="19491"/>
    <cellStyle name="Input 10 5 2 3 2" xfId="40678"/>
    <cellStyle name="Input 10 5 2 4" xfId="29964"/>
    <cellStyle name="Input 10 5 2_Table 2A-1_EFT (Annual)" xfId="14938"/>
    <cellStyle name="Input 10 5 3" xfId="9935"/>
    <cellStyle name="Input 10 5 3 2" xfId="22058"/>
    <cellStyle name="Input 10 5 3 2 2" xfId="43244"/>
    <cellStyle name="Input 10 5 3 3" xfId="32640"/>
    <cellStyle name="Input 10 5 4" xfId="16945"/>
    <cellStyle name="Input 10 5 4 2" xfId="38132"/>
    <cellStyle name="Input 10 5 5" xfId="27221"/>
    <cellStyle name="Input 10 5_Table 2A-1_EFT (Annual)" xfId="6763"/>
    <cellStyle name="Input 10 6" xfId="1857"/>
    <cellStyle name="Input 10 6 2" xfId="5418"/>
    <cellStyle name="Input 10 6 2 2" xfId="13633"/>
    <cellStyle name="Input 10 6 2 2 2" xfId="25621"/>
    <cellStyle name="Input 10 6 2 2 2 2" xfId="46807"/>
    <cellStyle name="Input 10 6 2 2 3" xfId="36203"/>
    <cellStyle name="Input 10 6 2 3" xfId="20508"/>
    <cellStyle name="Input 10 6 2 3 2" xfId="41695"/>
    <cellStyle name="Input 10 6 2 4" xfId="31075"/>
    <cellStyle name="Input 10 6 2_Table 2A-1_EFT (Annual)" xfId="14939"/>
    <cellStyle name="Input 10 6 3" xfId="10977"/>
    <cellStyle name="Input 10 6 3 2" xfId="23075"/>
    <cellStyle name="Input 10 6 3 2 2" xfId="44261"/>
    <cellStyle name="Input 10 6 3 3" xfId="33657"/>
    <cellStyle name="Input 10 6 4" xfId="17962"/>
    <cellStyle name="Input 10 6 4 2" xfId="39149"/>
    <cellStyle name="Input 10 6 5" xfId="28332"/>
    <cellStyle name="Input 10 6_Table 2A-1_EFT (Annual)" xfId="6764"/>
    <cellStyle name="Input 10 7" xfId="3723"/>
    <cellStyle name="Input 10 7 2" xfId="12091"/>
    <cellStyle name="Input 10 7 2 2" xfId="24121"/>
    <cellStyle name="Input 10 7 2 2 2" xfId="45307"/>
    <cellStyle name="Input 10 7 2 3" xfId="34703"/>
    <cellStyle name="Input 10 7 3" xfId="19008"/>
    <cellStyle name="Input 10 7 3 2" xfId="40195"/>
    <cellStyle name="Input 10 7 4" xfId="29432"/>
    <cellStyle name="Input 10 7_Table 2A-1_EFT (Annual)" xfId="14940"/>
    <cellStyle name="Input 10 8" xfId="9410"/>
    <cellStyle name="Input 10 8 2" xfId="21575"/>
    <cellStyle name="Input 10 8 2 2" xfId="42761"/>
    <cellStyle name="Input 10 8 3" xfId="32157"/>
    <cellStyle name="Input 10 9" xfId="16462"/>
    <cellStyle name="Input 10 9 2" xfId="37649"/>
    <cellStyle name="Input 10_Table 2A-1_EFT (Annual)" xfId="2991"/>
    <cellStyle name="Input 11" xfId="126"/>
    <cellStyle name="Input 11 10" xfId="26681"/>
    <cellStyle name="Input 11 2" xfId="519"/>
    <cellStyle name="Input 11 2 2" xfId="1496"/>
    <cellStyle name="Input 11 2 2 2" xfId="2766"/>
    <cellStyle name="Input 11 2 2 2 2" xfId="6327"/>
    <cellStyle name="Input 11 2 2 2 2 2" xfId="14521"/>
    <cellStyle name="Input 11 2 2 2 2 2 2" xfId="26493"/>
    <cellStyle name="Input 11 2 2 2 2 2 2 2" xfId="47679"/>
    <cellStyle name="Input 11 2 2 2 2 2 3" xfId="37075"/>
    <cellStyle name="Input 11 2 2 2 2 3" xfId="21380"/>
    <cellStyle name="Input 11 2 2 2 2 3 2" xfId="42567"/>
    <cellStyle name="Input 11 2 2 2 2 4" xfId="31983"/>
    <cellStyle name="Input 11 2 2 2 2_Table 2A-1_EFT (Annual)" xfId="14941"/>
    <cellStyle name="Input 11 2 2 2 3" xfId="11863"/>
    <cellStyle name="Input 11 2 2 2 3 2" xfId="23947"/>
    <cellStyle name="Input 11 2 2 2 3 2 2" xfId="45133"/>
    <cellStyle name="Input 11 2 2 2 3 3" xfId="34529"/>
    <cellStyle name="Input 11 2 2 2 4" xfId="18834"/>
    <cellStyle name="Input 11 2 2 2 4 2" xfId="40021"/>
    <cellStyle name="Input 11 2 2 2 5" xfId="29240"/>
    <cellStyle name="Input 11 2 2 2_Table 2A-1_EFT (Annual)" xfId="6766"/>
    <cellStyle name="Input 11 2 2 3" xfId="5057"/>
    <cellStyle name="Input 11 2 2 3 2" xfId="13317"/>
    <cellStyle name="Input 11 2 2 3 2 2" xfId="25323"/>
    <cellStyle name="Input 11 2 2 3 2 2 2" xfId="46509"/>
    <cellStyle name="Input 11 2 2 3 2 3" xfId="35905"/>
    <cellStyle name="Input 11 2 2 3 3" xfId="20210"/>
    <cellStyle name="Input 11 2 2 3 3 2" xfId="41397"/>
    <cellStyle name="Input 11 2 2 3 4" xfId="30714"/>
    <cellStyle name="Input 11 2 2 3_Table 2A-1_EFT (Annual)" xfId="14942"/>
    <cellStyle name="Input 11 2 2 4" xfId="10661"/>
    <cellStyle name="Input 11 2 2 4 2" xfId="22777"/>
    <cellStyle name="Input 11 2 2 4 2 2" xfId="43963"/>
    <cellStyle name="Input 11 2 2 4 3" xfId="33359"/>
    <cellStyle name="Input 11 2 2 5" xfId="17664"/>
    <cellStyle name="Input 11 2 2 5 2" xfId="38851"/>
    <cellStyle name="Input 11 2 2 6" xfId="27971"/>
    <cellStyle name="Input 11 2 2_Table 2A-1_EFT (Annual)" xfId="6765"/>
    <cellStyle name="Input 11 2 3" xfId="1029"/>
    <cellStyle name="Input 11 2 3 2" xfId="4590"/>
    <cellStyle name="Input 11 2 3 2 2" xfId="12850"/>
    <cellStyle name="Input 11 2 3 2 2 2" xfId="24856"/>
    <cellStyle name="Input 11 2 3 2 2 2 2" xfId="46042"/>
    <cellStyle name="Input 11 2 3 2 2 3" xfId="35438"/>
    <cellStyle name="Input 11 2 3 2 3" xfId="19743"/>
    <cellStyle name="Input 11 2 3 2 3 2" xfId="40930"/>
    <cellStyle name="Input 11 2 3 2 4" xfId="30247"/>
    <cellStyle name="Input 11 2 3 2_Table 2A-1_EFT (Annual)" xfId="14943"/>
    <cellStyle name="Input 11 2 3 3" xfId="10194"/>
    <cellStyle name="Input 11 2 3 3 2" xfId="22310"/>
    <cellStyle name="Input 11 2 3 3 2 2" xfId="43496"/>
    <cellStyle name="Input 11 2 3 3 3" xfId="32892"/>
    <cellStyle name="Input 11 2 3 4" xfId="17197"/>
    <cellStyle name="Input 11 2 3 4 2" xfId="38384"/>
    <cellStyle name="Input 11 2 3 5" xfId="27504"/>
    <cellStyle name="Input 11 2 3_Table 2A-1_EFT (Annual)" xfId="6767"/>
    <cellStyle name="Input 11 2 4" xfId="2235"/>
    <cellStyle name="Input 11 2 4 2" xfId="5796"/>
    <cellStyle name="Input 11 2 4 2 2" xfId="14011"/>
    <cellStyle name="Input 11 2 4 2 2 2" xfId="25999"/>
    <cellStyle name="Input 11 2 4 2 2 2 2" xfId="47185"/>
    <cellStyle name="Input 11 2 4 2 2 3" xfId="36581"/>
    <cellStyle name="Input 11 2 4 2 3" xfId="20886"/>
    <cellStyle name="Input 11 2 4 2 3 2" xfId="42073"/>
    <cellStyle name="Input 11 2 4 2 4" xfId="31453"/>
    <cellStyle name="Input 11 2 4 2_Table 2A-1_EFT (Annual)" xfId="14944"/>
    <cellStyle name="Input 11 2 4 3" xfId="11355"/>
    <cellStyle name="Input 11 2 4 3 2" xfId="23453"/>
    <cellStyle name="Input 11 2 4 3 2 2" xfId="44639"/>
    <cellStyle name="Input 11 2 4 3 3" xfId="34035"/>
    <cellStyle name="Input 11 2 4 4" xfId="18340"/>
    <cellStyle name="Input 11 2 4 4 2" xfId="39527"/>
    <cellStyle name="Input 11 2 4 5" xfId="28710"/>
    <cellStyle name="Input 11 2 4_Table 2A-1_EFT (Annual)" xfId="6768"/>
    <cellStyle name="Input 11 2 5" xfId="4089"/>
    <cellStyle name="Input 11 2 5 2" xfId="12413"/>
    <cellStyle name="Input 11 2 5 2 2" xfId="24435"/>
    <cellStyle name="Input 11 2 5 2 2 2" xfId="45621"/>
    <cellStyle name="Input 11 2 5 2 3" xfId="35017"/>
    <cellStyle name="Input 11 2 5 3" xfId="19322"/>
    <cellStyle name="Input 11 2 5 3 2" xfId="40509"/>
    <cellStyle name="Input 11 2 5 4" xfId="29777"/>
    <cellStyle name="Input 11 2 5_Table 2A-1_EFT (Annual)" xfId="14945"/>
    <cellStyle name="Input 11 2 6" xfId="9752"/>
    <cellStyle name="Input 11 2 6 2" xfId="21889"/>
    <cellStyle name="Input 11 2 6 2 2" xfId="43075"/>
    <cellStyle name="Input 11 2 6 3" xfId="32471"/>
    <cellStyle name="Input 11 2 7" xfId="16776"/>
    <cellStyle name="Input 11 2 7 2" xfId="37963"/>
    <cellStyle name="Input 11 2 8" xfId="27034"/>
    <cellStyle name="Input 11 2_Table 2A-1_EFT (Annual)" xfId="2995"/>
    <cellStyle name="Input 11 3" xfId="357"/>
    <cellStyle name="Input 11 3 2" xfId="1340"/>
    <cellStyle name="Input 11 3 2 2" xfId="2610"/>
    <cellStyle name="Input 11 3 2 2 2" xfId="6171"/>
    <cellStyle name="Input 11 3 2 2 2 2" xfId="14365"/>
    <cellStyle name="Input 11 3 2 2 2 2 2" xfId="26337"/>
    <cellStyle name="Input 11 3 2 2 2 2 2 2" xfId="47523"/>
    <cellStyle name="Input 11 3 2 2 2 2 3" xfId="36919"/>
    <cellStyle name="Input 11 3 2 2 2 3" xfId="21224"/>
    <cellStyle name="Input 11 3 2 2 2 3 2" xfId="42411"/>
    <cellStyle name="Input 11 3 2 2 2 4" xfId="31827"/>
    <cellStyle name="Input 11 3 2 2 2_Table 2A-1_EFT (Annual)" xfId="14946"/>
    <cellStyle name="Input 11 3 2 2 3" xfId="11707"/>
    <cellStyle name="Input 11 3 2 2 3 2" xfId="23791"/>
    <cellStyle name="Input 11 3 2 2 3 2 2" xfId="44977"/>
    <cellStyle name="Input 11 3 2 2 3 3" xfId="34373"/>
    <cellStyle name="Input 11 3 2 2 4" xfId="18678"/>
    <cellStyle name="Input 11 3 2 2 4 2" xfId="39865"/>
    <cellStyle name="Input 11 3 2 2 5" xfId="29084"/>
    <cellStyle name="Input 11 3 2 2_Table 2A-1_EFT (Annual)" xfId="6770"/>
    <cellStyle name="Input 11 3 2 3" xfId="4901"/>
    <cellStyle name="Input 11 3 2 3 2" xfId="13161"/>
    <cellStyle name="Input 11 3 2 3 2 2" xfId="25167"/>
    <cellStyle name="Input 11 3 2 3 2 2 2" xfId="46353"/>
    <cellStyle name="Input 11 3 2 3 2 3" xfId="35749"/>
    <cellStyle name="Input 11 3 2 3 3" xfId="20054"/>
    <cellStyle name="Input 11 3 2 3 3 2" xfId="41241"/>
    <cellStyle name="Input 11 3 2 3 4" xfId="30558"/>
    <cellStyle name="Input 11 3 2 3_Table 2A-1_EFT (Annual)" xfId="14947"/>
    <cellStyle name="Input 11 3 2 4" xfId="10505"/>
    <cellStyle name="Input 11 3 2 4 2" xfId="22621"/>
    <cellStyle name="Input 11 3 2 4 2 2" xfId="43807"/>
    <cellStyle name="Input 11 3 2 4 3" xfId="33203"/>
    <cellStyle name="Input 11 3 2 5" xfId="17508"/>
    <cellStyle name="Input 11 3 2 5 2" xfId="38695"/>
    <cellStyle name="Input 11 3 2 6" xfId="27815"/>
    <cellStyle name="Input 11 3 2_Table 2A-1_EFT (Annual)" xfId="6769"/>
    <cellStyle name="Input 11 3 3" xfId="897"/>
    <cellStyle name="Input 11 3 3 2" xfId="4458"/>
    <cellStyle name="Input 11 3 3 2 2" xfId="12720"/>
    <cellStyle name="Input 11 3 3 2 2 2" xfId="24730"/>
    <cellStyle name="Input 11 3 3 2 2 2 2" xfId="45916"/>
    <cellStyle name="Input 11 3 3 2 2 3" xfId="35312"/>
    <cellStyle name="Input 11 3 3 2 3" xfId="19617"/>
    <cellStyle name="Input 11 3 3 2 3 2" xfId="40804"/>
    <cellStyle name="Input 11 3 3 2 4" xfId="30115"/>
    <cellStyle name="Input 11 3 3 2_Table 2A-1_EFT (Annual)" xfId="14948"/>
    <cellStyle name="Input 11 3 3 3" xfId="10067"/>
    <cellStyle name="Input 11 3 3 3 2" xfId="22184"/>
    <cellStyle name="Input 11 3 3 3 2 2" xfId="43370"/>
    <cellStyle name="Input 11 3 3 3 3" xfId="32766"/>
    <cellStyle name="Input 11 3 3 4" xfId="17071"/>
    <cellStyle name="Input 11 3 3 4 2" xfId="38258"/>
    <cellStyle name="Input 11 3 3 5" xfId="27372"/>
    <cellStyle name="Input 11 3 3_Table 2A-1_EFT (Annual)" xfId="6771"/>
    <cellStyle name="Input 11 3 4" xfId="2079"/>
    <cellStyle name="Input 11 3 4 2" xfId="5640"/>
    <cellStyle name="Input 11 3 4 2 2" xfId="13855"/>
    <cellStyle name="Input 11 3 4 2 2 2" xfId="25843"/>
    <cellStyle name="Input 11 3 4 2 2 2 2" xfId="47029"/>
    <cellStyle name="Input 11 3 4 2 2 3" xfId="36425"/>
    <cellStyle name="Input 11 3 4 2 3" xfId="20730"/>
    <cellStyle name="Input 11 3 4 2 3 2" xfId="41917"/>
    <cellStyle name="Input 11 3 4 2 4" xfId="31297"/>
    <cellStyle name="Input 11 3 4 2_Table 2A-1_EFT (Annual)" xfId="14949"/>
    <cellStyle name="Input 11 3 4 3" xfId="11199"/>
    <cellStyle name="Input 11 3 4 3 2" xfId="23297"/>
    <cellStyle name="Input 11 3 4 3 2 2" xfId="44483"/>
    <cellStyle name="Input 11 3 4 3 3" xfId="33879"/>
    <cellStyle name="Input 11 3 4 4" xfId="18184"/>
    <cellStyle name="Input 11 3 4 4 2" xfId="39371"/>
    <cellStyle name="Input 11 3 4 5" xfId="28554"/>
    <cellStyle name="Input 11 3 4_Table 2A-1_EFT (Annual)" xfId="6772"/>
    <cellStyle name="Input 11 3 5" xfId="3927"/>
    <cellStyle name="Input 11 3 5 2" xfId="12255"/>
    <cellStyle name="Input 11 3 5 2 2" xfId="24279"/>
    <cellStyle name="Input 11 3 5 2 2 2" xfId="45465"/>
    <cellStyle name="Input 11 3 5 2 3" xfId="34861"/>
    <cellStyle name="Input 11 3 5 3" xfId="19166"/>
    <cellStyle name="Input 11 3 5 3 2" xfId="40353"/>
    <cellStyle name="Input 11 3 5 4" xfId="29615"/>
    <cellStyle name="Input 11 3 5_Table 2A-1_EFT (Annual)" xfId="14950"/>
    <cellStyle name="Input 11 3 6" xfId="9592"/>
    <cellStyle name="Input 11 3 6 2" xfId="21733"/>
    <cellStyle name="Input 11 3 6 2 2" xfId="42919"/>
    <cellStyle name="Input 11 3 6 3" xfId="32315"/>
    <cellStyle name="Input 11 3 7" xfId="16620"/>
    <cellStyle name="Input 11 3 7 2" xfId="37807"/>
    <cellStyle name="Input 11 3 8" xfId="26872"/>
    <cellStyle name="Input 11 3_Table 2A-1_EFT (Annual)" xfId="2996"/>
    <cellStyle name="Input 11 4" xfId="1174"/>
    <cellStyle name="Input 11 4 2" xfId="2444"/>
    <cellStyle name="Input 11 4 2 2" xfId="6005"/>
    <cellStyle name="Input 11 4 2 2 2" xfId="14199"/>
    <cellStyle name="Input 11 4 2 2 2 2" xfId="26171"/>
    <cellStyle name="Input 11 4 2 2 2 2 2" xfId="47357"/>
    <cellStyle name="Input 11 4 2 2 2 3" xfId="36753"/>
    <cellStyle name="Input 11 4 2 2 3" xfId="21058"/>
    <cellStyle name="Input 11 4 2 2 3 2" xfId="42245"/>
    <cellStyle name="Input 11 4 2 2 4" xfId="31661"/>
    <cellStyle name="Input 11 4 2 2_Table 2A-1_EFT (Annual)" xfId="14951"/>
    <cellStyle name="Input 11 4 2 3" xfId="11541"/>
    <cellStyle name="Input 11 4 2 3 2" xfId="23625"/>
    <cellStyle name="Input 11 4 2 3 2 2" xfId="44811"/>
    <cellStyle name="Input 11 4 2 3 3" xfId="34207"/>
    <cellStyle name="Input 11 4 2 4" xfId="18512"/>
    <cellStyle name="Input 11 4 2 4 2" xfId="39699"/>
    <cellStyle name="Input 11 4 2 5" xfId="28918"/>
    <cellStyle name="Input 11 4 2_Table 2A-1_EFT (Annual)" xfId="6774"/>
    <cellStyle name="Input 11 4 3" xfId="4735"/>
    <cellStyle name="Input 11 4 3 2" xfId="12995"/>
    <cellStyle name="Input 11 4 3 2 2" xfId="25001"/>
    <cellStyle name="Input 11 4 3 2 2 2" xfId="46187"/>
    <cellStyle name="Input 11 4 3 2 3" xfId="35583"/>
    <cellStyle name="Input 11 4 3 3" xfId="19888"/>
    <cellStyle name="Input 11 4 3 3 2" xfId="41075"/>
    <cellStyle name="Input 11 4 3 4" xfId="30392"/>
    <cellStyle name="Input 11 4 3_Table 2A-1_EFT (Annual)" xfId="14952"/>
    <cellStyle name="Input 11 4 4" xfId="10339"/>
    <cellStyle name="Input 11 4 4 2" xfId="22455"/>
    <cellStyle name="Input 11 4 4 2 2" xfId="43641"/>
    <cellStyle name="Input 11 4 4 3" xfId="33037"/>
    <cellStyle name="Input 11 4 5" xfId="17342"/>
    <cellStyle name="Input 11 4 5 2" xfId="38529"/>
    <cellStyle name="Input 11 4 6" xfId="27649"/>
    <cellStyle name="Input 11 4_Table 2A-1_EFT (Annual)" xfId="6773"/>
    <cellStyle name="Input 11 5" xfId="738"/>
    <cellStyle name="Input 11 5 2" xfId="4299"/>
    <cellStyle name="Input 11 5 2 2" xfId="12579"/>
    <cellStyle name="Input 11 5 2 2 2" xfId="24596"/>
    <cellStyle name="Input 11 5 2 2 2 2" xfId="45782"/>
    <cellStyle name="Input 11 5 2 2 3" xfId="35178"/>
    <cellStyle name="Input 11 5 2 3" xfId="19483"/>
    <cellStyle name="Input 11 5 2 3 2" xfId="40670"/>
    <cellStyle name="Input 11 5 2 4" xfId="29956"/>
    <cellStyle name="Input 11 5 2_Table 2A-1_EFT (Annual)" xfId="14953"/>
    <cellStyle name="Input 11 5 3" xfId="9927"/>
    <cellStyle name="Input 11 5 3 2" xfId="22050"/>
    <cellStyle name="Input 11 5 3 2 2" xfId="43236"/>
    <cellStyle name="Input 11 5 3 3" xfId="32632"/>
    <cellStyle name="Input 11 5 4" xfId="16937"/>
    <cellStyle name="Input 11 5 4 2" xfId="38124"/>
    <cellStyle name="Input 11 5 5" xfId="27213"/>
    <cellStyle name="Input 11 5_Table 2A-1_EFT (Annual)" xfId="6775"/>
    <cellStyle name="Input 11 6" xfId="1861"/>
    <cellStyle name="Input 11 6 2" xfId="5422"/>
    <cellStyle name="Input 11 6 2 2" xfId="13637"/>
    <cellStyle name="Input 11 6 2 2 2" xfId="25625"/>
    <cellStyle name="Input 11 6 2 2 2 2" xfId="46811"/>
    <cellStyle name="Input 11 6 2 2 3" xfId="36207"/>
    <cellStyle name="Input 11 6 2 3" xfId="20512"/>
    <cellStyle name="Input 11 6 2 3 2" xfId="41699"/>
    <cellStyle name="Input 11 6 2 4" xfId="31079"/>
    <cellStyle name="Input 11 6 2_Table 2A-1_EFT (Annual)" xfId="14954"/>
    <cellStyle name="Input 11 6 3" xfId="10981"/>
    <cellStyle name="Input 11 6 3 2" xfId="23079"/>
    <cellStyle name="Input 11 6 3 2 2" xfId="44265"/>
    <cellStyle name="Input 11 6 3 3" xfId="33661"/>
    <cellStyle name="Input 11 6 4" xfId="17966"/>
    <cellStyle name="Input 11 6 4 2" xfId="39153"/>
    <cellStyle name="Input 11 6 5" xfId="28336"/>
    <cellStyle name="Input 11 6_Table 2A-1_EFT (Annual)" xfId="6776"/>
    <cellStyle name="Input 11 7" xfId="3715"/>
    <cellStyle name="Input 11 7 2" xfId="12083"/>
    <cellStyle name="Input 11 7 2 2" xfId="24113"/>
    <cellStyle name="Input 11 7 2 2 2" xfId="45299"/>
    <cellStyle name="Input 11 7 2 3" xfId="34695"/>
    <cellStyle name="Input 11 7 3" xfId="19000"/>
    <cellStyle name="Input 11 7 3 2" xfId="40187"/>
    <cellStyle name="Input 11 7 4" xfId="29424"/>
    <cellStyle name="Input 11 7_Table 2A-1_EFT (Annual)" xfId="14955"/>
    <cellStyle name="Input 11 8" xfId="9402"/>
    <cellStyle name="Input 11 8 2" xfId="21567"/>
    <cellStyle name="Input 11 8 2 2" xfId="42753"/>
    <cellStyle name="Input 11 8 3" xfId="32149"/>
    <cellStyle name="Input 11 9" xfId="16454"/>
    <cellStyle name="Input 11 9 2" xfId="37641"/>
    <cellStyle name="Input 11_Table 2A-1_EFT (Annual)" xfId="2994"/>
    <cellStyle name="Input 12" xfId="140"/>
    <cellStyle name="Input 12 10" xfId="26695"/>
    <cellStyle name="Input 12 2" xfId="533"/>
    <cellStyle name="Input 12 2 2" xfId="1510"/>
    <cellStyle name="Input 12 2 2 2" xfId="2780"/>
    <cellStyle name="Input 12 2 2 2 2" xfId="6341"/>
    <cellStyle name="Input 12 2 2 2 2 2" xfId="14535"/>
    <cellStyle name="Input 12 2 2 2 2 2 2" xfId="26507"/>
    <cellStyle name="Input 12 2 2 2 2 2 2 2" xfId="47693"/>
    <cellStyle name="Input 12 2 2 2 2 2 3" xfId="37089"/>
    <cellStyle name="Input 12 2 2 2 2 3" xfId="21394"/>
    <cellStyle name="Input 12 2 2 2 2 3 2" xfId="42581"/>
    <cellStyle name="Input 12 2 2 2 2 4" xfId="31997"/>
    <cellStyle name="Input 12 2 2 2 2_Table 2A-1_EFT (Annual)" xfId="14956"/>
    <cellStyle name="Input 12 2 2 2 3" xfId="11877"/>
    <cellStyle name="Input 12 2 2 2 3 2" xfId="23961"/>
    <cellStyle name="Input 12 2 2 2 3 2 2" xfId="45147"/>
    <cellStyle name="Input 12 2 2 2 3 3" xfId="34543"/>
    <cellStyle name="Input 12 2 2 2 4" xfId="18848"/>
    <cellStyle name="Input 12 2 2 2 4 2" xfId="40035"/>
    <cellStyle name="Input 12 2 2 2 5" xfId="29254"/>
    <cellStyle name="Input 12 2 2 2_Table 2A-1_EFT (Annual)" xfId="6778"/>
    <cellStyle name="Input 12 2 2 3" xfId="5071"/>
    <cellStyle name="Input 12 2 2 3 2" xfId="13331"/>
    <cellStyle name="Input 12 2 2 3 2 2" xfId="25337"/>
    <cellStyle name="Input 12 2 2 3 2 2 2" xfId="46523"/>
    <cellStyle name="Input 12 2 2 3 2 3" xfId="35919"/>
    <cellStyle name="Input 12 2 2 3 3" xfId="20224"/>
    <cellStyle name="Input 12 2 2 3 3 2" xfId="41411"/>
    <cellStyle name="Input 12 2 2 3 4" xfId="30728"/>
    <cellStyle name="Input 12 2 2 3_Table 2A-1_EFT (Annual)" xfId="14957"/>
    <cellStyle name="Input 12 2 2 4" xfId="10675"/>
    <cellStyle name="Input 12 2 2 4 2" xfId="22791"/>
    <cellStyle name="Input 12 2 2 4 2 2" xfId="43977"/>
    <cellStyle name="Input 12 2 2 4 3" xfId="33373"/>
    <cellStyle name="Input 12 2 2 5" xfId="17678"/>
    <cellStyle name="Input 12 2 2 5 2" xfId="38865"/>
    <cellStyle name="Input 12 2 2 6" xfId="27985"/>
    <cellStyle name="Input 12 2 2_Table 2A-1_EFT (Annual)" xfId="6777"/>
    <cellStyle name="Input 12 2 3" xfId="1042"/>
    <cellStyle name="Input 12 2 3 2" xfId="4603"/>
    <cellStyle name="Input 12 2 3 2 2" xfId="12863"/>
    <cellStyle name="Input 12 2 3 2 2 2" xfId="24869"/>
    <cellStyle name="Input 12 2 3 2 2 2 2" xfId="46055"/>
    <cellStyle name="Input 12 2 3 2 2 3" xfId="35451"/>
    <cellStyle name="Input 12 2 3 2 3" xfId="19756"/>
    <cellStyle name="Input 12 2 3 2 3 2" xfId="40943"/>
    <cellStyle name="Input 12 2 3 2 4" xfId="30260"/>
    <cellStyle name="Input 12 2 3 2_Table 2A-1_EFT (Annual)" xfId="14958"/>
    <cellStyle name="Input 12 2 3 3" xfId="10207"/>
    <cellStyle name="Input 12 2 3 3 2" xfId="22323"/>
    <cellStyle name="Input 12 2 3 3 2 2" xfId="43509"/>
    <cellStyle name="Input 12 2 3 3 3" xfId="32905"/>
    <cellStyle name="Input 12 2 3 4" xfId="17210"/>
    <cellStyle name="Input 12 2 3 4 2" xfId="38397"/>
    <cellStyle name="Input 12 2 3 5" xfId="27517"/>
    <cellStyle name="Input 12 2 3_Table 2A-1_EFT (Annual)" xfId="6779"/>
    <cellStyle name="Input 12 2 4" xfId="2249"/>
    <cellStyle name="Input 12 2 4 2" xfId="5810"/>
    <cellStyle name="Input 12 2 4 2 2" xfId="14025"/>
    <cellStyle name="Input 12 2 4 2 2 2" xfId="26013"/>
    <cellStyle name="Input 12 2 4 2 2 2 2" xfId="47199"/>
    <cellStyle name="Input 12 2 4 2 2 3" xfId="36595"/>
    <cellStyle name="Input 12 2 4 2 3" xfId="20900"/>
    <cellStyle name="Input 12 2 4 2 3 2" xfId="42087"/>
    <cellStyle name="Input 12 2 4 2 4" xfId="31467"/>
    <cellStyle name="Input 12 2 4 2_Table 2A-1_EFT (Annual)" xfId="14959"/>
    <cellStyle name="Input 12 2 4 3" xfId="11369"/>
    <cellStyle name="Input 12 2 4 3 2" xfId="23467"/>
    <cellStyle name="Input 12 2 4 3 2 2" xfId="44653"/>
    <cellStyle name="Input 12 2 4 3 3" xfId="34049"/>
    <cellStyle name="Input 12 2 4 4" xfId="18354"/>
    <cellStyle name="Input 12 2 4 4 2" xfId="39541"/>
    <cellStyle name="Input 12 2 4 5" xfId="28724"/>
    <cellStyle name="Input 12 2 4_Table 2A-1_EFT (Annual)" xfId="6780"/>
    <cellStyle name="Input 12 2 5" xfId="4103"/>
    <cellStyle name="Input 12 2 5 2" xfId="12427"/>
    <cellStyle name="Input 12 2 5 2 2" xfId="24449"/>
    <cellStyle name="Input 12 2 5 2 2 2" xfId="45635"/>
    <cellStyle name="Input 12 2 5 2 3" xfId="35031"/>
    <cellStyle name="Input 12 2 5 3" xfId="19336"/>
    <cellStyle name="Input 12 2 5 3 2" xfId="40523"/>
    <cellStyle name="Input 12 2 5 4" xfId="29791"/>
    <cellStyle name="Input 12 2 5_Table 2A-1_EFT (Annual)" xfId="14960"/>
    <cellStyle name="Input 12 2 6" xfId="9766"/>
    <cellStyle name="Input 12 2 6 2" xfId="21903"/>
    <cellStyle name="Input 12 2 6 2 2" xfId="43089"/>
    <cellStyle name="Input 12 2 6 3" xfId="32485"/>
    <cellStyle name="Input 12 2 7" xfId="16790"/>
    <cellStyle name="Input 12 2 7 2" xfId="37977"/>
    <cellStyle name="Input 12 2 8" xfId="27048"/>
    <cellStyle name="Input 12 2_Table 2A-1_EFT (Annual)" xfId="2998"/>
    <cellStyle name="Input 12 3" xfId="371"/>
    <cellStyle name="Input 12 3 2" xfId="1354"/>
    <cellStyle name="Input 12 3 2 2" xfId="2624"/>
    <cellStyle name="Input 12 3 2 2 2" xfId="6185"/>
    <cellStyle name="Input 12 3 2 2 2 2" xfId="14379"/>
    <cellStyle name="Input 12 3 2 2 2 2 2" xfId="26351"/>
    <cellStyle name="Input 12 3 2 2 2 2 2 2" xfId="47537"/>
    <cellStyle name="Input 12 3 2 2 2 2 3" xfId="36933"/>
    <cellStyle name="Input 12 3 2 2 2 3" xfId="21238"/>
    <cellStyle name="Input 12 3 2 2 2 3 2" xfId="42425"/>
    <cellStyle name="Input 12 3 2 2 2 4" xfId="31841"/>
    <cellStyle name="Input 12 3 2 2 2_Table 2A-1_EFT (Annual)" xfId="14961"/>
    <cellStyle name="Input 12 3 2 2 3" xfId="11721"/>
    <cellStyle name="Input 12 3 2 2 3 2" xfId="23805"/>
    <cellStyle name="Input 12 3 2 2 3 2 2" xfId="44991"/>
    <cellStyle name="Input 12 3 2 2 3 3" xfId="34387"/>
    <cellStyle name="Input 12 3 2 2 4" xfId="18692"/>
    <cellStyle name="Input 12 3 2 2 4 2" xfId="39879"/>
    <cellStyle name="Input 12 3 2 2 5" xfId="29098"/>
    <cellStyle name="Input 12 3 2 2_Table 2A-1_EFT (Annual)" xfId="6782"/>
    <cellStyle name="Input 12 3 2 3" xfId="4915"/>
    <cellStyle name="Input 12 3 2 3 2" xfId="13175"/>
    <cellStyle name="Input 12 3 2 3 2 2" xfId="25181"/>
    <cellStyle name="Input 12 3 2 3 2 2 2" xfId="46367"/>
    <cellStyle name="Input 12 3 2 3 2 3" xfId="35763"/>
    <cellStyle name="Input 12 3 2 3 3" xfId="20068"/>
    <cellStyle name="Input 12 3 2 3 3 2" xfId="41255"/>
    <cellStyle name="Input 12 3 2 3 4" xfId="30572"/>
    <cellStyle name="Input 12 3 2 3_Table 2A-1_EFT (Annual)" xfId="14962"/>
    <cellStyle name="Input 12 3 2 4" xfId="10519"/>
    <cellStyle name="Input 12 3 2 4 2" xfId="22635"/>
    <cellStyle name="Input 12 3 2 4 2 2" xfId="43821"/>
    <cellStyle name="Input 12 3 2 4 3" xfId="33217"/>
    <cellStyle name="Input 12 3 2 5" xfId="17522"/>
    <cellStyle name="Input 12 3 2 5 2" xfId="38709"/>
    <cellStyle name="Input 12 3 2 6" xfId="27829"/>
    <cellStyle name="Input 12 3 2_Table 2A-1_EFT (Annual)" xfId="6781"/>
    <cellStyle name="Input 12 3 3" xfId="910"/>
    <cellStyle name="Input 12 3 3 2" xfId="4471"/>
    <cellStyle name="Input 12 3 3 2 2" xfId="12733"/>
    <cellStyle name="Input 12 3 3 2 2 2" xfId="24743"/>
    <cellStyle name="Input 12 3 3 2 2 2 2" xfId="45929"/>
    <cellStyle name="Input 12 3 3 2 2 3" xfId="35325"/>
    <cellStyle name="Input 12 3 3 2 3" xfId="19630"/>
    <cellStyle name="Input 12 3 3 2 3 2" xfId="40817"/>
    <cellStyle name="Input 12 3 3 2 4" xfId="30128"/>
    <cellStyle name="Input 12 3 3 2_Table 2A-1_EFT (Annual)" xfId="14963"/>
    <cellStyle name="Input 12 3 3 3" xfId="10080"/>
    <cellStyle name="Input 12 3 3 3 2" xfId="22197"/>
    <cellStyle name="Input 12 3 3 3 2 2" xfId="43383"/>
    <cellStyle name="Input 12 3 3 3 3" xfId="32779"/>
    <cellStyle name="Input 12 3 3 4" xfId="17084"/>
    <cellStyle name="Input 12 3 3 4 2" xfId="38271"/>
    <cellStyle name="Input 12 3 3 5" xfId="27385"/>
    <cellStyle name="Input 12 3 3_Table 2A-1_EFT (Annual)" xfId="6783"/>
    <cellStyle name="Input 12 3 4" xfId="2093"/>
    <cellStyle name="Input 12 3 4 2" xfId="5654"/>
    <cellStyle name="Input 12 3 4 2 2" xfId="13869"/>
    <cellStyle name="Input 12 3 4 2 2 2" xfId="25857"/>
    <cellStyle name="Input 12 3 4 2 2 2 2" xfId="47043"/>
    <cellStyle name="Input 12 3 4 2 2 3" xfId="36439"/>
    <cellStyle name="Input 12 3 4 2 3" xfId="20744"/>
    <cellStyle name="Input 12 3 4 2 3 2" xfId="41931"/>
    <cellStyle name="Input 12 3 4 2 4" xfId="31311"/>
    <cellStyle name="Input 12 3 4 2_Table 2A-1_EFT (Annual)" xfId="14964"/>
    <cellStyle name="Input 12 3 4 3" xfId="11213"/>
    <cellStyle name="Input 12 3 4 3 2" xfId="23311"/>
    <cellStyle name="Input 12 3 4 3 2 2" xfId="44497"/>
    <cellStyle name="Input 12 3 4 3 3" xfId="33893"/>
    <cellStyle name="Input 12 3 4 4" xfId="18198"/>
    <cellStyle name="Input 12 3 4 4 2" xfId="39385"/>
    <cellStyle name="Input 12 3 4 5" xfId="28568"/>
    <cellStyle name="Input 12 3 4_Table 2A-1_EFT (Annual)" xfId="6784"/>
    <cellStyle name="Input 12 3 5" xfId="3941"/>
    <cellStyle name="Input 12 3 5 2" xfId="12269"/>
    <cellStyle name="Input 12 3 5 2 2" xfId="24293"/>
    <cellStyle name="Input 12 3 5 2 2 2" xfId="45479"/>
    <cellStyle name="Input 12 3 5 2 3" xfId="34875"/>
    <cellStyle name="Input 12 3 5 3" xfId="19180"/>
    <cellStyle name="Input 12 3 5 3 2" xfId="40367"/>
    <cellStyle name="Input 12 3 5 4" xfId="29629"/>
    <cellStyle name="Input 12 3 5_Table 2A-1_EFT (Annual)" xfId="14965"/>
    <cellStyle name="Input 12 3 6" xfId="9606"/>
    <cellStyle name="Input 12 3 6 2" xfId="21747"/>
    <cellStyle name="Input 12 3 6 2 2" xfId="42933"/>
    <cellStyle name="Input 12 3 6 3" xfId="32329"/>
    <cellStyle name="Input 12 3 7" xfId="16634"/>
    <cellStyle name="Input 12 3 7 2" xfId="37821"/>
    <cellStyle name="Input 12 3 8" xfId="26886"/>
    <cellStyle name="Input 12 3_Table 2A-1_EFT (Annual)" xfId="2999"/>
    <cellStyle name="Input 12 4" xfId="1188"/>
    <cellStyle name="Input 12 4 2" xfId="2458"/>
    <cellStyle name="Input 12 4 2 2" xfId="6019"/>
    <cellStyle name="Input 12 4 2 2 2" xfId="14213"/>
    <cellStyle name="Input 12 4 2 2 2 2" xfId="26185"/>
    <cellStyle name="Input 12 4 2 2 2 2 2" xfId="47371"/>
    <cellStyle name="Input 12 4 2 2 2 3" xfId="36767"/>
    <cellStyle name="Input 12 4 2 2 3" xfId="21072"/>
    <cellStyle name="Input 12 4 2 2 3 2" xfId="42259"/>
    <cellStyle name="Input 12 4 2 2 4" xfId="31675"/>
    <cellStyle name="Input 12 4 2 2_Table 2A-1_EFT (Annual)" xfId="14966"/>
    <cellStyle name="Input 12 4 2 3" xfId="11555"/>
    <cellStyle name="Input 12 4 2 3 2" xfId="23639"/>
    <cellStyle name="Input 12 4 2 3 2 2" xfId="44825"/>
    <cellStyle name="Input 12 4 2 3 3" xfId="34221"/>
    <cellStyle name="Input 12 4 2 4" xfId="18526"/>
    <cellStyle name="Input 12 4 2 4 2" xfId="39713"/>
    <cellStyle name="Input 12 4 2 5" xfId="28932"/>
    <cellStyle name="Input 12 4 2_Table 2A-1_EFT (Annual)" xfId="6786"/>
    <cellStyle name="Input 12 4 3" xfId="4749"/>
    <cellStyle name="Input 12 4 3 2" xfId="13009"/>
    <cellStyle name="Input 12 4 3 2 2" xfId="25015"/>
    <cellStyle name="Input 12 4 3 2 2 2" xfId="46201"/>
    <cellStyle name="Input 12 4 3 2 3" xfId="35597"/>
    <cellStyle name="Input 12 4 3 3" xfId="19902"/>
    <cellStyle name="Input 12 4 3 3 2" xfId="41089"/>
    <cellStyle name="Input 12 4 3 4" xfId="30406"/>
    <cellStyle name="Input 12 4 3_Table 2A-1_EFT (Annual)" xfId="14967"/>
    <cellStyle name="Input 12 4 4" xfId="10353"/>
    <cellStyle name="Input 12 4 4 2" xfId="22469"/>
    <cellStyle name="Input 12 4 4 2 2" xfId="43655"/>
    <cellStyle name="Input 12 4 4 3" xfId="33051"/>
    <cellStyle name="Input 12 4 5" xfId="17356"/>
    <cellStyle name="Input 12 4 5 2" xfId="38543"/>
    <cellStyle name="Input 12 4 6" xfId="27663"/>
    <cellStyle name="Input 12 4_Table 2A-1_EFT (Annual)" xfId="6785"/>
    <cellStyle name="Input 12 5" xfId="751"/>
    <cellStyle name="Input 12 5 2" xfId="4312"/>
    <cellStyle name="Input 12 5 2 2" xfId="12592"/>
    <cellStyle name="Input 12 5 2 2 2" xfId="24609"/>
    <cellStyle name="Input 12 5 2 2 2 2" xfId="45795"/>
    <cellStyle name="Input 12 5 2 2 3" xfId="35191"/>
    <cellStyle name="Input 12 5 2 3" xfId="19496"/>
    <cellStyle name="Input 12 5 2 3 2" xfId="40683"/>
    <cellStyle name="Input 12 5 2 4" xfId="29969"/>
    <cellStyle name="Input 12 5 2_Table 2A-1_EFT (Annual)" xfId="14968"/>
    <cellStyle name="Input 12 5 3" xfId="9940"/>
    <cellStyle name="Input 12 5 3 2" xfId="22063"/>
    <cellStyle name="Input 12 5 3 2 2" xfId="43249"/>
    <cellStyle name="Input 12 5 3 3" xfId="32645"/>
    <cellStyle name="Input 12 5 4" xfId="16950"/>
    <cellStyle name="Input 12 5 4 2" xfId="38137"/>
    <cellStyle name="Input 12 5 5" xfId="27226"/>
    <cellStyle name="Input 12 5_Table 2A-1_EFT (Annual)" xfId="6787"/>
    <cellStyle name="Input 12 6" xfId="1854"/>
    <cellStyle name="Input 12 6 2" xfId="5415"/>
    <cellStyle name="Input 12 6 2 2" xfId="13630"/>
    <cellStyle name="Input 12 6 2 2 2" xfId="25618"/>
    <cellStyle name="Input 12 6 2 2 2 2" xfId="46804"/>
    <cellStyle name="Input 12 6 2 2 3" xfId="36200"/>
    <cellStyle name="Input 12 6 2 3" xfId="20505"/>
    <cellStyle name="Input 12 6 2 3 2" xfId="41692"/>
    <cellStyle name="Input 12 6 2 4" xfId="31072"/>
    <cellStyle name="Input 12 6 2_Table 2A-1_EFT (Annual)" xfId="14969"/>
    <cellStyle name="Input 12 6 3" xfId="10974"/>
    <cellStyle name="Input 12 6 3 2" xfId="23072"/>
    <cellStyle name="Input 12 6 3 2 2" xfId="44258"/>
    <cellStyle name="Input 12 6 3 3" xfId="33654"/>
    <cellStyle name="Input 12 6 4" xfId="17959"/>
    <cellStyle name="Input 12 6 4 2" xfId="39146"/>
    <cellStyle name="Input 12 6 5" xfId="28329"/>
    <cellStyle name="Input 12 6_Table 2A-1_EFT (Annual)" xfId="6788"/>
    <cellStyle name="Input 12 7" xfId="3729"/>
    <cellStyle name="Input 12 7 2" xfId="12097"/>
    <cellStyle name="Input 12 7 2 2" xfId="24127"/>
    <cellStyle name="Input 12 7 2 2 2" xfId="45313"/>
    <cellStyle name="Input 12 7 2 3" xfId="34709"/>
    <cellStyle name="Input 12 7 3" xfId="19014"/>
    <cellStyle name="Input 12 7 3 2" xfId="40201"/>
    <cellStyle name="Input 12 7 4" xfId="29438"/>
    <cellStyle name="Input 12 7_Table 2A-1_EFT (Annual)" xfId="14970"/>
    <cellStyle name="Input 12 8" xfId="9416"/>
    <cellStyle name="Input 12 8 2" xfId="21581"/>
    <cellStyle name="Input 12 8 2 2" xfId="42767"/>
    <cellStyle name="Input 12 8 3" xfId="32163"/>
    <cellStyle name="Input 12 9" xfId="16468"/>
    <cellStyle name="Input 12 9 2" xfId="37655"/>
    <cellStyle name="Input 12_Table 2A-1_EFT (Annual)" xfId="2997"/>
    <cellStyle name="Input 13" xfId="148"/>
    <cellStyle name="Input 13 10" xfId="26703"/>
    <cellStyle name="Input 13 2" xfId="541"/>
    <cellStyle name="Input 13 2 2" xfId="1518"/>
    <cellStyle name="Input 13 2 2 2" xfId="2788"/>
    <cellStyle name="Input 13 2 2 2 2" xfId="6349"/>
    <cellStyle name="Input 13 2 2 2 2 2" xfId="14543"/>
    <cellStyle name="Input 13 2 2 2 2 2 2" xfId="26515"/>
    <cellStyle name="Input 13 2 2 2 2 2 2 2" xfId="47701"/>
    <cellStyle name="Input 13 2 2 2 2 2 3" xfId="37097"/>
    <cellStyle name="Input 13 2 2 2 2 3" xfId="21402"/>
    <cellStyle name="Input 13 2 2 2 2 3 2" xfId="42589"/>
    <cellStyle name="Input 13 2 2 2 2 4" xfId="32005"/>
    <cellStyle name="Input 13 2 2 2 2_Table 2A-1_EFT (Annual)" xfId="14971"/>
    <cellStyle name="Input 13 2 2 2 3" xfId="11885"/>
    <cellStyle name="Input 13 2 2 2 3 2" xfId="23969"/>
    <cellStyle name="Input 13 2 2 2 3 2 2" xfId="45155"/>
    <cellStyle name="Input 13 2 2 2 3 3" xfId="34551"/>
    <cellStyle name="Input 13 2 2 2 4" xfId="18856"/>
    <cellStyle name="Input 13 2 2 2 4 2" xfId="40043"/>
    <cellStyle name="Input 13 2 2 2 5" xfId="29262"/>
    <cellStyle name="Input 13 2 2 2_Table 2A-1_EFT (Annual)" xfId="6790"/>
    <cellStyle name="Input 13 2 2 3" xfId="5079"/>
    <cellStyle name="Input 13 2 2 3 2" xfId="13339"/>
    <cellStyle name="Input 13 2 2 3 2 2" xfId="25345"/>
    <cellStyle name="Input 13 2 2 3 2 2 2" xfId="46531"/>
    <cellStyle name="Input 13 2 2 3 2 3" xfId="35927"/>
    <cellStyle name="Input 13 2 2 3 3" xfId="20232"/>
    <cellStyle name="Input 13 2 2 3 3 2" xfId="41419"/>
    <cellStyle name="Input 13 2 2 3 4" xfId="30736"/>
    <cellStyle name="Input 13 2 2 3_Table 2A-1_EFT (Annual)" xfId="14972"/>
    <cellStyle name="Input 13 2 2 4" xfId="10683"/>
    <cellStyle name="Input 13 2 2 4 2" xfId="22799"/>
    <cellStyle name="Input 13 2 2 4 2 2" xfId="43985"/>
    <cellStyle name="Input 13 2 2 4 3" xfId="33381"/>
    <cellStyle name="Input 13 2 2 5" xfId="17686"/>
    <cellStyle name="Input 13 2 2 5 2" xfId="38873"/>
    <cellStyle name="Input 13 2 2 6" xfId="27993"/>
    <cellStyle name="Input 13 2 2_Table 2A-1_EFT (Annual)" xfId="6789"/>
    <cellStyle name="Input 13 2 3" xfId="1049"/>
    <cellStyle name="Input 13 2 3 2" xfId="4610"/>
    <cellStyle name="Input 13 2 3 2 2" xfId="12870"/>
    <cellStyle name="Input 13 2 3 2 2 2" xfId="24876"/>
    <cellStyle name="Input 13 2 3 2 2 2 2" xfId="46062"/>
    <cellStyle name="Input 13 2 3 2 2 3" xfId="35458"/>
    <cellStyle name="Input 13 2 3 2 3" xfId="19763"/>
    <cellStyle name="Input 13 2 3 2 3 2" xfId="40950"/>
    <cellStyle name="Input 13 2 3 2 4" xfId="30267"/>
    <cellStyle name="Input 13 2 3 2_Table 2A-1_EFT (Annual)" xfId="14973"/>
    <cellStyle name="Input 13 2 3 3" xfId="10214"/>
    <cellStyle name="Input 13 2 3 3 2" xfId="22330"/>
    <cellStyle name="Input 13 2 3 3 2 2" xfId="43516"/>
    <cellStyle name="Input 13 2 3 3 3" xfId="32912"/>
    <cellStyle name="Input 13 2 3 4" xfId="17217"/>
    <cellStyle name="Input 13 2 3 4 2" xfId="38404"/>
    <cellStyle name="Input 13 2 3 5" xfId="27524"/>
    <cellStyle name="Input 13 2 3_Table 2A-1_EFT (Annual)" xfId="6791"/>
    <cellStyle name="Input 13 2 4" xfId="2257"/>
    <cellStyle name="Input 13 2 4 2" xfId="5818"/>
    <cellStyle name="Input 13 2 4 2 2" xfId="14033"/>
    <cellStyle name="Input 13 2 4 2 2 2" xfId="26021"/>
    <cellStyle name="Input 13 2 4 2 2 2 2" xfId="47207"/>
    <cellStyle name="Input 13 2 4 2 2 3" xfId="36603"/>
    <cellStyle name="Input 13 2 4 2 3" xfId="20908"/>
    <cellStyle name="Input 13 2 4 2 3 2" xfId="42095"/>
    <cellStyle name="Input 13 2 4 2 4" xfId="31475"/>
    <cellStyle name="Input 13 2 4 2_Table 2A-1_EFT (Annual)" xfId="14974"/>
    <cellStyle name="Input 13 2 4 3" xfId="11377"/>
    <cellStyle name="Input 13 2 4 3 2" xfId="23475"/>
    <cellStyle name="Input 13 2 4 3 2 2" xfId="44661"/>
    <cellStyle name="Input 13 2 4 3 3" xfId="34057"/>
    <cellStyle name="Input 13 2 4 4" xfId="18362"/>
    <cellStyle name="Input 13 2 4 4 2" xfId="39549"/>
    <cellStyle name="Input 13 2 4 5" xfId="28732"/>
    <cellStyle name="Input 13 2 4_Table 2A-1_EFT (Annual)" xfId="6792"/>
    <cellStyle name="Input 13 2 5" xfId="4111"/>
    <cellStyle name="Input 13 2 5 2" xfId="12435"/>
    <cellStyle name="Input 13 2 5 2 2" xfId="24457"/>
    <cellStyle name="Input 13 2 5 2 2 2" xfId="45643"/>
    <cellStyle name="Input 13 2 5 2 3" xfId="35039"/>
    <cellStyle name="Input 13 2 5 3" xfId="19344"/>
    <cellStyle name="Input 13 2 5 3 2" xfId="40531"/>
    <cellStyle name="Input 13 2 5 4" xfId="29799"/>
    <cellStyle name="Input 13 2 5_Table 2A-1_EFT (Annual)" xfId="14975"/>
    <cellStyle name="Input 13 2 6" xfId="9774"/>
    <cellStyle name="Input 13 2 6 2" xfId="21911"/>
    <cellStyle name="Input 13 2 6 2 2" xfId="43097"/>
    <cellStyle name="Input 13 2 6 3" xfId="32493"/>
    <cellStyle name="Input 13 2 7" xfId="16798"/>
    <cellStyle name="Input 13 2 7 2" xfId="37985"/>
    <cellStyle name="Input 13 2 8" xfId="27056"/>
    <cellStyle name="Input 13 2_Table 2A-1_EFT (Annual)" xfId="3001"/>
    <cellStyle name="Input 13 3" xfId="379"/>
    <cellStyle name="Input 13 3 2" xfId="1362"/>
    <cellStyle name="Input 13 3 2 2" xfId="2632"/>
    <cellStyle name="Input 13 3 2 2 2" xfId="6193"/>
    <cellStyle name="Input 13 3 2 2 2 2" xfId="14387"/>
    <cellStyle name="Input 13 3 2 2 2 2 2" xfId="26359"/>
    <cellStyle name="Input 13 3 2 2 2 2 2 2" xfId="47545"/>
    <cellStyle name="Input 13 3 2 2 2 2 3" xfId="36941"/>
    <cellStyle name="Input 13 3 2 2 2 3" xfId="21246"/>
    <cellStyle name="Input 13 3 2 2 2 3 2" xfId="42433"/>
    <cellStyle name="Input 13 3 2 2 2 4" xfId="31849"/>
    <cellStyle name="Input 13 3 2 2 2_Table 2A-1_EFT (Annual)" xfId="14976"/>
    <cellStyle name="Input 13 3 2 2 3" xfId="11729"/>
    <cellStyle name="Input 13 3 2 2 3 2" xfId="23813"/>
    <cellStyle name="Input 13 3 2 2 3 2 2" xfId="44999"/>
    <cellStyle name="Input 13 3 2 2 3 3" xfId="34395"/>
    <cellStyle name="Input 13 3 2 2 4" xfId="18700"/>
    <cellStyle name="Input 13 3 2 2 4 2" xfId="39887"/>
    <cellStyle name="Input 13 3 2 2 5" xfId="29106"/>
    <cellStyle name="Input 13 3 2 2_Table 2A-1_EFT (Annual)" xfId="6794"/>
    <cellStyle name="Input 13 3 2 3" xfId="4923"/>
    <cellStyle name="Input 13 3 2 3 2" xfId="13183"/>
    <cellStyle name="Input 13 3 2 3 2 2" xfId="25189"/>
    <cellStyle name="Input 13 3 2 3 2 2 2" xfId="46375"/>
    <cellStyle name="Input 13 3 2 3 2 3" xfId="35771"/>
    <cellStyle name="Input 13 3 2 3 3" xfId="20076"/>
    <cellStyle name="Input 13 3 2 3 3 2" xfId="41263"/>
    <cellStyle name="Input 13 3 2 3 4" xfId="30580"/>
    <cellStyle name="Input 13 3 2 3_Table 2A-1_EFT (Annual)" xfId="14977"/>
    <cellStyle name="Input 13 3 2 4" xfId="10527"/>
    <cellStyle name="Input 13 3 2 4 2" xfId="22643"/>
    <cellStyle name="Input 13 3 2 4 2 2" xfId="43829"/>
    <cellStyle name="Input 13 3 2 4 3" xfId="33225"/>
    <cellStyle name="Input 13 3 2 5" xfId="17530"/>
    <cellStyle name="Input 13 3 2 5 2" xfId="38717"/>
    <cellStyle name="Input 13 3 2 6" xfId="27837"/>
    <cellStyle name="Input 13 3 2_Table 2A-1_EFT (Annual)" xfId="6793"/>
    <cellStyle name="Input 13 3 3" xfId="917"/>
    <cellStyle name="Input 13 3 3 2" xfId="4478"/>
    <cellStyle name="Input 13 3 3 2 2" xfId="12740"/>
    <cellStyle name="Input 13 3 3 2 2 2" xfId="24750"/>
    <cellStyle name="Input 13 3 3 2 2 2 2" xfId="45936"/>
    <cellStyle name="Input 13 3 3 2 2 3" xfId="35332"/>
    <cellStyle name="Input 13 3 3 2 3" xfId="19637"/>
    <cellStyle name="Input 13 3 3 2 3 2" xfId="40824"/>
    <cellStyle name="Input 13 3 3 2 4" xfId="30135"/>
    <cellStyle name="Input 13 3 3 2_Table 2A-1_EFT (Annual)" xfId="14978"/>
    <cellStyle name="Input 13 3 3 3" xfId="10087"/>
    <cellStyle name="Input 13 3 3 3 2" xfId="22204"/>
    <cellStyle name="Input 13 3 3 3 2 2" xfId="43390"/>
    <cellStyle name="Input 13 3 3 3 3" xfId="32786"/>
    <cellStyle name="Input 13 3 3 4" xfId="17091"/>
    <cellStyle name="Input 13 3 3 4 2" xfId="38278"/>
    <cellStyle name="Input 13 3 3 5" xfId="27392"/>
    <cellStyle name="Input 13 3 3_Table 2A-1_EFT (Annual)" xfId="6795"/>
    <cellStyle name="Input 13 3 4" xfId="2101"/>
    <cellStyle name="Input 13 3 4 2" xfId="5662"/>
    <cellStyle name="Input 13 3 4 2 2" xfId="13877"/>
    <cellStyle name="Input 13 3 4 2 2 2" xfId="25865"/>
    <cellStyle name="Input 13 3 4 2 2 2 2" xfId="47051"/>
    <cellStyle name="Input 13 3 4 2 2 3" xfId="36447"/>
    <cellStyle name="Input 13 3 4 2 3" xfId="20752"/>
    <cellStyle name="Input 13 3 4 2 3 2" xfId="41939"/>
    <cellStyle name="Input 13 3 4 2 4" xfId="31319"/>
    <cellStyle name="Input 13 3 4 2_Table 2A-1_EFT (Annual)" xfId="14979"/>
    <cellStyle name="Input 13 3 4 3" xfId="11221"/>
    <cellStyle name="Input 13 3 4 3 2" xfId="23319"/>
    <cellStyle name="Input 13 3 4 3 2 2" xfId="44505"/>
    <cellStyle name="Input 13 3 4 3 3" xfId="33901"/>
    <cellStyle name="Input 13 3 4 4" xfId="18206"/>
    <cellStyle name="Input 13 3 4 4 2" xfId="39393"/>
    <cellStyle name="Input 13 3 4 5" xfId="28576"/>
    <cellStyle name="Input 13 3 4_Table 2A-1_EFT (Annual)" xfId="6796"/>
    <cellStyle name="Input 13 3 5" xfId="3949"/>
    <cellStyle name="Input 13 3 5 2" xfId="12277"/>
    <cellStyle name="Input 13 3 5 2 2" xfId="24301"/>
    <cellStyle name="Input 13 3 5 2 2 2" xfId="45487"/>
    <cellStyle name="Input 13 3 5 2 3" xfId="34883"/>
    <cellStyle name="Input 13 3 5 3" xfId="19188"/>
    <cellStyle name="Input 13 3 5 3 2" xfId="40375"/>
    <cellStyle name="Input 13 3 5 4" xfId="29637"/>
    <cellStyle name="Input 13 3 5_Table 2A-1_EFT (Annual)" xfId="14980"/>
    <cellStyle name="Input 13 3 6" xfId="9614"/>
    <cellStyle name="Input 13 3 6 2" xfId="21755"/>
    <cellStyle name="Input 13 3 6 2 2" xfId="42941"/>
    <cellStyle name="Input 13 3 6 3" xfId="32337"/>
    <cellStyle name="Input 13 3 7" xfId="16642"/>
    <cellStyle name="Input 13 3 7 2" xfId="37829"/>
    <cellStyle name="Input 13 3 8" xfId="26894"/>
    <cellStyle name="Input 13 3_Table 2A-1_EFT (Annual)" xfId="3002"/>
    <cellStyle name="Input 13 4" xfId="1196"/>
    <cellStyle name="Input 13 4 2" xfId="2466"/>
    <cellStyle name="Input 13 4 2 2" xfId="6027"/>
    <cellStyle name="Input 13 4 2 2 2" xfId="14221"/>
    <cellStyle name="Input 13 4 2 2 2 2" xfId="26193"/>
    <cellStyle name="Input 13 4 2 2 2 2 2" xfId="47379"/>
    <cellStyle name="Input 13 4 2 2 2 3" xfId="36775"/>
    <cellStyle name="Input 13 4 2 2 3" xfId="21080"/>
    <cellStyle name="Input 13 4 2 2 3 2" xfId="42267"/>
    <cellStyle name="Input 13 4 2 2 4" xfId="31683"/>
    <cellStyle name="Input 13 4 2 2_Table 2A-1_EFT (Annual)" xfId="14981"/>
    <cellStyle name="Input 13 4 2 3" xfId="11563"/>
    <cellStyle name="Input 13 4 2 3 2" xfId="23647"/>
    <cellStyle name="Input 13 4 2 3 2 2" xfId="44833"/>
    <cellStyle name="Input 13 4 2 3 3" xfId="34229"/>
    <cellStyle name="Input 13 4 2 4" xfId="18534"/>
    <cellStyle name="Input 13 4 2 4 2" xfId="39721"/>
    <cellStyle name="Input 13 4 2 5" xfId="28940"/>
    <cellStyle name="Input 13 4 2_Table 2A-1_EFT (Annual)" xfId="6798"/>
    <cellStyle name="Input 13 4 3" xfId="4757"/>
    <cellStyle name="Input 13 4 3 2" xfId="13017"/>
    <cellStyle name="Input 13 4 3 2 2" xfId="25023"/>
    <cellStyle name="Input 13 4 3 2 2 2" xfId="46209"/>
    <cellStyle name="Input 13 4 3 2 3" xfId="35605"/>
    <cellStyle name="Input 13 4 3 3" xfId="19910"/>
    <cellStyle name="Input 13 4 3 3 2" xfId="41097"/>
    <cellStyle name="Input 13 4 3 4" xfId="30414"/>
    <cellStyle name="Input 13 4 3_Table 2A-1_EFT (Annual)" xfId="14982"/>
    <cellStyle name="Input 13 4 4" xfId="10361"/>
    <cellStyle name="Input 13 4 4 2" xfId="22477"/>
    <cellStyle name="Input 13 4 4 2 2" xfId="43663"/>
    <cellStyle name="Input 13 4 4 3" xfId="33059"/>
    <cellStyle name="Input 13 4 5" xfId="17364"/>
    <cellStyle name="Input 13 4 5 2" xfId="38551"/>
    <cellStyle name="Input 13 4 6" xfId="27671"/>
    <cellStyle name="Input 13 4_Table 2A-1_EFT (Annual)" xfId="6797"/>
    <cellStyle name="Input 13 5" xfId="758"/>
    <cellStyle name="Input 13 5 2" xfId="4319"/>
    <cellStyle name="Input 13 5 2 2" xfId="12599"/>
    <cellStyle name="Input 13 5 2 2 2" xfId="24616"/>
    <cellStyle name="Input 13 5 2 2 2 2" xfId="45802"/>
    <cellStyle name="Input 13 5 2 2 3" xfId="35198"/>
    <cellStyle name="Input 13 5 2 3" xfId="19503"/>
    <cellStyle name="Input 13 5 2 3 2" xfId="40690"/>
    <cellStyle name="Input 13 5 2 4" xfId="29976"/>
    <cellStyle name="Input 13 5 2_Table 2A-1_EFT (Annual)" xfId="14983"/>
    <cellStyle name="Input 13 5 3" xfId="9947"/>
    <cellStyle name="Input 13 5 3 2" xfId="22070"/>
    <cellStyle name="Input 13 5 3 2 2" xfId="43256"/>
    <cellStyle name="Input 13 5 3 3" xfId="32652"/>
    <cellStyle name="Input 13 5 4" xfId="16957"/>
    <cellStyle name="Input 13 5 4 2" xfId="38144"/>
    <cellStyle name="Input 13 5 5" xfId="27233"/>
    <cellStyle name="Input 13 5_Table 2A-1_EFT (Annual)" xfId="6799"/>
    <cellStyle name="Input 13 6" xfId="1850"/>
    <cellStyle name="Input 13 6 2" xfId="5411"/>
    <cellStyle name="Input 13 6 2 2" xfId="13626"/>
    <cellStyle name="Input 13 6 2 2 2" xfId="25614"/>
    <cellStyle name="Input 13 6 2 2 2 2" xfId="46800"/>
    <cellStyle name="Input 13 6 2 2 3" xfId="36196"/>
    <cellStyle name="Input 13 6 2 3" xfId="20501"/>
    <cellStyle name="Input 13 6 2 3 2" xfId="41688"/>
    <cellStyle name="Input 13 6 2 4" xfId="31068"/>
    <cellStyle name="Input 13 6 2_Table 2A-1_EFT (Annual)" xfId="14984"/>
    <cellStyle name="Input 13 6 3" xfId="10970"/>
    <cellStyle name="Input 13 6 3 2" xfId="23068"/>
    <cellStyle name="Input 13 6 3 2 2" xfId="44254"/>
    <cellStyle name="Input 13 6 3 3" xfId="33650"/>
    <cellStyle name="Input 13 6 4" xfId="17955"/>
    <cellStyle name="Input 13 6 4 2" xfId="39142"/>
    <cellStyle name="Input 13 6 5" xfId="28325"/>
    <cellStyle name="Input 13 6_Table 2A-1_EFT (Annual)" xfId="6800"/>
    <cellStyle name="Input 13 7" xfId="3737"/>
    <cellStyle name="Input 13 7 2" xfId="12105"/>
    <cellStyle name="Input 13 7 2 2" xfId="24135"/>
    <cellStyle name="Input 13 7 2 2 2" xfId="45321"/>
    <cellStyle name="Input 13 7 2 3" xfId="34717"/>
    <cellStyle name="Input 13 7 3" xfId="19022"/>
    <cellStyle name="Input 13 7 3 2" xfId="40209"/>
    <cellStyle name="Input 13 7 4" xfId="29446"/>
    <cellStyle name="Input 13 7_Table 2A-1_EFT (Annual)" xfId="14985"/>
    <cellStyle name="Input 13 8" xfId="9424"/>
    <cellStyle name="Input 13 8 2" xfId="21589"/>
    <cellStyle name="Input 13 8 2 2" xfId="42775"/>
    <cellStyle name="Input 13 8 3" xfId="32171"/>
    <cellStyle name="Input 13 9" xfId="16476"/>
    <cellStyle name="Input 13 9 2" xfId="37663"/>
    <cellStyle name="Input 13_Table 2A-1_EFT (Annual)" xfId="3000"/>
    <cellStyle name="Input 14" xfId="159"/>
    <cellStyle name="Input 14 10" xfId="26714"/>
    <cellStyle name="Input 14 2" xfId="552"/>
    <cellStyle name="Input 14 2 2" xfId="1529"/>
    <cellStyle name="Input 14 2 2 2" xfId="2799"/>
    <cellStyle name="Input 14 2 2 2 2" xfId="6360"/>
    <cellStyle name="Input 14 2 2 2 2 2" xfId="14554"/>
    <cellStyle name="Input 14 2 2 2 2 2 2" xfId="26526"/>
    <cellStyle name="Input 14 2 2 2 2 2 2 2" xfId="47712"/>
    <cellStyle name="Input 14 2 2 2 2 2 3" xfId="37108"/>
    <cellStyle name="Input 14 2 2 2 2 3" xfId="21413"/>
    <cellStyle name="Input 14 2 2 2 2 3 2" xfId="42600"/>
    <cellStyle name="Input 14 2 2 2 2 4" xfId="32016"/>
    <cellStyle name="Input 14 2 2 2 2_Table 2A-1_EFT (Annual)" xfId="14986"/>
    <cellStyle name="Input 14 2 2 2 3" xfId="11896"/>
    <cellStyle name="Input 14 2 2 2 3 2" xfId="23980"/>
    <cellStyle name="Input 14 2 2 2 3 2 2" xfId="45166"/>
    <cellStyle name="Input 14 2 2 2 3 3" xfId="34562"/>
    <cellStyle name="Input 14 2 2 2 4" xfId="18867"/>
    <cellStyle name="Input 14 2 2 2 4 2" xfId="40054"/>
    <cellStyle name="Input 14 2 2 2 5" xfId="29273"/>
    <cellStyle name="Input 14 2 2 2_Table 2A-1_EFT (Annual)" xfId="6802"/>
    <cellStyle name="Input 14 2 2 3" xfId="5090"/>
    <cellStyle name="Input 14 2 2 3 2" xfId="13350"/>
    <cellStyle name="Input 14 2 2 3 2 2" xfId="25356"/>
    <cellStyle name="Input 14 2 2 3 2 2 2" xfId="46542"/>
    <cellStyle name="Input 14 2 2 3 2 3" xfId="35938"/>
    <cellStyle name="Input 14 2 2 3 3" xfId="20243"/>
    <cellStyle name="Input 14 2 2 3 3 2" xfId="41430"/>
    <cellStyle name="Input 14 2 2 3 4" xfId="30747"/>
    <cellStyle name="Input 14 2 2 3_Table 2A-1_EFT (Annual)" xfId="14987"/>
    <cellStyle name="Input 14 2 2 4" xfId="10694"/>
    <cellStyle name="Input 14 2 2 4 2" xfId="22810"/>
    <cellStyle name="Input 14 2 2 4 2 2" xfId="43996"/>
    <cellStyle name="Input 14 2 2 4 3" xfId="33392"/>
    <cellStyle name="Input 14 2 2 5" xfId="17697"/>
    <cellStyle name="Input 14 2 2 5 2" xfId="38884"/>
    <cellStyle name="Input 14 2 2 6" xfId="28004"/>
    <cellStyle name="Input 14 2 2_Table 2A-1_EFT (Annual)" xfId="6801"/>
    <cellStyle name="Input 14 2 3" xfId="1057"/>
    <cellStyle name="Input 14 2 3 2" xfId="4618"/>
    <cellStyle name="Input 14 2 3 2 2" xfId="12878"/>
    <cellStyle name="Input 14 2 3 2 2 2" xfId="24884"/>
    <cellStyle name="Input 14 2 3 2 2 2 2" xfId="46070"/>
    <cellStyle name="Input 14 2 3 2 2 3" xfId="35466"/>
    <cellStyle name="Input 14 2 3 2 3" xfId="19771"/>
    <cellStyle name="Input 14 2 3 2 3 2" xfId="40958"/>
    <cellStyle name="Input 14 2 3 2 4" xfId="30275"/>
    <cellStyle name="Input 14 2 3 2_Table 2A-1_EFT (Annual)" xfId="14988"/>
    <cellStyle name="Input 14 2 3 3" xfId="10222"/>
    <cellStyle name="Input 14 2 3 3 2" xfId="22338"/>
    <cellStyle name="Input 14 2 3 3 2 2" xfId="43524"/>
    <cellStyle name="Input 14 2 3 3 3" xfId="32920"/>
    <cellStyle name="Input 14 2 3 4" xfId="17225"/>
    <cellStyle name="Input 14 2 3 4 2" xfId="38412"/>
    <cellStyle name="Input 14 2 3 5" xfId="27532"/>
    <cellStyle name="Input 14 2 3_Table 2A-1_EFT (Annual)" xfId="6803"/>
    <cellStyle name="Input 14 2 4" xfId="2268"/>
    <cellStyle name="Input 14 2 4 2" xfId="5829"/>
    <cellStyle name="Input 14 2 4 2 2" xfId="14044"/>
    <cellStyle name="Input 14 2 4 2 2 2" xfId="26032"/>
    <cellStyle name="Input 14 2 4 2 2 2 2" xfId="47218"/>
    <cellStyle name="Input 14 2 4 2 2 3" xfId="36614"/>
    <cellStyle name="Input 14 2 4 2 3" xfId="20919"/>
    <cellStyle name="Input 14 2 4 2 3 2" xfId="42106"/>
    <cellStyle name="Input 14 2 4 2 4" xfId="31486"/>
    <cellStyle name="Input 14 2 4 2_Table 2A-1_EFT (Annual)" xfId="14989"/>
    <cellStyle name="Input 14 2 4 3" xfId="11388"/>
    <cellStyle name="Input 14 2 4 3 2" xfId="23486"/>
    <cellStyle name="Input 14 2 4 3 2 2" xfId="44672"/>
    <cellStyle name="Input 14 2 4 3 3" xfId="34068"/>
    <cellStyle name="Input 14 2 4 4" xfId="18373"/>
    <cellStyle name="Input 14 2 4 4 2" xfId="39560"/>
    <cellStyle name="Input 14 2 4 5" xfId="28743"/>
    <cellStyle name="Input 14 2 4_Table 2A-1_EFT (Annual)" xfId="6804"/>
    <cellStyle name="Input 14 2 5" xfId="4122"/>
    <cellStyle name="Input 14 2 5 2" xfId="12446"/>
    <cellStyle name="Input 14 2 5 2 2" xfId="24468"/>
    <cellStyle name="Input 14 2 5 2 2 2" xfId="45654"/>
    <cellStyle name="Input 14 2 5 2 3" xfId="35050"/>
    <cellStyle name="Input 14 2 5 3" xfId="19355"/>
    <cellStyle name="Input 14 2 5 3 2" xfId="40542"/>
    <cellStyle name="Input 14 2 5 4" xfId="29810"/>
    <cellStyle name="Input 14 2 5_Table 2A-1_EFT (Annual)" xfId="14990"/>
    <cellStyle name="Input 14 2 6" xfId="9785"/>
    <cellStyle name="Input 14 2 6 2" xfId="21922"/>
    <cellStyle name="Input 14 2 6 2 2" xfId="43108"/>
    <cellStyle name="Input 14 2 6 3" xfId="32504"/>
    <cellStyle name="Input 14 2 7" xfId="16809"/>
    <cellStyle name="Input 14 2 7 2" xfId="37996"/>
    <cellStyle name="Input 14 2 8" xfId="27067"/>
    <cellStyle name="Input 14 2_Table 2A-1_EFT (Annual)" xfId="3004"/>
    <cellStyle name="Input 14 3" xfId="390"/>
    <cellStyle name="Input 14 3 2" xfId="1373"/>
    <cellStyle name="Input 14 3 2 2" xfId="2643"/>
    <cellStyle name="Input 14 3 2 2 2" xfId="6204"/>
    <cellStyle name="Input 14 3 2 2 2 2" xfId="14398"/>
    <cellStyle name="Input 14 3 2 2 2 2 2" xfId="26370"/>
    <cellStyle name="Input 14 3 2 2 2 2 2 2" xfId="47556"/>
    <cellStyle name="Input 14 3 2 2 2 2 3" xfId="36952"/>
    <cellStyle name="Input 14 3 2 2 2 3" xfId="21257"/>
    <cellStyle name="Input 14 3 2 2 2 3 2" xfId="42444"/>
    <cellStyle name="Input 14 3 2 2 2 4" xfId="31860"/>
    <cellStyle name="Input 14 3 2 2 2_Table 2A-1_EFT (Annual)" xfId="14991"/>
    <cellStyle name="Input 14 3 2 2 3" xfId="11740"/>
    <cellStyle name="Input 14 3 2 2 3 2" xfId="23824"/>
    <cellStyle name="Input 14 3 2 2 3 2 2" xfId="45010"/>
    <cellStyle name="Input 14 3 2 2 3 3" xfId="34406"/>
    <cellStyle name="Input 14 3 2 2 4" xfId="18711"/>
    <cellStyle name="Input 14 3 2 2 4 2" xfId="39898"/>
    <cellStyle name="Input 14 3 2 2 5" xfId="29117"/>
    <cellStyle name="Input 14 3 2 2_Table 2A-1_EFT (Annual)" xfId="6806"/>
    <cellStyle name="Input 14 3 2 3" xfId="4934"/>
    <cellStyle name="Input 14 3 2 3 2" xfId="13194"/>
    <cellStyle name="Input 14 3 2 3 2 2" xfId="25200"/>
    <cellStyle name="Input 14 3 2 3 2 2 2" xfId="46386"/>
    <cellStyle name="Input 14 3 2 3 2 3" xfId="35782"/>
    <cellStyle name="Input 14 3 2 3 3" xfId="20087"/>
    <cellStyle name="Input 14 3 2 3 3 2" xfId="41274"/>
    <cellStyle name="Input 14 3 2 3 4" xfId="30591"/>
    <cellStyle name="Input 14 3 2 3_Table 2A-1_EFT (Annual)" xfId="14992"/>
    <cellStyle name="Input 14 3 2 4" xfId="10538"/>
    <cellStyle name="Input 14 3 2 4 2" xfId="22654"/>
    <cellStyle name="Input 14 3 2 4 2 2" xfId="43840"/>
    <cellStyle name="Input 14 3 2 4 3" xfId="33236"/>
    <cellStyle name="Input 14 3 2 5" xfId="17541"/>
    <cellStyle name="Input 14 3 2 5 2" xfId="38728"/>
    <cellStyle name="Input 14 3 2 6" xfId="27848"/>
    <cellStyle name="Input 14 3 2_Table 2A-1_EFT (Annual)" xfId="6805"/>
    <cellStyle name="Input 14 3 3" xfId="925"/>
    <cellStyle name="Input 14 3 3 2" xfId="4486"/>
    <cellStyle name="Input 14 3 3 2 2" xfId="12748"/>
    <cellStyle name="Input 14 3 3 2 2 2" xfId="24758"/>
    <cellStyle name="Input 14 3 3 2 2 2 2" xfId="45944"/>
    <cellStyle name="Input 14 3 3 2 2 3" xfId="35340"/>
    <cellStyle name="Input 14 3 3 2 3" xfId="19645"/>
    <cellStyle name="Input 14 3 3 2 3 2" xfId="40832"/>
    <cellStyle name="Input 14 3 3 2 4" xfId="30143"/>
    <cellStyle name="Input 14 3 3 2_Table 2A-1_EFT (Annual)" xfId="14993"/>
    <cellStyle name="Input 14 3 3 3" xfId="10095"/>
    <cellStyle name="Input 14 3 3 3 2" xfId="22212"/>
    <cellStyle name="Input 14 3 3 3 2 2" xfId="43398"/>
    <cellStyle name="Input 14 3 3 3 3" xfId="32794"/>
    <cellStyle name="Input 14 3 3 4" xfId="17099"/>
    <cellStyle name="Input 14 3 3 4 2" xfId="38286"/>
    <cellStyle name="Input 14 3 3 5" xfId="27400"/>
    <cellStyle name="Input 14 3 3_Table 2A-1_EFT (Annual)" xfId="6807"/>
    <cellStyle name="Input 14 3 4" xfId="2112"/>
    <cellStyle name="Input 14 3 4 2" xfId="5673"/>
    <cellStyle name="Input 14 3 4 2 2" xfId="13888"/>
    <cellStyle name="Input 14 3 4 2 2 2" xfId="25876"/>
    <cellStyle name="Input 14 3 4 2 2 2 2" xfId="47062"/>
    <cellStyle name="Input 14 3 4 2 2 3" xfId="36458"/>
    <cellStyle name="Input 14 3 4 2 3" xfId="20763"/>
    <cellStyle name="Input 14 3 4 2 3 2" xfId="41950"/>
    <cellStyle name="Input 14 3 4 2 4" xfId="31330"/>
    <cellStyle name="Input 14 3 4 2_Table 2A-1_EFT (Annual)" xfId="14994"/>
    <cellStyle name="Input 14 3 4 3" xfId="11232"/>
    <cellStyle name="Input 14 3 4 3 2" xfId="23330"/>
    <cellStyle name="Input 14 3 4 3 2 2" xfId="44516"/>
    <cellStyle name="Input 14 3 4 3 3" xfId="33912"/>
    <cellStyle name="Input 14 3 4 4" xfId="18217"/>
    <cellStyle name="Input 14 3 4 4 2" xfId="39404"/>
    <cellStyle name="Input 14 3 4 5" xfId="28587"/>
    <cellStyle name="Input 14 3 4_Table 2A-1_EFT (Annual)" xfId="6808"/>
    <cellStyle name="Input 14 3 5" xfId="3960"/>
    <cellStyle name="Input 14 3 5 2" xfId="12288"/>
    <cellStyle name="Input 14 3 5 2 2" xfId="24312"/>
    <cellStyle name="Input 14 3 5 2 2 2" xfId="45498"/>
    <cellStyle name="Input 14 3 5 2 3" xfId="34894"/>
    <cellStyle name="Input 14 3 5 3" xfId="19199"/>
    <cellStyle name="Input 14 3 5 3 2" xfId="40386"/>
    <cellStyle name="Input 14 3 5 4" xfId="29648"/>
    <cellStyle name="Input 14 3 5_Table 2A-1_EFT (Annual)" xfId="14995"/>
    <cellStyle name="Input 14 3 6" xfId="9625"/>
    <cellStyle name="Input 14 3 6 2" xfId="21766"/>
    <cellStyle name="Input 14 3 6 2 2" xfId="42952"/>
    <cellStyle name="Input 14 3 6 3" xfId="32348"/>
    <cellStyle name="Input 14 3 7" xfId="16653"/>
    <cellStyle name="Input 14 3 7 2" xfId="37840"/>
    <cellStyle name="Input 14 3 8" xfId="26905"/>
    <cellStyle name="Input 14 3_Table 2A-1_EFT (Annual)" xfId="3005"/>
    <cellStyle name="Input 14 4" xfId="1207"/>
    <cellStyle name="Input 14 4 2" xfId="2477"/>
    <cellStyle name="Input 14 4 2 2" xfId="6038"/>
    <cellStyle name="Input 14 4 2 2 2" xfId="14232"/>
    <cellStyle name="Input 14 4 2 2 2 2" xfId="26204"/>
    <cellStyle name="Input 14 4 2 2 2 2 2" xfId="47390"/>
    <cellStyle name="Input 14 4 2 2 2 3" xfId="36786"/>
    <cellStyle name="Input 14 4 2 2 3" xfId="21091"/>
    <cellStyle name="Input 14 4 2 2 3 2" xfId="42278"/>
    <cellStyle name="Input 14 4 2 2 4" xfId="31694"/>
    <cellStyle name="Input 14 4 2 2_Table 2A-1_EFT (Annual)" xfId="14996"/>
    <cellStyle name="Input 14 4 2 3" xfId="11574"/>
    <cellStyle name="Input 14 4 2 3 2" xfId="23658"/>
    <cellStyle name="Input 14 4 2 3 2 2" xfId="44844"/>
    <cellStyle name="Input 14 4 2 3 3" xfId="34240"/>
    <cellStyle name="Input 14 4 2 4" xfId="18545"/>
    <cellStyle name="Input 14 4 2 4 2" xfId="39732"/>
    <cellStyle name="Input 14 4 2 5" xfId="28951"/>
    <cellStyle name="Input 14 4 2_Table 2A-1_EFT (Annual)" xfId="6810"/>
    <cellStyle name="Input 14 4 3" xfId="4768"/>
    <cellStyle name="Input 14 4 3 2" xfId="13028"/>
    <cellStyle name="Input 14 4 3 2 2" xfId="25034"/>
    <cellStyle name="Input 14 4 3 2 2 2" xfId="46220"/>
    <cellStyle name="Input 14 4 3 2 3" xfId="35616"/>
    <cellStyle name="Input 14 4 3 3" xfId="19921"/>
    <cellStyle name="Input 14 4 3 3 2" xfId="41108"/>
    <cellStyle name="Input 14 4 3 4" xfId="30425"/>
    <cellStyle name="Input 14 4 3_Table 2A-1_EFT (Annual)" xfId="14997"/>
    <cellStyle name="Input 14 4 4" xfId="10372"/>
    <cellStyle name="Input 14 4 4 2" xfId="22488"/>
    <cellStyle name="Input 14 4 4 2 2" xfId="43674"/>
    <cellStyle name="Input 14 4 4 3" xfId="33070"/>
    <cellStyle name="Input 14 4 5" xfId="17375"/>
    <cellStyle name="Input 14 4 5 2" xfId="38562"/>
    <cellStyle name="Input 14 4 6" xfId="27682"/>
    <cellStyle name="Input 14 4_Table 2A-1_EFT (Annual)" xfId="6809"/>
    <cellStyle name="Input 14 5" xfId="766"/>
    <cellStyle name="Input 14 5 2" xfId="4327"/>
    <cellStyle name="Input 14 5 2 2" xfId="12607"/>
    <cellStyle name="Input 14 5 2 2 2" xfId="24624"/>
    <cellStyle name="Input 14 5 2 2 2 2" xfId="45810"/>
    <cellStyle name="Input 14 5 2 2 3" xfId="35206"/>
    <cellStyle name="Input 14 5 2 3" xfId="19511"/>
    <cellStyle name="Input 14 5 2 3 2" xfId="40698"/>
    <cellStyle name="Input 14 5 2 4" xfId="29984"/>
    <cellStyle name="Input 14 5 2_Table 2A-1_EFT (Annual)" xfId="14998"/>
    <cellStyle name="Input 14 5 3" xfId="9955"/>
    <cellStyle name="Input 14 5 3 2" xfId="22078"/>
    <cellStyle name="Input 14 5 3 2 2" xfId="43264"/>
    <cellStyle name="Input 14 5 3 3" xfId="32660"/>
    <cellStyle name="Input 14 5 4" xfId="16965"/>
    <cellStyle name="Input 14 5 4 2" xfId="38152"/>
    <cellStyle name="Input 14 5 5" xfId="27241"/>
    <cellStyle name="Input 14 5_Table 2A-1_EFT (Annual)" xfId="6811"/>
    <cellStyle name="Input 14 6" xfId="1946"/>
    <cellStyle name="Input 14 6 2" xfId="5507"/>
    <cellStyle name="Input 14 6 2 2" xfId="13722"/>
    <cellStyle name="Input 14 6 2 2 2" xfId="25710"/>
    <cellStyle name="Input 14 6 2 2 2 2" xfId="46896"/>
    <cellStyle name="Input 14 6 2 2 3" xfId="36292"/>
    <cellStyle name="Input 14 6 2 3" xfId="20597"/>
    <cellStyle name="Input 14 6 2 3 2" xfId="41784"/>
    <cellStyle name="Input 14 6 2 4" xfId="31164"/>
    <cellStyle name="Input 14 6 2_Table 2A-1_EFT (Annual)" xfId="14999"/>
    <cellStyle name="Input 14 6 3" xfId="11066"/>
    <cellStyle name="Input 14 6 3 2" xfId="23164"/>
    <cellStyle name="Input 14 6 3 2 2" xfId="44350"/>
    <cellStyle name="Input 14 6 3 3" xfId="33746"/>
    <cellStyle name="Input 14 6 4" xfId="18051"/>
    <cellStyle name="Input 14 6 4 2" xfId="39238"/>
    <cellStyle name="Input 14 6 5" xfId="28421"/>
    <cellStyle name="Input 14 6_Table 2A-1_EFT (Annual)" xfId="6812"/>
    <cellStyle name="Input 14 7" xfId="3748"/>
    <cellStyle name="Input 14 7 2" xfId="12116"/>
    <cellStyle name="Input 14 7 2 2" xfId="24146"/>
    <cellStyle name="Input 14 7 2 2 2" xfId="45332"/>
    <cellStyle name="Input 14 7 2 3" xfId="34728"/>
    <cellStyle name="Input 14 7 3" xfId="19033"/>
    <cellStyle name="Input 14 7 3 2" xfId="40220"/>
    <cellStyle name="Input 14 7 4" xfId="29457"/>
    <cellStyle name="Input 14 7_Table 2A-1_EFT (Annual)" xfId="15000"/>
    <cellStyle name="Input 14 8" xfId="9435"/>
    <cellStyle name="Input 14 8 2" xfId="21600"/>
    <cellStyle name="Input 14 8 2 2" xfId="42786"/>
    <cellStyle name="Input 14 8 3" xfId="32182"/>
    <cellStyle name="Input 14 9" xfId="16487"/>
    <cellStyle name="Input 14 9 2" xfId="37674"/>
    <cellStyle name="Input 14_Table 2A-1_EFT (Annual)" xfId="3003"/>
    <cellStyle name="Input 15" xfId="161"/>
    <cellStyle name="Input 15 10" xfId="26716"/>
    <cellStyle name="Input 15 2" xfId="554"/>
    <cellStyle name="Input 15 2 2" xfId="1531"/>
    <cellStyle name="Input 15 2 2 2" xfId="2801"/>
    <cellStyle name="Input 15 2 2 2 2" xfId="6362"/>
    <cellStyle name="Input 15 2 2 2 2 2" xfId="14556"/>
    <cellStyle name="Input 15 2 2 2 2 2 2" xfId="26528"/>
    <cellStyle name="Input 15 2 2 2 2 2 2 2" xfId="47714"/>
    <cellStyle name="Input 15 2 2 2 2 2 3" xfId="37110"/>
    <cellStyle name="Input 15 2 2 2 2 3" xfId="21415"/>
    <cellStyle name="Input 15 2 2 2 2 3 2" xfId="42602"/>
    <cellStyle name="Input 15 2 2 2 2 4" xfId="32018"/>
    <cellStyle name="Input 15 2 2 2 2_Table 2A-1_EFT (Annual)" xfId="15001"/>
    <cellStyle name="Input 15 2 2 2 3" xfId="11898"/>
    <cellStyle name="Input 15 2 2 2 3 2" xfId="23982"/>
    <cellStyle name="Input 15 2 2 2 3 2 2" xfId="45168"/>
    <cellStyle name="Input 15 2 2 2 3 3" xfId="34564"/>
    <cellStyle name="Input 15 2 2 2 4" xfId="18869"/>
    <cellStyle name="Input 15 2 2 2 4 2" xfId="40056"/>
    <cellStyle name="Input 15 2 2 2 5" xfId="29275"/>
    <cellStyle name="Input 15 2 2 2_Table 2A-1_EFT (Annual)" xfId="6814"/>
    <cellStyle name="Input 15 2 2 3" xfId="5092"/>
    <cellStyle name="Input 15 2 2 3 2" xfId="13352"/>
    <cellStyle name="Input 15 2 2 3 2 2" xfId="25358"/>
    <cellStyle name="Input 15 2 2 3 2 2 2" xfId="46544"/>
    <cellStyle name="Input 15 2 2 3 2 3" xfId="35940"/>
    <cellStyle name="Input 15 2 2 3 3" xfId="20245"/>
    <cellStyle name="Input 15 2 2 3 3 2" xfId="41432"/>
    <cellStyle name="Input 15 2 2 3 4" xfId="30749"/>
    <cellStyle name="Input 15 2 2 3_Table 2A-1_EFT (Annual)" xfId="15002"/>
    <cellStyle name="Input 15 2 2 4" xfId="10696"/>
    <cellStyle name="Input 15 2 2 4 2" xfId="22812"/>
    <cellStyle name="Input 15 2 2 4 2 2" xfId="43998"/>
    <cellStyle name="Input 15 2 2 4 3" xfId="33394"/>
    <cellStyle name="Input 15 2 2 5" xfId="17699"/>
    <cellStyle name="Input 15 2 2 5 2" xfId="38886"/>
    <cellStyle name="Input 15 2 2 6" xfId="28006"/>
    <cellStyle name="Input 15 2 2_Table 2A-1_EFT (Annual)" xfId="6813"/>
    <cellStyle name="Input 15 2 3" xfId="1059"/>
    <cellStyle name="Input 15 2 3 2" xfId="4620"/>
    <cellStyle name="Input 15 2 3 2 2" xfId="12880"/>
    <cellStyle name="Input 15 2 3 2 2 2" xfId="24886"/>
    <cellStyle name="Input 15 2 3 2 2 2 2" xfId="46072"/>
    <cellStyle name="Input 15 2 3 2 2 3" xfId="35468"/>
    <cellStyle name="Input 15 2 3 2 3" xfId="19773"/>
    <cellStyle name="Input 15 2 3 2 3 2" xfId="40960"/>
    <cellStyle name="Input 15 2 3 2 4" xfId="30277"/>
    <cellStyle name="Input 15 2 3 2_Table 2A-1_EFT (Annual)" xfId="15003"/>
    <cellStyle name="Input 15 2 3 3" xfId="10224"/>
    <cellStyle name="Input 15 2 3 3 2" xfId="22340"/>
    <cellStyle name="Input 15 2 3 3 2 2" xfId="43526"/>
    <cellStyle name="Input 15 2 3 3 3" xfId="32922"/>
    <cellStyle name="Input 15 2 3 4" xfId="17227"/>
    <cellStyle name="Input 15 2 3 4 2" xfId="38414"/>
    <cellStyle name="Input 15 2 3 5" xfId="27534"/>
    <cellStyle name="Input 15 2 3_Table 2A-1_EFT (Annual)" xfId="6815"/>
    <cellStyle name="Input 15 2 4" xfId="2270"/>
    <cellStyle name="Input 15 2 4 2" xfId="5831"/>
    <cellStyle name="Input 15 2 4 2 2" xfId="14046"/>
    <cellStyle name="Input 15 2 4 2 2 2" xfId="26034"/>
    <cellStyle name="Input 15 2 4 2 2 2 2" xfId="47220"/>
    <cellStyle name="Input 15 2 4 2 2 3" xfId="36616"/>
    <cellStyle name="Input 15 2 4 2 3" xfId="20921"/>
    <cellStyle name="Input 15 2 4 2 3 2" xfId="42108"/>
    <cellStyle name="Input 15 2 4 2 4" xfId="31488"/>
    <cellStyle name="Input 15 2 4 2_Table 2A-1_EFT (Annual)" xfId="15004"/>
    <cellStyle name="Input 15 2 4 3" xfId="11390"/>
    <cellStyle name="Input 15 2 4 3 2" xfId="23488"/>
    <cellStyle name="Input 15 2 4 3 2 2" xfId="44674"/>
    <cellStyle name="Input 15 2 4 3 3" xfId="34070"/>
    <cellStyle name="Input 15 2 4 4" xfId="18375"/>
    <cellStyle name="Input 15 2 4 4 2" xfId="39562"/>
    <cellStyle name="Input 15 2 4 5" xfId="28745"/>
    <cellStyle name="Input 15 2 4_Table 2A-1_EFT (Annual)" xfId="6816"/>
    <cellStyle name="Input 15 2 5" xfId="4124"/>
    <cellStyle name="Input 15 2 5 2" xfId="12448"/>
    <cellStyle name="Input 15 2 5 2 2" xfId="24470"/>
    <cellStyle name="Input 15 2 5 2 2 2" xfId="45656"/>
    <cellStyle name="Input 15 2 5 2 3" xfId="35052"/>
    <cellStyle name="Input 15 2 5 3" xfId="19357"/>
    <cellStyle name="Input 15 2 5 3 2" xfId="40544"/>
    <cellStyle name="Input 15 2 5 4" xfId="29812"/>
    <cellStyle name="Input 15 2 5_Table 2A-1_EFT (Annual)" xfId="15005"/>
    <cellStyle name="Input 15 2 6" xfId="9787"/>
    <cellStyle name="Input 15 2 6 2" xfId="21924"/>
    <cellStyle name="Input 15 2 6 2 2" xfId="43110"/>
    <cellStyle name="Input 15 2 6 3" xfId="32506"/>
    <cellStyle name="Input 15 2 7" xfId="16811"/>
    <cellStyle name="Input 15 2 7 2" xfId="37998"/>
    <cellStyle name="Input 15 2 8" xfId="27069"/>
    <cellStyle name="Input 15 2_Table 2A-1_EFT (Annual)" xfId="3007"/>
    <cellStyle name="Input 15 3" xfId="392"/>
    <cellStyle name="Input 15 3 2" xfId="1375"/>
    <cellStyle name="Input 15 3 2 2" xfId="2645"/>
    <cellStyle name="Input 15 3 2 2 2" xfId="6206"/>
    <cellStyle name="Input 15 3 2 2 2 2" xfId="14400"/>
    <cellStyle name="Input 15 3 2 2 2 2 2" xfId="26372"/>
    <cellStyle name="Input 15 3 2 2 2 2 2 2" xfId="47558"/>
    <cellStyle name="Input 15 3 2 2 2 2 3" xfId="36954"/>
    <cellStyle name="Input 15 3 2 2 2 3" xfId="21259"/>
    <cellStyle name="Input 15 3 2 2 2 3 2" xfId="42446"/>
    <cellStyle name="Input 15 3 2 2 2 4" xfId="31862"/>
    <cellStyle name="Input 15 3 2 2 2_Table 2A-1_EFT (Annual)" xfId="15006"/>
    <cellStyle name="Input 15 3 2 2 3" xfId="11742"/>
    <cellStyle name="Input 15 3 2 2 3 2" xfId="23826"/>
    <cellStyle name="Input 15 3 2 2 3 2 2" xfId="45012"/>
    <cellStyle name="Input 15 3 2 2 3 3" xfId="34408"/>
    <cellStyle name="Input 15 3 2 2 4" xfId="18713"/>
    <cellStyle name="Input 15 3 2 2 4 2" xfId="39900"/>
    <cellStyle name="Input 15 3 2 2 5" xfId="29119"/>
    <cellStyle name="Input 15 3 2 2_Table 2A-1_EFT (Annual)" xfId="6818"/>
    <cellStyle name="Input 15 3 2 3" xfId="4936"/>
    <cellStyle name="Input 15 3 2 3 2" xfId="13196"/>
    <cellStyle name="Input 15 3 2 3 2 2" xfId="25202"/>
    <cellStyle name="Input 15 3 2 3 2 2 2" xfId="46388"/>
    <cellStyle name="Input 15 3 2 3 2 3" xfId="35784"/>
    <cellStyle name="Input 15 3 2 3 3" xfId="20089"/>
    <cellStyle name="Input 15 3 2 3 3 2" xfId="41276"/>
    <cellStyle name="Input 15 3 2 3 4" xfId="30593"/>
    <cellStyle name="Input 15 3 2 3_Table 2A-1_EFT (Annual)" xfId="15007"/>
    <cellStyle name="Input 15 3 2 4" xfId="10540"/>
    <cellStyle name="Input 15 3 2 4 2" xfId="22656"/>
    <cellStyle name="Input 15 3 2 4 2 2" xfId="43842"/>
    <cellStyle name="Input 15 3 2 4 3" xfId="33238"/>
    <cellStyle name="Input 15 3 2 5" xfId="17543"/>
    <cellStyle name="Input 15 3 2 5 2" xfId="38730"/>
    <cellStyle name="Input 15 3 2 6" xfId="27850"/>
    <cellStyle name="Input 15 3 2_Table 2A-1_EFT (Annual)" xfId="6817"/>
    <cellStyle name="Input 15 3 3" xfId="927"/>
    <cellStyle name="Input 15 3 3 2" xfId="4488"/>
    <cellStyle name="Input 15 3 3 2 2" xfId="12750"/>
    <cellStyle name="Input 15 3 3 2 2 2" xfId="24760"/>
    <cellStyle name="Input 15 3 3 2 2 2 2" xfId="45946"/>
    <cellStyle name="Input 15 3 3 2 2 3" xfId="35342"/>
    <cellStyle name="Input 15 3 3 2 3" xfId="19647"/>
    <cellStyle name="Input 15 3 3 2 3 2" xfId="40834"/>
    <cellStyle name="Input 15 3 3 2 4" xfId="30145"/>
    <cellStyle name="Input 15 3 3 2_Table 2A-1_EFT (Annual)" xfId="15008"/>
    <cellStyle name="Input 15 3 3 3" xfId="10097"/>
    <cellStyle name="Input 15 3 3 3 2" xfId="22214"/>
    <cellStyle name="Input 15 3 3 3 2 2" xfId="43400"/>
    <cellStyle name="Input 15 3 3 3 3" xfId="32796"/>
    <cellStyle name="Input 15 3 3 4" xfId="17101"/>
    <cellStyle name="Input 15 3 3 4 2" xfId="38288"/>
    <cellStyle name="Input 15 3 3 5" xfId="27402"/>
    <cellStyle name="Input 15 3 3_Table 2A-1_EFT (Annual)" xfId="6819"/>
    <cellStyle name="Input 15 3 4" xfId="2114"/>
    <cellStyle name="Input 15 3 4 2" xfId="5675"/>
    <cellStyle name="Input 15 3 4 2 2" xfId="13890"/>
    <cellStyle name="Input 15 3 4 2 2 2" xfId="25878"/>
    <cellStyle name="Input 15 3 4 2 2 2 2" xfId="47064"/>
    <cellStyle name="Input 15 3 4 2 2 3" xfId="36460"/>
    <cellStyle name="Input 15 3 4 2 3" xfId="20765"/>
    <cellStyle name="Input 15 3 4 2 3 2" xfId="41952"/>
    <cellStyle name="Input 15 3 4 2 4" xfId="31332"/>
    <cellStyle name="Input 15 3 4 2_Table 2A-1_EFT (Annual)" xfId="15009"/>
    <cellStyle name="Input 15 3 4 3" xfId="11234"/>
    <cellStyle name="Input 15 3 4 3 2" xfId="23332"/>
    <cellStyle name="Input 15 3 4 3 2 2" xfId="44518"/>
    <cellStyle name="Input 15 3 4 3 3" xfId="33914"/>
    <cellStyle name="Input 15 3 4 4" xfId="18219"/>
    <cellStyle name="Input 15 3 4 4 2" xfId="39406"/>
    <cellStyle name="Input 15 3 4 5" xfId="28589"/>
    <cellStyle name="Input 15 3 4_Table 2A-1_EFT (Annual)" xfId="6820"/>
    <cellStyle name="Input 15 3 5" xfId="3962"/>
    <cellStyle name="Input 15 3 5 2" xfId="12290"/>
    <cellStyle name="Input 15 3 5 2 2" xfId="24314"/>
    <cellStyle name="Input 15 3 5 2 2 2" xfId="45500"/>
    <cellStyle name="Input 15 3 5 2 3" xfId="34896"/>
    <cellStyle name="Input 15 3 5 3" xfId="19201"/>
    <cellStyle name="Input 15 3 5 3 2" xfId="40388"/>
    <cellStyle name="Input 15 3 5 4" xfId="29650"/>
    <cellStyle name="Input 15 3 5_Table 2A-1_EFT (Annual)" xfId="15010"/>
    <cellStyle name="Input 15 3 6" xfId="9627"/>
    <cellStyle name="Input 15 3 6 2" xfId="21768"/>
    <cellStyle name="Input 15 3 6 2 2" xfId="42954"/>
    <cellStyle name="Input 15 3 6 3" xfId="32350"/>
    <cellStyle name="Input 15 3 7" xfId="16655"/>
    <cellStyle name="Input 15 3 7 2" xfId="37842"/>
    <cellStyle name="Input 15 3 8" xfId="26907"/>
    <cellStyle name="Input 15 3_Table 2A-1_EFT (Annual)" xfId="3008"/>
    <cellStyle name="Input 15 4" xfId="1209"/>
    <cellStyle name="Input 15 4 2" xfId="2479"/>
    <cellStyle name="Input 15 4 2 2" xfId="6040"/>
    <cellStyle name="Input 15 4 2 2 2" xfId="14234"/>
    <cellStyle name="Input 15 4 2 2 2 2" xfId="26206"/>
    <cellStyle name="Input 15 4 2 2 2 2 2" xfId="47392"/>
    <cellStyle name="Input 15 4 2 2 2 3" xfId="36788"/>
    <cellStyle name="Input 15 4 2 2 3" xfId="21093"/>
    <cellStyle name="Input 15 4 2 2 3 2" xfId="42280"/>
    <cellStyle name="Input 15 4 2 2 4" xfId="31696"/>
    <cellStyle name="Input 15 4 2 2_Table 2A-1_EFT (Annual)" xfId="15011"/>
    <cellStyle name="Input 15 4 2 3" xfId="11576"/>
    <cellStyle name="Input 15 4 2 3 2" xfId="23660"/>
    <cellStyle name="Input 15 4 2 3 2 2" xfId="44846"/>
    <cellStyle name="Input 15 4 2 3 3" xfId="34242"/>
    <cellStyle name="Input 15 4 2 4" xfId="18547"/>
    <cellStyle name="Input 15 4 2 4 2" xfId="39734"/>
    <cellStyle name="Input 15 4 2 5" xfId="28953"/>
    <cellStyle name="Input 15 4 2_Table 2A-1_EFT (Annual)" xfId="6822"/>
    <cellStyle name="Input 15 4 3" xfId="4770"/>
    <cellStyle name="Input 15 4 3 2" xfId="13030"/>
    <cellStyle name="Input 15 4 3 2 2" xfId="25036"/>
    <cellStyle name="Input 15 4 3 2 2 2" xfId="46222"/>
    <cellStyle name="Input 15 4 3 2 3" xfId="35618"/>
    <cellStyle name="Input 15 4 3 3" xfId="19923"/>
    <cellStyle name="Input 15 4 3 3 2" xfId="41110"/>
    <cellStyle name="Input 15 4 3 4" xfId="30427"/>
    <cellStyle name="Input 15 4 3_Table 2A-1_EFT (Annual)" xfId="15012"/>
    <cellStyle name="Input 15 4 4" xfId="10374"/>
    <cellStyle name="Input 15 4 4 2" xfId="22490"/>
    <cellStyle name="Input 15 4 4 2 2" xfId="43676"/>
    <cellStyle name="Input 15 4 4 3" xfId="33072"/>
    <cellStyle name="Input 15 4 5" xfId="17377"/>
    <cellStyle name="Input 15 4 5 2" xfId="38564"/>
    <cellStyle name="Input 15 4 6" xfId="27684"/>
    <cellStyle name="Input 15 4_Table 2A-1_EFT (Annual)" xfId="6821"/>
    <cellStyle name="Input 15 5" xfId="768"/>
    <cellStyle name="Input 15 5 2" xfId="4329"/>
    <cellStyle name="Input 15 5 2 2" xfId="12609"/>
    <cellStyle name="Input 15 5 2 2 2" xfId="24626"/>
    <cellStyle name="Input 15 5 2 2 2 2" xfId="45812"/>
    <cellStyle name="Input 15 5 2 2 3" xfId="35208"/>
    <cellStyle name="Input 15 5 2 3" xfId="19513"/>
    <cellStyle name="Input 15 5 2 3 2" xfId="40700"/>
    <cellStyle name="Input 15 5 2 4" xfId="29986"/>
    <cellStyle name="Input 15 5 2_Table 2A-1_EFT (Annual)" xfId="15013"/>
    <cellStyle name="Input 15 5 3" xfId="9957"/>
    <cellStyle name="Input 15 5 3 2" xfId="22080"/>
    <cellStyle name="Input 15 5 3 2 2" xfId="43266"/>
    <cellStyle name="Input 15 5 3 3" xfId="32662"/>
    <cellStyle name="Input 15 5 4" xfId="16967"/>
    <cellStyle name="Input 15 5 4 2" xfId="38154"/>
    <cellStyle name="Input 15 5 5" xfId="27243"/>
    <cellStyle name="Input 15 5_Table 2A-1_EFT (Annual)" xfId="6823"/>
    <cellStyle name="Input 15 6" xfId="1948"/>
    <cellStyle name="Input 15 6 2" xfId="5509"/>
    <cellStyle name="Input 15 6 2 2" xfId="13724"/>
    <cellStyle name="Input 15 6 2 2 2" xfId="25712"/>
    <cellStyle name="Input 15 6 2 2 2 2" xfId="46898"/>
    <cellStyle name="Input 15 6 2 2 3" xfId="36294"/>
    <cellStyle name="Input 15 6 2 3" xfId="20599"/>
    <cellStyle name="Input 15 6 2 3 2" xfId="41786"/>
    <cellStyle name="Input 15 6 2 4" xfId="31166"/>
    <cellStyle name="Input 15 6 2_Table 2A-1_EFT (Annual)" xfId="15014"/>
    <cellStyle name="Input 15 6 3" xfId="11068"/>
    <cellStyle name="Input 15 6 3 2" xfId="23166"/>
    <cellStyle name="Input 15 6 3 2 2" xfId="44352"/>
    <cellStyle name="Input 15 6 3 3" xfId="33748"/>
    <cellStyle name="Input 15 6 4" xfId="18053"/>
    <cellStyle name="Input 15 6 4 2" xfId="39240"/>
    <cellStyle name="Input 15 6 5" xfId="28423"/>
    <cellStyle name="Input 15 6_Table 2A-1_EFT (Annual)" xfId="6824"/>
    <cellStyle name="Input 15 7" xfId="3750"/>
    <cellStyle name="Input 15 7 2" xfId="12118"/>
    <cellStyle name="Input 15 7 2 2" xfId="24148"/>
    <cellStyle name="Input 15 7 2 2 2" xfId="45334"/>
    <cellStyle name="Input 15 7 2 3" xfId="34730"/>
    <cellStyle name="Input 15 7 3" xfId="19035"/>
    <cellStyle name="Input 15 7 3 2" xfId="40222"/>
    <cellStyle name="Input 15 7 4" xfId="29459"/>
    <cellStyle name="Input 15 7_Table 2A-1_EFT (Annual)" xfId="15015"/>
    <cellStyle name="Input 15 8" xfId="9437"/>
    <cellStyle name="Input 15 8 2" xfId="21602"/>
    <cellStyle name="Input 15 8 2 2" xfId="42788"/>
    <cellStyle name="Input 15 8 3" xfId="32184"/>
    <cellStyle name="Input 15 9" xfId="16489"/>
    <cellStyle name="Input 15 9 2" xfId="37676"/>
    <cellStyle name="Input 15_Table 2A-1_EFT (Annual)" xfId="3006"/>
    <cellStyle name="Input 16" xfId="149"/>
    <cellStyle name="Input 16 10" xfId="26704"/>
    <cellStyle name="Input 16 2" xfId="542"/>
    <cellStyle name="Input 16 2 2" xfId="1519"/>
    <cellStyle name="Input 16 2 2 2" xfId="2789"/>
    <cellStyle name="Input 16 2 2 2 2" xfId="6350"/>
    <cellStyle name="Input 16 2 2 2 2 2" xfId="14544"/>
    <cellStyle name="Input 16 2 2 2 2 2 2" xfId="26516"/>
    <cellStyle name="Input 16 2 2 2 2 2 2 2" xfId="47702"/>
    <cellStyle name="Input 16 2 2 2 2 2 3" xfId="37098"/>
    <cellStyle name="Input 16 2 2 2 2 3" xfId="21403"/>
    <cellStyle name="Input 16 2 2 2 2 3 2" xfId="42590"/>
    <cellStyle name="Input 16 2 2 2 2 4" xfId="32006"/>
    <cellStyle name="Input 16 2 2 2 2_Table 2A-1_EFT (Annual)" xfId="15016"/>
    <cellStyle name="Input 16 2 2 2 3" xfId="11886"/>
    <cellStyle name="Input 16 2 2 2 3 2" xfId="23970"/>
    <cellStyle name="Input 16 2 2 2 3 2 2" xfId="45156"/>
    <cellStyle name="Input 16 2 2 2 3 3" xfId="34552"/>
    <cellStyle name="Input 16 2 2 2 4" xfId="18857"/>
    <cellStyle name="Input 16 2 2 2 4 2" xfId="40044"/>
    <cellStyle name="Input 16 2 2 2 5" xfId="29263"/>
    <cellStyle name="Input 16 2 2 2_Table 2A-1_EFT (Annual)" xfId="6826"/>
    <cellStyle name="Input 16 2 2 3" xfId="5080"/>
    <cellStyle name="Input 16 2 2 3 2" xfId="13340"/>
    <cellStyle name="Input 16 2 2 3 2 2" xfId="25346"/>
    <cellStyle name="Input 16 2 2 3 2 2 2" xfId="46532"/>
    <cellStyle name="Input 16 2 2 3 2 3" xfId="35928"/>
    <cellStyle name="Input 16 2 2 3 3" xfId="20233"/>
    <cellStyle name="Input 16 2 2 3 3 2" xfId="41420"/>
    <cellStyle name="Input 16 2 2 3 4" xfId="30737"/>
    <cellStyle name="Input 16 2 2 3_Table 2A-1_EFT (Annual)" xfId="15017"/>
    <cellStyle name="Input 16 2 2 4" xfId="10684"/>
    <cellStyle name="Input 16 2 2 4 2" xfId="22800"/>
    <cellStyle name="Input 16 2 2 4 2 2" xfId="43986"/>
    <cellStyle name="Input 16 2 2 4 3" xfId="33382"/>
    <cellStyle name="Input 16 2 2 5" xfId="17687"/>
    <cellStyle name="Input 16 2 2 5 2" xfId="38874"/>
    <cellStyle name="Input 16 2 2 6" xfId="27994"/>
    <cellStyle name="Input 16 2 2_Table 2A-1_EFT (Annual)" xfId="6825"/>
    <cellStyle name="Input 16 2 3" xfId="1050"/>
    <cellStyle name="Input 16 2 3 2" xfId="4611"/>
    <cellStyle name="Input 16 2 3 2 2" xfId="12871"/>
    <cellStyle name="Input 16 2 3 2 2 2" xfId="24877"/>
    <cellStyle name="Input 16 2 3 2 2 2 2" xfId="46063"/>
    <cellStyle name="Input 16 2 3 2 2 3" xfId="35459"/>
    <cellStyle name="Input 16 2 3 2 3" xfId="19764"/>
    <cellStyle name="Input 16 2 3 2 3 2" xfId="40951"/>
    <cellStyle name="Input 16 2 3 2 4" xfId="30268"/>
    <cellStyle name="Input 16 2 3 2_Table 2A-1_EFT (Annual)" xfId="15018"/>
    <cellStyle name="Input 16 2 3 3" xfId="10215"/>
    <cellStyle name="Input 16 2 3 3 2" xfId="22331"/>
    <cellStyle name="Input 16 2 3 3 2 2" xfId="43517"/>
    <cellStyle name="Input 16 2 3 3 3" xfId="32913"/>
    <cellStyle name="Input 16 2 3 4" xfId="17218"/>
    <cellStyle name="Input 16 2 3 4 2" xfId="38405"/>
    <cellStyle name="Input 16 2 3 5" xfId="27525"/>
    <cellStyle name="Input 16 2 3_Table 2A-1_EFT (Annual)" xfId="6827"/>
    <cellStyle name="Input 16 2 4" xfId="2258"/>
    <cellStyle name="Input 16 2 4 2" xfId="5819"/>
    <cellStyle name="Input 16 2 4 2 2" xfId="14034"/>
    <cellStyle name="Input 16 2 4 2 2 2" xfId="26022"/>
    <cellStyle name="Input 16 2 4 2 2 2 2" xfId="47208"/>
    <cellStyle name="Input 16 2 4 2 2 3" xfId="36604"/>
    <cellStyle name="Input 16 2 4 2 3" xfId="20909"/>
    <cellStyle name="Input 16 2 4 2 3 2" xfId="42096"/>
    <cellStyle name="Input 16 2 4 2 4" xfId="31476"/>
    <cellStyle name="Input 16 2 4 2_Table 2A-1_EFT (Annual)" xfId="15019"/>
    <cellStyle name="Input 16 2 4 3" xfId="11378"/>
    <cellStyle name="Input 16 2 4 3 2" xfId="23476"/>
    <cellStyle name="Input 16 2 4 3 2 2" xfId="44662"/>
    <cellStyle name="Input 16 2 4 3 3" xfId="34058"/>
    <cellStyle name="Input 16 2 4 4" xfId="18363"/>
    <cellStyle name="Input 16 2 4 4 2" xfId="39550"/>
    <cellStyle name="Input 16 2 4 5" xfId="28733"/>
    <cellStyle name="Input 16 2 4_Table 2A-1_EFT (Annual)" xfId="6828"/>
    <cellStyle name="Input 16 2 5" xfId="4112"/>
    <cellStyle name="Input 16 2 5 2" xfId="12436"/>
    <cellStyle name="Input 16 2 5 2 2" xfId="24458"/>
    <cellStyle name="Input 16 2 5 2 2 2" xfId="45644"/>
    <cellStyle name="Input 16 2 5 2 3" xfId="35040"/>
    <cellStyle name="Input 16 2 5 3" xfId="19345"/>
    <cellStyle name="Input 16 2 5 3 2" xfId="40532"/>
    <cellStyle name="Input 16 2 5 4" xfId="29800"/>
    <cellStyle name="Input 16 2 5_Table 2A-1_EFT (Annual)" xfId="15020"/>
    <cellStyle name="Input 16 2 6" xfId="9775"/>
    <cellStyle name="Input 16 2 6 2" xfId="21912"/>
    <cellStyle name="Input 16 2 6 2 2" xfId="43098"/>
    <cellStyle name="Input 16 2 6 3" xfId="32494"/>
    <cellStyle name="Input 16 2 7" xfId="16799"/>
    <cellStyle name="Input 16 2 7 2" xfId="37986"/>
    <cellStyle name="Input 16 2 8" xfId="27057"/>
    <cellStyle name="Input 16 2_Table 2A-1_EFT (Annual)" xfId="3010"/>
    <cellStyle name="Input 16 3" xfId="380"/>
    <cellStyle name="Input 16 3 2" xfId="1363"/>
    <cellStyle name="Input 16 3 2 2" xfId="2633"/>
    <cellStyle name="Input 16 3 2 2 2" xfId="6194"/>
    <cellStyle name="Input 16 3 2 2 2 2" xfId="14388"/>
    <cellStyle name="Input 16 3 2 2 2 2 2" xfId="26360"/>
    <cellStyle name="Input 16 3 2 2 2 2 2 2" xfId="47546"/>
    <cellStyle name="Input 16 3 2 2 2 2 3" xfId="36942"/>
    <cellStyle name="Input 16 3 2 2 2 3" xfId="21247"/>
    <cellStyle name="Input 16 3 2 2 2 3 2" xfId="42434"/>
    <cellStyle name="Input 16 3 2 2 2 4" xfId="31850"/>
    <cellStyle name="Input 16 3 2 2 2_Table 2A-1_EFT (Annual)" xfId="15021"/>
    <cellStyle name="Input 16 3 2 2 3" xfId="11730"/>
    <cellStyle name="Input 16 3 2 2 3 2" xfId="23814"/>
    <cellStyle name="Input 16 3 2 2 3 2 2" xfId="45000"/>
    <cellStyle name="Input 16 3 2 2 3 3" xfId="34396"/>
    <cellStyle name="Input 16 3 2 2 4" xfId="18701"/>
    <cellStyle name="Input 16 3 2 2 4 2" xfId="39888"/>
    <cellStyle name="Input 16 3 2 2 5" xfId="29107"/>
    <cellStyle name="Input 16 3 2 2_Table 2A-1_EFT (Annual)" xfId="6830"/>
    <cellStyle name="Input 16 3 2 3" xfId="4924"/>
    <cellStyle name="Input 16 3 2 3 2" xfId="13184"/>
    <cellStyle name="Input 16 3 2 3 2 2" xfId="25190"/>
    <cellStyle name="Input 16 3 2 3 2 2 2" xfId="46376"/>
    <cellStyle name="Input 16 3 2 3 2 3" xfId="35772"/>
    <cellStyle name="Input 16 3 2 3 3" xfId="20077"/>
    <cellStyle name="Input 16 3 2 3 3 2" xfId="41264"/>
    <cellStyle name="Input 16 3 2 3 4" xfId="30581"/>
    <cellStyle name="Input 16 3 2 3_Table 2A-1_EFT (Annual)" xfId="15022"/>
    <cellStyle name="Input 16 3 2 4" xfId="10528"/>
    <cellStyle name="Input 16 3 2 4 2" xfId="22644"/>
    <cellStyle name="Input 16 3 2 4 2 2" xfId="43830"/>
    <cellStyle name="Input 16 3 2 4 3" xfId="33226"/>
    <cellStyle name="Input 16 3 2 5" xfId="17531"/>
    <cellStyle name="Input 16 3 2 5 2" xfId="38718"/>
    <cellStyle name="Input 16 3 2 6" xfId="27838"/>
    <cellStyle name="Input 16 3 2_Table 2A-1_EFT (Annual)" xfId="6829"/>
    <cellStyle name="Input 16 3 3" xfId="918"/>
    <cellStyle name="Input 16 3 3 2" xfId="4479"/>
    <cellStyle name="Input 16 3 3 2 2" xfId="12741"/>
    <cellStyle name="Input 16 3 3 2 2 2" xfId="24751"/>
    <cellStyle name="Input 16 3 3 2 2 2 2" xfId="45937"/>
    <cellStyle name="Input 16 3 3 2 2 3" xfId="35333"/>
    <cellStyle name="Input 16 3 3 2 3" xfId="19638"/>
    <cellStyle name="Input 16 3 3 2 3 2" xfId="40825"/>
    <cellStyle name="Input 16 3 3 2 4" xfId="30136"/>
    <cellStyle name="Input 16 3 3 2_Table 2A-1_EFT (Annual)" xfId="15023"/>
    <cellStyle name="Input 16 3 3 3" xfId="10088"/>
    <cellStyle name="Input 16 3 3 3 2" xfId="22205"/>
    <cellStyle name="Input 16 3 3 3 2 2" xfId="43391"/>
    <cellStyle name="Input 16 3 3 3 3" xfId="32787"/>
    <cellStyle name="Input 16 3 3 4" xfId="17092"/>
    <cellStyle name="Input 16 3 3 4 2" xfId="38279"/>
    <cellStyle name="Input 16 3 3 5" xfId="27393"/>
    <cellStyle name="Input 16 3 3_Table 2A-1_EFT (Annual)" xfId="6831"/>
    <cellStyle name="Input 16 3 4" xfId="2102"/>
    <cellStyle name="Input 16 3 4 2" xfId="5663"/>
    <cellStyle name="Input 16 3 4 2 2" xfId="13878"/>
    <cellStyle name="Input 16 3 4 2 2 2" xfId="25866"/>
    <cellStyle name="Input 16 3 4 2 2 2 2" xfId="47052"/>
    <cellStyle name="Input 16 3 4 2 2 3" xfId="36448"/>
    <cellStyle name="Input 16 3 4 2 3" xfId="20753"/>
    <cellStyle name="Input 16 3 4 2 3 2" xfId="41940"/>
    <cellStyle name="Input 16 3 4 2 4" xfId="31320"/>
    <cellStyle name="Input 16 3 4 2_Table 2A-1_EFT (Annual)" xfId="15024"/>
    <cellStyle name="Input 16 3 4 3" xfId="11222"/>
    <cellStyle name="Input 16 3 4 3 2" xfId="23320"/>
    <cellStyle name="Input 16 3 4 3 2 2" xfId="44506"/>
    <cellStyle name="Input 16 3 4 3 3" xfId="33902"/>
    <cellStyle name="Input 16 3 4 4" xfId="18207"/>
    <cellStyle name="Input 16 3 4 4 2" xfId="39394"/>
    <cellStyle name="Input 16 3 4 5" xfId="28577"/>
    <cellStyle name="Input 16 3 4_Table 2A-1_EFT (Annual)" xfId="6832"/>
    <cellStyle name="Input 16 3 5" xfId="3950"/>
    <cellStyle name="Input 16 3 5 2" xfId="12278"/>
    <cellStyle name="Input 16 3 5 2 2" xfId="24302"/>
    <cellStyle name="Input 16 3 5 2 2 2" xfId="45488"/>
    <cellStyle name="Input 16 3 5 2 3" xfId="34884"/>
    <cellStyle name="Input 16 3 5 3" xfId="19189"/>
    <cellStyle name="Input 16 3 5 3 2" xfId="40376"/>
    <cellStyle name="Input 16 3 5 4" xfId="29638"/>
    <cellStyle name="Input 16 3 5_Table 2A-1_EFT (Annual)" xfId="15025"/>
    <cellStyle name="Input 16 3 6" xfId="9615"/>
    <cellStyle name="Input 16 3 6 2" xfId="21756"/>
    <cellStyle name="Input 16 3 6 2 2" xfId="42942"/>
    <cellStyle name="Input 16 3 6 3" xfId="32338"/>
    <cellStyle name="Input 16 3 7" xfId="16643"/>
    <cellStyle name="Input 16 3 7 2" xfId="37830"/>
    <cellStyle name="Input 16 3 8" xfId="26895"/>
    <cellStyle name="Input 16 3_Table 2A-1_EFT (Annual)" xfId="3011"/>
    <cellStyle name="Input 16 4" xfId="1197"/>
    <cellStyle name="Input 16 4 2" xfId="2467"/>
    <cellStyle name="Input 16 4 2 2" xfId="6028"/>
    <cellStyle name="Input 16 4 2 2 2" xfId="14222"/>
    <cellStyle name="Input 16 4 2 2 2 2" xfId="26194"/>
    <cellStyle name="Input 16 4 2 2 2 2 2" xfId="47380"/>
    <cellStyle name="Input 16 4 2 2 2 3" xfId="36776"/>
    <cellStyle name="Input 16 4 2 2 3" xfId="21081"/>
    <cellStyle name="Input 16 4 2 2 3 2" xfId="42268"/>
    <cellStyle name="Input 16 4 2 2 4" xfId="31684"/>
    <cellStyle name="Input 16 4 2 2_Table 2A-1_EFT (Annual)" xfId="15026"/>
    <cellStyle name="Input 16 4 2 3" xfId="11564"/>
    <cellStyle name="Input 16 4 2 3 2" xfId="23648"/>
    <cellStyle name="Input 16 4 2 3 2 2" xfId="44834"/>
    <cellStyle name="Input 16 4 2 3 3" xfId="34230"/>
    <cellStyle name="Input 16 4 2 4" xfId="18535"/>
    <cellStyle name="Input 16 4 2 4 2" xfId="39722"/>
    <cellStyle name="Input 16 4 2 5" xfId="28941"/>
    <cellStyle name="Input 16 4 2_Table 2A-1_EFT (Annual)" xfId="6834"/>
    <cellStyle name="Input 16 4 3" xfId="4758"/>
    <cellStyle name="Input 16 4 3 2" xfId="13018"/>
    <cellStyle name="Input 16 4 3 2 2" xfId="25024"/>
    <cellStyle name="Input 16 4 3 2 2 2" xfId="46210"/>
    <cellStyle name="Input 16 4 3 2 3" xfId="35606"/>
    <cellStyle name="Input 16 4 3 3" xfId="19911"/>
    <cellStyle name="Input 16 4 3 3 2" xfId="41098"/>
    <cellStyle name="Input 16 4 3 4" xfId="30415"/>
    <cellStyle name="Input 16 4 3_Table 2A-1_EFT (Annual)" xfId="15027"/>
    <cellStyle name="Input 16 4 4" xfId="10362"/>
    <cellStyle name="Input 16 4 4 2" xfId="22478"/>
    <cellStyle name="Input 16 4 4 2 2" xfId="43664"/>
    <cellStyle name="Input 16 4 4 3" xfId="33060"/>
    <cellStyle name="Input 16 4 5" xfId="17365"/>
    <cellStyle name="Input 16 4 5 2" xfId="38552"/>
    <cellStyle name="Input 16 4 6" xfId="27672"/>
    <cellStyle name="Input 16 4_Table 2A-1_EFT (Annual)" xfId="6833"/>
    <cellStyle name="Input 16 5" xfId="759"/>
    <cellStyle name="Input 16 5 2" xfId="4320"/>
    <cellStyle name="Input 16 5 2 2" xfId="12600"/>
    <cellStyle name="Input 16 5 2 2 2" xfId="24617"/>
    <cellStyle name="Input 16 5 2 2 2 2" xfId="45803"/>
    <cellStyle name="Input 16 5 2 2 3" xfId="35199"/>
    <cellStyle name="Input 16 5 2 3" xfId="19504"/>
    <cellStyle name="Input 16 5 2 3 2" xfId="40691"/>
    <cellStyle name="Input 16 5 2 4" xfId="29977"/>
    <cellStyle name="Input 16 5 2_Table 2A-1_EFT (Annual)" xfId="15028"/>
    <cellStyle name="Input 16 5 3" xfId="9948"/>
    <cellStyle name="Input 16 5 3 2" xfId="22071"/>
    <cellStyle name="Input 16 5 3 2 2" xfId="43257"/>
    <cellStyle name="Input 16 5 3 3" xfId="32653"/>
    <cellStyle name="Input 16 5 4" xfId="16958"/>
    <cellStyle name="Input 16 5 4 2" xfId="38145"/>
    <cellStyle name="Input 16 5 5" xfId="27234"/>
    <cellStyle name="Input 16 5_Table 2A-1_EFT (Annual)" xfId="6835"/>
    <cellStyle name="Input 16 6" xfId="1782"/>
    <cellStyle name="Input 16 6 2" xfId="5343"/>
    <cellStyle name="Input 16 6 2 2" xfId="13558"/>
    <cellStyle name="Input 16 6 2 2 2" xfId="25546"/>
    <cellStyle name="Input 16 6 2 2 2 2" xfId="46732"/>
    <cellStyle name="Input 16 6 2 2 3" xfId="36128"/>
    <cellStyle name="Input 16 6 2 3" xfId="20433"/>
    <cellStyle name="Input 16 6 2 3 2" xfId="41620"/>
    <cellStyle name="Input 16 6 2 4" xfId="31000"/>
    <cellStyle name="Input 16 6 2_Table 2A-1_EFT (Annual)" xfId="15029"/>
    <cellStyle name="Input 16 6 3" xfId="10902"/>
    <cellStyle name="Input 16 6 3 2" xfId="23000"/>
    <cellStyle name="Input 16 6 3 2 2" xfId="44186"/>
    <cellStyle name="Input 16 6 3 3" xfId="33582"/>
    <cellStyle name="Input 16 6 4" xfId="17887"/>
    <cellStyle name="Input 16 6 4 2" xfId="39074"/>
    <cellStyle name="Input 16 6 5" xfId="28257"/>
    <cellStyle name="Input 16 6_Table 2A-1_EFT (Annual)" xfId="6836"/>
    <cellStyle name="Input 16 7" xfId="3738"/>
    <cellStyle name="Input 16 7 2" xfId="12106"/>
    <cellStyle name="Input 16 7 2 2" xfId="24136"/>
    <cellStyle name="Input 16 7 2 2 2" xfId="45322"/>
    <cellStyle name="Input 16 7 2 3" xfId="34718"/>
    <cellStyle name="Input 16 7 3" xfId="19023"/>
    <cellStyle name="Input 16 7 3 2" xfId="40210"/>
    <cellStyle name="Input 16 7 4" xfId="29447"/>
    <cellStyle name="Input 16 7_Table 2A-1_EFT (Annual)" xfId="15030"/>
    <cellStyle name="Input 16 8" xfId="9425"/>
    <cellStyle name="Input 16 8 2" xfId="21590"/>
    <cellStyle name="Input 16 8 2 2" xfId="42776"/>
    <cellStyle name="Input 16 8 3" xfId="32172"/>
    <cellStyle name="Input 16 9" xfId="16477"/>
    <cellStyle name="Input 16 9 2" xfId="37664"/>
    <cellStyle name="Input 16_Table 2A-1_EFT (Annual)" xfId="3009"/>
    <cellStyle name="Input 17" xfId="139"/>
    <cellStyle name="Input 17 10" xfId="26694"/>
    <cellStyle name="Input 17 2" xfId="532"/>
    <cellStyle name="Input 17 2 2" xfId="1509"/>
    <cellStyle name="Input 17 2 2 2" xfId="2779"/>
    <cellStyle name="Input 17 2 2 2 2" xfId="6340"/>
    <cellStyle name="Input 17 2 2 2 2 2" xfId="14534"/>
    <cellStyle name="Input 17 2 2 2 2 2 2" xfId="26506"/>
    <cellStyle name="Input 17 2 2 2 2 2 2 2" xfId="47692"/>
    <cellStyle name="Input 17 2 2 2 2 2 3" xfId="37088"/>
    <cellStyle name="Input 17 2 2 2 2 3" xfId="21393"/>
    <cellStyle name="Input 17 2 2 2 2 3 2" xfId="42580"/>
    <cellStyle name="Input 17 2 2 2 2 4" xfId="31996"/>
    <cellStyle name="Input 17 2 2 2 2_Table 2A-1_EFT (Annual)" xfId="15031"/>
    <cellStyle name="Input 17 2 2 2 3" xfId="11876"/>
    <cellStyle name="Input 17 2 2 2 3 2" xfId="23960"/>
    <cellStyle name="Input 17 2 2 2 3 2 2" xfId="45146"/>
    <cellStyle name="Input 17 2 2 2 3 3" xfId="34542"/>
    <cellStyle name="Input 17 2 2 2 4" xfId="18847"/>
    <cellStyle name="Input 17 2 2 2 4 2" xfId="40034"/>
    <cellStyle name="Input 17 2 2 2 5" xfId="29253"/>
    <cellStyle name="Input 17 2 2 2_Table 2A-1_EFT (Annual)" xfId="6838"/>
    <cellStyle name="Input 17 2 2 3" xfId="5070"/>
    <cellStyle name="Input 17 2 2 3 2" xfId="13330"/>
    <cellStyle name="Input 17 2 2 3 2 2" xfId="25336"/>
    <cellStyle name="Input 17 2 2 3 2 2 2" xfId="46522"/>
    <cellStyle name="Input 17 2 2 3 2 3" xfId="35918"/>
    <cellStyle name="Input 17 2 2 3 3" xfId="20223"/>
    <cellStyle name="Input 17 2 2 3 3 2" xfId="41410"/>
    <cellStyle name="Input 17 2 2 3 4" xfId="30727"/>
    <cellStyle name="Input 17 2 2 3_Table 2A-1_EFT (Annual)" xfId="15032"/>
    <cellStyle name="Input 17 2 2 4" xfId="10674"/>
    <cellStyle name="Input 17 2 2 4 2" xfId="22790"/>
    <cellStyle name="Input 17 2 2 4 2 2" xfId="43976"/>
    <cellStyle name="Input 17 2 2 4 3" xfId="33372"/>
    <cellStyle name="Input 17 2 2 5" xfId="17677"/>
    <cellStyle name="Input 17 2 2 5 2" xfId="38864"/>
    <cellStyle name="Input 17 2 2 6" xfId="27984"/>
    <cellStyle name="Input 17 2 2_Table 2A-1_EFT (Annual)" xfId="6837"/>
    <cellStyle name="Input 17 2 3" xfId="1041"/>
    <cellStyle name="Input 17 2 3 2" xfId="4602"/>
    <cellStyle name="Input 17 2 3 2 2" xfId="12862"/>
    <cellStyle name="Input 17 2 3 2 2 2" xfId="24868"/>
    <cellStyle name="Input 17 2 3 2 2 2 2" xfId="46054"/>
    <cellStyle name="Input 17 2 3 2 2 3" xfId="35450"/>
    <cellStyle name="Input 17 2 3 2 3" xfId="19755"/>
    <cellStyle name="Input 17 2 3 2 3 2" xfId="40942"/>
    <cellStyle name="Input 17 2 3 2 4" xfId="30259"/>
    <cellStyle name="Input 17 2 3 2_Table 2A-1_EFT (Annual)" xfId="15033"/>
    <cellStyle name="Input 17 2 3 3" xfId="10206"/>
    <cellStyle name="Input 17 2 3 3 2" xfId="22322"/>
    <cellStyle name="Input 17 2 3 3 2 2" xfId="43508"/>
    <cellStyle name="Input 17 2 3 3 3" xfId="32904"/>
    <cellStyle name="Input 17 2 3 4" xfId="17209"/>
    <cellStyle name="Input 17 2 3 4 2" xfId="38396"/>
    <cellStyle name="Input 17 2 3 5" xfId="27516"/>
    <cellStyle name="Input 17 2 3_Table 2A-1_EFT (Annual)" xfId="6839"/>
    <cellStyle name="Input 17 2 4" xfId="2248"/>
    <cellStyle name="Input 17 2 4 2" xfId="5809"/>
    <cellStyle name="Input 17 2 4 2 2" xfId="14024"/>
    <cellStyle name="Input 17 2 4 2 2 2" xfId="26012"/>
    <cellStyle name="Input 17 2 4 2 2 2 2" xfId="47198"/>
    <cellStyle name="Input 17 2 4 2 2 3" xfId="36594"/>
    <cellStyle name="Input 17 2 4 2 3" xfId="20899"/>
    <cellStyle name="Input 17 2 4 2 3 2" xfId="42086"/>
    <cellStyle name="Input 17 2 4 2 4" xfId="31466"/>
    <cellStyle name="Input 17 2 4 2_Table 2A-1_EFT (Annual)" xfId="15034"/>
    <cellStyle name="Input 17 2 4 3" xfId="11368"/>
    <cellStyle name="Input 17 2 4 3 2" xfId="23466"/>
    <cellStyle name="Input 17 2 4 3 2 2" xfId="44652"/>
    <cellStyle name="Input 17 2 4 3 3" xfId="34048"/>
    <cellStyle name="Input 17 2 4 4" xfId="18353"/>
    <cellStyle name="Input 17 2 4 4 2" xfId="39540"/>
    <cellStyle name="Input 17 2 4 5" xfId="28723"/>
    <cellStyle name="Input 17 2 4_Table 2A-1_EFT (Annual)" xfId="6840"/>
    <cellStyle name="Input 17 2 5" xfId="4102"/>
    <cellStyle name="Input 17 2 5 2" xfId="12426"/>
    <cellStyle name="Input 17 2 5 2 2" xfId="24448"/>
    <cellStyle name="Input 17 2 5 2 2 2" xfId="45634"/>
    <cellStyle name="Input 17 2 5 2 3" xfId="35030"/>
    <cellStyle name="Input 17 2 5 3" xfId="19335"/>
    <cellStyle name="Input 17 2 5 3 2" xfId="40522"/>
    <cellStyle name="Input 17 2 5 4" xfId="29790"/>
    <cellStyle name="Input 17 2 5_Table 2A-1_EFT (Annual)" xfId="15035"/>
    <cellStyle name="Input 17 2 6" xfId="9765"/>
    <cellStyle name="Input 17 2 6 2" xfId="21902"/>
    <cellStyle name="Input 17 2 6 2 2" xfId="43088"/>
    <cellStyle name="Input 17 2 6 3" xfId="32484"/>
    <cellStyle name="Input 17 2 7" xfId="16789"/>
    <cellStyle name="Input 17 2 7 2" xfId="37976"/>
    <cellStyle name="Input 17 2 8" xfId="27047"/>
    <cellStyle name="Input 17 2_Table 2A-1_EFT (Annual)" xfId="3013"/>
    <cellStyle name="Input 17 3" xfId="370"/>
    <cellStyle name="Input 17 3 2" xfId="1353"/>
    <cellStyle name="Input 17 3 2 2" xfId="2623"/>
    <cellStyle name="Input 17 3 2 2 2" xfId="6184"/>
    <cellStyle name="Input 17 3 2 2 2 2" xfId="14378"/>
    <cellStyle name="Input 17 3 2 2 2 2 2" xfId="26350"/>
    <cellStyle name="Input 17 3 2 2 2 2 2 2" xfId="47536"/>
    <cellStyle name="Input 17 3 2 2 2 2 3" xfId="36932"/>
    <cellStyle name="Input 17 3 2 2 2 3" xfId="21237"/>
    <cellStyle name="Input 17 3 2 2 2 3 2" xfId="42424"/>
    <cellStyle name="Input 17 3 2 2 2 4" xfId="31840"/>
    <cellStyle name="Input 17 3 2 2 2_Table 2A-1_EFT (Annual)" xfId="15036"/>
    <cellStyle name="Input 17 3 2 2 3" xfId="11720"/>
    <cellStyle name="Input 17 3 2 2 3 2" xfId="23804"/>
    <cellStyle name="Input 17 3 2 2 3 2 2" xfId="44990"/>
    <cellStyle name="Input 17 3 2 2 3 3" xfId="34386"/>
    <cellStyle name="Input 17 3 2 2 4" xfId="18691"/>
    <cellStyle name="Input 17 3 2 2 4 2" xfId="39878"/>
    <cellStyle name="Input 17 3 2 2 5" xfId="29097"/>
    <cellStyle name="Input 17 3 2 2_Table 2A-1_EFT (Annual)" xfId="6842"/>
    <cellStyle name="Input 17 3 2 3" xfId="4914"/>
    <cellStyle name="Input 17 3 2 3 2" xfId="13174"/>
    <cellStyle name="Input 17 3 2 3 2 2" xfId="25180"/>
    <cellStyle name="Input 17 3 2 3 2 2 2" xfId="46366"/>
    <cellStyle name="Input 17 3 2 3 2 3" xfId="35762"/>
    <cellStyle name="Input 17 3 2 3 3" xfId="20067"/>
    <cellStyle name="Input 17 3 2 3 3 2" xfId="41254"/>
    <cellStyle name="Input 17 3 2 3 4" xfId="30571"/>
    <cellStyle name="Input 17 3 2 3_Table 2A-1_EFT (Annual)" xfId="15037"/>
    <cellStyle name="Input 17 3 2 4" xfId="10518"/>
    <cellStyle name="Input 17 3 2 4 2" xfId="22634"/>
    <cellStyle name="Input 17 3 2 4 2 2" xfId="43820"/>
    <cellStyle name="Input 17 3 2 4 3" xfId="33216"/>
    <cellStyle name="Input 17 3 2 5" xfId="17521"/>
    <cellStyle name="Input 17 3 2 5 2" xfId="38708"/>
    <cellStyle name="Input 17 3 2 6" xfId="27828"/>
    <cellStyle name="Input 17 3 2_Table 2A-1_EFT (Annual)" xfId="6841"/>
    <cellStyle name="Input 17 3 3" xfId="909"/>
    <cellStyle name="Input 17 3 3 2" xfId="4470"/>
    <cellStyle name="Input 17 3 3 2 2" xfId="12732"/>
    <cellStyle name="Input 17 3 3 2 2 2" xfId="24742"/>
    <cellStyle name="Input 17 3 3 2 2 2 2" xfId="45928"/>
    <cellStyle name="Input 17 3 3 2 2 3" xfId="35324"/>
    <cellStyle name="Input 17 3 3 2 3" xfId="19629"/>
    <cellStyle name="Input 17 3 3 2 3 2" xfId="40816"/>
    <cellStyle name="Input 17 3 3 2 4" xfId="30127"/>
    <cellStyle name="Input 17 3 3 2_Table 2A-1_EFT (Annual)" xfId="15038"/>
    <cellStyle name="Input 17 3 3 3" xfId="10079"/>
    <cellStyle name="Input 17 3 3 3 2" xfId="22196"/>
    <cellStyle name="Input 17 3 3 3 2 2" xfId="43382"/>
    <cellStyle name="Input 17 3 3 3 3" xfId="32778"/>
    <cellStyle name="Input 17 3 3 4" xfId="17083"/>
    <cellStyle name="Input 17 3 3 4 2" xfId="38270"/>
    <cellStyle name="Input 17 3 3 5" xfId="27384"/>
    <cellStyle name="Input 17 3 3_Table 2A-1_EFT (Annual)" xfId="6843"/>
    <cellStyle name="Input 17 3 4" xfId="2092"/>
    <cellStyle name="Input 17 3 4 2" xfId="5653"/>
    <cellStyle name="Input 17 3 4 2 2" xfId="13868"/>
    <cellStyle name="Input 17 3 4 2 2 2" xfId="25856"/>
    <cellStyle name="Input 17 3 4 2 2 2 2" xfId="47042"/>
    <cellStyle name="Input 17 3 4 2 2 3" xfId="36438"/>
    <cellStyle name="Input 17 3 4 2 3" xfId="20743"/>
    <cellStyle name="Input 17 3 4 2 3 2" xfId="41930"/>
    <cellStyle name="Input 17 3 4 2 4" xfId="31310"/>
    <cellStyle name="Input 17 3 4 2_Table 2A-1_EFT (Annual)" xfId="15039"/>
    <cellStyle name="Input 17 3 4 3" xfId="11212"/>
    <cellStyle name="Input 17 3 4 3 2" xfId="23310"/>
    <cellStyle name="Input 17 3 4 3 2 2" xfId="44496"/>
    <cellStyle name="Input 17 3 4 3 3" xfId="33892"/>
    <cellStyle name="Input 17 3 4 4" xfId="18197"/>
    <cellStyle name="Input 17 3 4 4 2" xfId="39384"/>
    <cellStyle name="Input 17 3 4 5" xfId="28567"/>
    <cellStyle name="Input 17 3 4_Table 2A-1_EFT (Annual)" xfId="6844"/>
    <cellStyle name="Input 17 3 5" xfId="3940"/>
    <cellStyle name="Input 17 3 5 2" xfId="12268"/>
    <cellStyle name="Input 17 3 5 2 2" xfId="24292"/>
    <cellStyle name="Input 17 3 5 2 2 2" xfId="45478"/>
    <cellStyle name="Input 17 3 5 2 3" xfId="34874"/>
    <cellStyle name="Input 17 3 5 3" xfId="19179"/>
    <cellStyle name="Input 17 3 5 3 2" xfId="40366"/>
    <cellStyle name="Input 17 3 5 4" xfId="29628"/>
    <cellStyle name="Input 17 3 5_Table 2A-1_EFT (Annual)" xfId="15040"/>
    <cellStyle name="Input 17 3 6" xfId="9605"/>
    <cellStyle name="Input 17 3 6 2" xfId="21746"/>
    <cellStyle name="Input 17 3 6 2 2" xfId="42932"/>
    <cellStyle name="Input 17 3 6 3" xfId="32328"/>
    <cellStyle name="Input 17 3 7" xfId="16633"/>
    <cellStyle name="Input 17 3 7 2" xfId="37820"/>
    <cellStyle name="Input 17 3 8" xfId="26885"/>
    <cellStyle name="Input 17 3_Table 2A-1_EFT (Annual)" xfId="3014"/>
    <cellStyle name="Input 17 4" xfId="1187"/>
    <cellStyle name="Input 17 4 2" xfId="2457"/>
    <cellStyle name="Input 17 4 2 2" xfId="6018"/>
    <cellStyle name="Input 17 4 2 2 2" xfId="14212"/>
    <cellStyle name="Input 17 4 2 2 2 2" xfId="26184"/>
    <cellStyle name="Input 17 4 2 2 2 2 2" xfId="47370"/>
    <cellStyle name="Input 17 4 2 2 2 3" xfId="36766"/>
    <cellStyle name="Input 17 4 2 2 3" xfId="21071"/>
    <cellStyle name="Input 17 4 2 2 3 2" xfId="42258"/>
    <cellStyle name="Input 17 4 2 2 4" xfId="31674"/>
    <cellStyle name="Input 17 4 2 2_Table 2A-1_EFT (Annual)" xfId="15041"/>
    <cellStyle name="Input 17 4 2 3" xfId="11554"/>
    <cellStyle name="Input 17 4 2 3 2" xfId="23638"/>
    <cellStyle name="Input 17 4 2 3 2 2" xfId="44824"/>
    <cellStyle name="Input 17 4 2 3 3" xfId="34220"/>
    <cellStyle name="Input 17 4 2 4" xfId="18525"/>
    <cellStyle name="Input 17 4 2 4 2" xfId="39712"/>
    <cellStyle name="Input 17 4 2 5" xfId="28931"/>
    <cellStyle name="Input 17 4 2_Table 2A-1_EFT (Annual)" xfId="6846"/>
    <cellStyle name="Input 17 4 3" xfId="4748"/>
    <cellStyle name="Input 17 4 3 2" xfId="13008"/>
    <cellStyle name="Input 17 4 3 2 2" xfId="25014"/>
    <cellStyle name="Input 17 4 3 2 2 2" xfId="46200"/>
    <cellStyle name="Input 17 4 3 2 3" xfId="35596"/>
    <cellStyle name="Input 17 4 3 3" xfId="19901"/>
    <cellStyle name="Input 17 4 3 3 2" xfId="41088"/>
    <cellStyle name="Input 17 4 3 4" xfId="30405"/>
    <cellStyle name="Input 17 4 3_Table 2A-1_EFT (Annual)" xfId="15042"/>
    <cellStyle name="Input 17 4 4" xfId="10352"/>
    <cellStyle name="Input 17 4 4 2" xfId="22468"/>
    <cellStyle name="Input 17 4 4 2 2" xfId="43654"/>
    <cellStyle name="Input 17 4 4 3" xfId="33050"/>
    <cellStyle name="Input 17 4 5" xfId="17355"/>
    <cellStyle name="Input 17 4 5 2" xfId="38542"/>
    <cellStyle name="Input 17 4 6" xfId="27662"/>
    <cellStyle name="Input 17 4_Table 2A-1_EFT (Annual)" xfId="6845"/>
    <cellStyle name="Input 17 5" xfId="750"/>
    <cellStyle name="Input 17 5 2" xfId="4311"/>
    <cellStyle name="Input 17 5 2 2" xfId="12591"/>
    <cellStyle name="Input 17 5 2 2 2" xfId="24608"/>
    <cellStyle name="Input 17 5 2 2 2 2" xfId="45794"/>
    <cellStyle name="Input 17 5 2 2 3" xfId="35190"/>
    <cellStyle name="Input 17 5 2 3" xfId="19495"/>
    <cellStyle name="Input 17 5 2 3 2" xfId="40682"/>
    <cellStyle name="Input 17 5 2 4" xfId="29968"/>
    <cellStyle name="Input 17 5 2_Table 2A-1_EFT (Annual)" xfId="15043"/>
    <cellStyle name="Input 17 5 3" xfId="9939"/>
    <cellStyle name="Input 17 5 3 2" xfId="22062"/>
    <cellStyle name="Input 17 5 3 2 2" xfId="43248"/>
    <cellStyle name="Input 17 5 3 3" xfId="32644"/>
    <cellStyle name="Input 17 5 4" xfId="16949"/>
    <cellStyle name="Input 17 5 4 2" xfId="38136"/>
    <cellStyle name="Input 17 5 5" xfId="27225"/>
    <cellStyle name="Input 17 5_Table 2A-1_EFT (Annual)" xfId="6847"/>
    <cellStyle name="Input 17 6" xfId="1787"/>
    <cellStyle name="Input 17 6 2" xfId="5348"/>
    <cellStyle name="Input 17 6 2 2" xfId="13563"/>
    <cellStyle name="Input 17 6 2 2 2" xfId="25551"/>
    <cellStyle name="Input 17 6 2 2 2 2" xfId="46737"/>
    <cellStyle name="Input 17 6 2 2 3" xfId="36133"/>
    <cellStyle name="Input 17 6 2 3" xfId="20438"/>
    <cellStyle name="Input 17 6 2 3 2" xfId="41625"/>
    <cellStyle name="Input 17 6 2 4" xfId="31005"/>
    <cellStyle name="Input 17 6 2_Table 2A-1_EFT (Annual)" xfId="15044"/>
    <cellStyle name="Input 17 6 3" xfId="10907"/>
    <cellStyle name="Input 17 6 3 2" xfId="23005"/>
    <cellStyle name="Input 17 6 3 2 2" xfId="44191"/>
    <cellStyle name="Input 17 6 3 3" xfId="33587"/>
    <cellStyle name="Input 17 6 4" xfId="17892"/>
    <cellStyle name="Input 17 6 4 2" xfId="39079"/>
    <cellStyle name="Input 17 6 5" xfId="28262"/>
    <cellStyle name="Input 17 6_Table 2A-1_EFT (Annual)" xfId="6848"/>
    <cellStyle name="Input 17 7" xfId="3728"/>
    <cellStyle name="Input 17 7 2" xfId="12096"/>
    <cellStyle name="Input 17 7 2 2" xfId="24126"/>
    <cellStyle name="Input 17 7 2 2 2" xfId="45312"/>
    <cellStyle name="Input 17 7 2 3" xfId="34708"/>
    <cellStyle name="Input 17 7 3" xfId="19013"/>
    <cellStyle name="Input 17 7 3 2" xfId="40200"/>
    <cellStyle name="Input 17 7 4" xfId="29437"/>
    <cellStyle name="Input 17 7_Table 2A-1_EFT (Annual)" xfId="15045"/>
    <cellStyle name="Input 17 8" xfId="9415"/>
    <cellStyle name="Input 17 8 2" xfId="21580"/>
    <cellStyle name="Input 17 8 2 2" xfId="42766"/>
    <cellStyle name="Input 17 8 3" xfId="32162"/>
    <cellStyle name="Input 17 9" xfId="16467"/>
    <cellStyle name="Input 17 9 2" xfId="37654"/>
    <cellStyle name="Input 17_Table 2A-1_EFT (Annual)" xfId="3012"/>
    <cellStyle name="Input 18" xfId="170"/>
    <cellStyle name="Input 18 10" xfId="26725"/>
    <cellStyle name="Input 18 2" xfId="563"/>
    <cellStyle name="Input 18 2 2" xfId="1540"/>
    <cellStyle name="Input 18 2 2 2" xfId="2810"/>
    <cellStyle name="Input 18 2 2 2 2" xfId="6371"/>
    <cellStyle name="Input 18 2 2 2 2 2" xfId="14565"/>
    <cellStyle name="Input 18 2 2 2 2 2 2" xfId="26537"/>
    <cellStyle name="Input 18 2 2 2 2 2 2 2" xfId="47723"/>
    <cellStyle name="Input 18 2 2 2 2 2 3" xfId="37119"/>
    <cellStyle name="Input 18 2 2 2 2 3" xfId="21424"/>
    <cellStyle name="Input 18 2 2 2 2 3 2" xfId="42611"/>
    <cellStyle name="Input 18 2 2 2 2 4" xfId="32027"/>
    <cellStyle name="Input 18 2 2 2 2_Table 2A-1_EFT (Annual)" xfId="15046"/>
    <cellStyle name="Input 18 2 2 2 3" xfId="11907"/>
    <cellStyle name="Input 18 2 2 2 3 2" xfId="23991"/>
    <cellStyle name="Input 18 2 2 2 3 2 2" xfId="45177"/>
    <cellStyle name="Input 18 2 2 2 3 3" xfId="34573"/>
    <cellStyle name="Input 18 2 2 2 4" xfId="18878"/>
    <cellStyle name="Input 18 2 2 2 4 2" xfId="40065"/>
    <cellStyle name="Input 18 2 2 2 5" xfId="29284"/>
    <cellStyle name="Input 18 2 2 2_Table 2A-1_EFT (Annual)" xfId="6850"/>
    <cellStyle name="Input 18 2 2 3" xfId="5101"/>
    <cellStyle name="Input 18 2 2 3 2" xfId="13361"/>
    <cellStyle name="Input 18 2 2 3 2 2" xfId="25367"/>
    <cellStyle name="Input 18 2 2 3 2 2 2" xfId="46553"/>
    <cellStyle name="Input 18 2 2 3 2 3" xfId="35949"/>
    <cellStyle name="Input 18 2 2 3 3" xfId="20254"/>
    <cellStyle name="Input 18 2 2 3 3 2" xfId="41441"/>
    <cellStyle name="Input 18 2 2 3 4" xfId="30758"/>
    <cellStyle name="Input 18 2 2 3_Table 2A-1_EFT (Annual)" xfId="15047"/>
    <cellStyle name="Input 18 2 2 4" xfId="10705"/>
    <cellStyle name="Input 18 2 2 4 2" xfId="22821"/>
    <cellStyle name="Input 18 2 2 4 2 2" xfId="44007"/>
    <cellStyle name="Input 18 2 2 4 3" xfId="33403"/>
    <cellStyle name="Input 18 2 2 5" xfId="17708"/>
    <cellStyle name="Input 18 2 2 5 2" xfId="38895"/>
    <cellStyle name="Input 18 2 2 6" xfId="28015"/>
    <cellStyle name="Input 18 2 2_Table 2A-1_EFT (Annual)" xfId="6849"/>
    <cellStyle name="Input 18 2 3" xfId="1066"/>
    <cellStyle name="Input 18 2 3 2" xfId="4627"/>
    <cellStyle name="Input 18 2 3 2 2" xfId="12887"/>
    <cellStyle name="Input 18 2 3 2 2 2" xfId="24893"/>
    <cellStyle name="Input 18 2 3 2 2 2 2" xfId="46079"/>
    <cellStyle name="Input 18 2 3 2 2 3" xfId="35475"/>
    <cellStyle name="Input 18 2 3 2 3" xfId="19780"/>
    <cellStyle name="Input 18 2 3 2 3 2" xfId="40967"/>
    <cellStyle name="Input 18 2 3 2 4" xfId="30284"/>
    <cellStyle name="Input 18 2 3 2_Table 2A-1_EFT (Annual)" xfId="15048"/>
    <cellStyle name="Input 18 2 3 3" xfId="10231"/>
    <cellStyle name="Input 18 2 3 3 2" xfId="22347"/>
    <cellStyle name="Input 18 2 3 3 2 2" xfId="43533"/>
    <cellStyle name="Input 18 2 3 3 3" xfId="32929"/>
    <cellStyle name="Input 18 2 3 4" xfId="17234"/>
    <cellStyle name="Input 18 2 3 4 2" xfId="38421"/>
    <cellStyle name="Input 18 2 3 5" xfId="27541"/>
    <cellStyle name="Input 18 2 3_Table 2A-1_EFT (Annual)" xfId="6851"/>
    <cellStyle name="Input 18 2 4" xfId="2279"/>
    <cellStyle name="Input 18 2 4 2" xfId="5840"/>
    <cellStyle name="Input 18 2 4 2 2" xfId="14055"/>
    <cellStyle name="Input 18 2 4 2 2 2" xfId="26043"/>
    <cellStyle name="Input 18 2 4 2 2 2 2" xfId="47229"/>
    <cellStyle name="Input 18 2 4 2 2 3" xfId="36625"/>
    <cellStyle name="Input 18 2 4 2 3" xfId="20930"/>
    <cellStyle name="Input 18 2 4 2 3 2" xfId="42117"/>
    <cellStyle name="Input 18 2 4 2 4" xfId="31497"/>
    <cellStyle name="Input 18 2 4 2_Table 2A-1_EFT (Annual)" xfId="15049"/>
    <cellStyle name="Input 18 2 4 3" xfId="11399"/>
    <cellStyle name="Input 18 2 4 3 2" xfId="23497"/>
    <cellStyle name="Input 18 2 4 3 2 2" xfId="44683"/>
    <cellStyle name="Input 18 2 4 3 3" xfId="34079"/>
    <cellStyle name="Input 18 2 4 4" xfId="18384"/>
    <cellStyle name="Input 18 2 4 4 2" xfId="39571"/>
    <cellStyle name="Input 18 2 4 5" xfId="28754"/>
    <cellStyle name="Input 18 2 4_Table 2A-1_EFT (Annual)" xfId="6852"/>
    <cellStyle name="Input 18 2 5" xfId="4133"/>
    <cellStyle name="Input 18 2 5 2" xfId="12457"/>
    <cellStyle name="Input 18 2 5 2 2" xfId="24479"/>
    <cellStyle name="Input 18 2 5 2 2 2" xfId="45665"/>
    <cellStyle name="Input 18 2 5 2 3" xfId="35061"/>
    <cellStyle name="Input 18 2 5 3" xfId="19366"/>
    <cellStyle name="Input 18 2 5 3 2" xfId="40553"/>
    <cellStyle name="Input 18 2 5 4" xfId="29821"/>
    <cellStyle name="Input 18 2 5_Table 2A-1_EFT (Annual)" xfId="15050"/>
    <cellStyle name="Input 18 2 6" xfId="9796"/>
    <cellStyle name="Input 18 2 6 2" xfId="21933"/>
    <cellStyle name="Input 18 2 6 2 2" xfId="43119"/>
    <cellStyle name="Input 18 2 6 3" xfId="32515"/>
    <cellStyle name="Input 18 2 7" xfId="16820"/>
    <cellStyle name="Input 18 2 7 2" xfId="38007"/>
    <cellStyle name="Input 18 2 8" xfId="27078"/>
    <cellStyle name="Input 18 2_Table 2A-1_EFT (Annual)" xfId="3016"/>
    <cellStyle name="Input 18 3" xfId="401"/>
    <cellStyle name="Input 18 3 2" xfId="1384"/>
    <cellStyle name="Input 18 3 2 2" xfId="2654"/>
    <cellStyle name="Input 18 3 2 2 2" xfId="6215"/>
    <cellStyle name="Input 18 3 2 2 2 2" xfId="14409"/>
    <cellStyle name="Input 18 3 2 2 2 2 2" xfId="26381"/>
    <cellStyle name="Input 18 3 2 2 2 2 2 2" xfId="47567"/>
    <cellStyle name="Input 18 3 2 2 2 2 3" xfId="36963"/>
    <cellStyle name="Input 18 3 2 2 2 3" xfId="21268"/>
    <cellStyle name="Input 18 3 2 2 2 3 2" xfId="42455"/>
    <cellStyle name="Input 18 3 2 2 2 4" xfId="31871"/>
    <cellStyle name="Input 18 3 2 2 2_Table 2A-1_EFT (Annual)" xfId="15051"/>
    <cellStyle name="Input 18 3 2 2 3" xfId="11751"/>
    <cellStyle name="Input 18 3 2 2 3 2" xfId="23835"/>
    <cellStyle name="Input 18 3 2 2 3 2 2" xfId="45021"/>
    <cellStyle name="Input 18 3 2 2 3 3" xfId="34417"/>
    <cellStyle name="Input 18 3 2 2 4" xfId="18722"/>
    <cellStyle name="Input 18 3 2 2 4 2" xfId="39909"/>
    <cellStyle name="Input 18 3 2 2 5" xfId="29128"/>
    <cellStyle name="Input 18 3 2 2_Table 2A-1_EFT (Annual)" xfId="6854"/>
    <cellStyle name="Input 18 3 2 3" xfId="4945"/>
    <cellStyle name="Input 18 3 2 3 2" xfId="13205"/>
    <cellStyle name="Input 18 3 2 3 2 2" xfId="25211"/>
    <cellStyle name="Input 18 3 2 3 2 2 2" xfId="46397"/>
    <cellStyle name="Input 18 3 2 3 2 3" xfId="35793"/>
    <cellStyle name="Input 18 3 2 3 3" xfId="20098"/>
    <cellStyle name="Input 18 3 2 3 3 2" xfId="41285"/>
    <cellStyle name="Input 18 3 2 3 4" xfId="30602"/>
    <cellStyle name="Input 18 3 2 3_Table 2A-1_EFT (Annual)" xfId="15052"/>
    <cellStyle name="Input 18 3 2 4" xfId="10549"/>
    <cellStyle name="Input 18 3 2 4 2" xfId="22665"/>
    <cellStyle name="Input 18 3 2 4 2 2" xfId="43851"/>
    <cellStyle name="Input 18 3 2 4 3" xfId="33247"/>
    <cellStyle name="Input 18 3 2 5" xfId="17552"/>
    <cellStyle name="Input 18 3 2 5 2" xfId="38739"/>
    <cellStyle name="Input 18 3 2 6" xfId="27859"/>
    <cellStyle name="Input 18 3 2_Table 2A-1_EFT (Annual)" xfId="6853"/>
    <cellStyle name="Input 18 3 3" xfId="934"/>
    <cellStyle name="Input 18 3 3 2" xfId="4495"/>
    <cellStyle name="Input 18 3 3 2 2" xfId="12757"/>
    <cellStyle name="Input 18 3 3 2 2 2" xfId="24767"/>
    <cellStyle name="Input 18 3 3 2 2 2 2" xfId="45953"/>
    <cellStyle name="Input 18 3 3 2 2 3" xfId="35349"/>
    <cellStyle name="Input 18 3 3 2 3" xfId="19654"/>
    <cellStyle name="Input 18 3 3 2 3 2" xfId="40841"/>
    <cellStyle name="Input 18 3 3 2 4" xfId="30152"/>
    <cellStyle name="Input 18 3 3 2_Table 2A-1_EFT (Annual)" xfId="15053"/>
    <cellStyle name="Input 18 3 3 3" xfId="10104"/>
    <cellStyle name="Input 18 3 3 3 2" xfId="22221"/>
    <cellStyle name="Input 18 3 3 3 2 2" xfId="43407"/>
    <cellStyle name="Input 18 3 3 3 3" xfId="32803"/>
    <cellStyle name="Input 18 3 3 4" xfId="17108"/>
    <cellStyle name="Input 18 3 3 4 2" xfId="38295"/>
    <cellStyle name="Input 18 3 3 5" xfId="27409"/>
    <cellStyle name="Input 18 3 3_Table 2A-1_EFT (Annual)" xfId="6855"/>
    <cellStyle name="Input 18 3 4" xfId="2123"/>
    <cellStyle name="Input 18 3 4 2" xfId="5684"/>
    <cellStyle name="Input 18 3 4 2 2" xfId="13899"/>
    <cellStyle name="Input 18 3 4 2 2 2" xfId="25887"/>
    <cellStyle name="Input 18 3 4 2 2 2 2" xfId="47073"/>
    <cellStyle name="Input 18 3 4 2 2 3" xfId="36469"/>
    <cellStyle name="Input 18 3 4 2 3" xfId="20774"/>
    <cellStyle name="Input 18 3 4 2 3 2" xfId="41961"/>
    <cellStyle name="Input 18 3 4 2 4" xfId="31341"/>
    <cellStyle name="Input 18 3 4 2_Table 2A-1_EFT (Annual)" xfId="15054"/>
    <cellStyle name="Input 18 3 4 3" xfId="11243"/>
    <cellStyle name="Input 18 3 4 3 2" xfId="23341"/>
    <cellStyle name="Input 18 3 4 3 2 2" xfId="44527"/>
    <cellStyle name="Input 18 3 4 3 3" xfId="33923"/>
    <cellStyle name="Input 18 3 4 4" xfId="18228"/>
    <cellStyle name="Input 18 3 4 4 2" xfId="39415"/>
    <cellStyle name="Input 18 3 4 5" xfId="28598"/>
    <cellStyle name="Input 18 3 4_Table 2A-1_EFT (Annual)" xfId="6856"/>
    <cellStyle name="Input 18 3 5" xfId="3971"/>
    <cellStyle name="Input 18 3 5 2" xfId="12299"/>
    <cellStyle name="Input 18 3 5 2 2" xfId="24323"/>
    <cellStyle name="Input 18 3 5 2 2 2" xfId="45509"/>
    <cellStyle name="Input 18 3 5 2 3" xfId="34905"/>
    <cellStyle name="Input 18 3 5 3" xfId="19210"/>
    <cellStyle name="Input 18 3 5 3 2" xfId="40397"/>
    <cellStyle name="Input 18 3 5 4" xfId="29659"/>
    <cellStyle name="Input 18 3 5_Table 2A-1_EFT (Annual)" xfId="15055"/>
    <cellStyle name="Input 18 3 6" xfId="9636"/>
    <cellStyle name="Input 18 3 6 2" xfId="21777"/>
    <cellStyle name="Input 18 3 6 2 2" xfId="42963"/>
    <cellStyle name="Input 18 3 6 3" xfId="32359"/>
    <cellStyle name="Input 18 3 7" xfId="16664"/>
    <cellStyle name="Input 18 3 7 2" xfId="37851"/>
    <cellStyle name="Input 18 3 8" xfId="26916"/>
    <cellStyle name="Input 18 3_Table 2A-1_EFT (Annual)" xfId="3017"/>
    <cellStyle name="Input 18 4" xfId="1218"/>
    <cellStyle name="Input 18 4 2" xfId="2488"/>
    <cellStyle name="Input 18 4 2 2" xfId="6049"/>
    <cellStyle name="Input 18 4 2 2 2" xfId="14243"/>
    <cellStyle name="Input 18 4 2 2 2 2" xfId="26215"/>
    <cellStyle name="Input 18 4 2 2 2 2 2" xfId="47401"/>
    <cellStyle name="Input 18 4 2 2 2 3" xfId="36797"/>
    <cellStyle name="Input 18 4 2 2 3" xfId="21102"/>
    <cellStyle name="Input 18 4 2 2 3 2" xfId="42289"/>
    <cellStyle name="Input 18 4 2 2 4" xfId="31705"/>
    <cellStyle name="Input 18 4 2 2_Table 2A-1_EFT (Annual)" xfId="15056"/>
    <cellStyle name="Input 18 4 2 3" xfId="11585"/>
    <cellStyle name="Input 18 4 2 3 2" xfId="23669"/>
    <cellStyle name="Input 18 4 2 3 2 2" xfId="44855"/>
    <cellStyle name="Input 18 4 2 3 3" xfId="34251"/>
    <cellStyle name="Input 18 4 2 4" xfId="18556"/>
    <cellStyle name="Input 18 4 2 4 2" xfId="39743"/>
    <cellStyle name="Input 18 4 2 5" xfId="28962"/>
    <cellStyle name="Input 18 4 2_Table 2A-1_EFT (Annual)" xfId="6858"/>
    <cellStyle name="Input 18 4 3" xfId="4779"/>
    <cellStyle name="Input 18 4 3 2" xfId="13039"/>
    <cellStyle name="Input 18 4 3 2 2" xfId="25045"/>
    <cellStyle name="Input 18 4 3 2 2 2" xfId="46231"/>
    <cellStyle name="Input 18 4 3 2 3" xfId="35627"/>
    <cellStyle name="Input 18 4 3 3" xfId="19932"/>
    <cellStyle name="Input 18 4 3 3 2" xfId="41119"/>
    <cellStyle name="Input 18 4 3 4" xfId="30436"/>
    <cellStyle name="Input 18 4 3_Table 2A-1_EFT (Annual)" xfId="15057"/>
    <cellStyle name="Input 18 4 4" xfId="10383"/>
    <cellStyle name="Input 18 4 4 2" xfId="22499"/>
    <cellStyle name="Input 18 4 4 2 2" xfId="43685"/>
    <cellStyle name="Input 18 4 4 3" xfId="33081"/>
    <cellStyle name="Input 18 4 5" xfId="17386"/>
    <cellStyle name="Input 18 4 5 2" xfId="38573"/>
    <cellStyle name="Input 18 4 6" xfId="27693"/>
    <cellStyle name="Input 18 4_Table 2A-1_EFT (Annual)" xfId="6857"/>
    <cellStyle name="Input 18 5" xfId="775"/>
    <cellStyle name="Input 18 5 2" xfId="4336"/>
    <cellStyle name="Input 18 5 2 2" xfId="12616"/>
    <cellStyle name="Input 18 5 2 2 2" xfId="24633"/>
    <cellStyle name="Input 18 5 2 2 2 2" xfId="45819"/>
    <cellStyle name="Input 18 5 2 2 3" xfId="35215"/>
    <cellStyle name="Input 18 5 2 3" xfId="19520"/>
    <cellStyle name="Input 18 5 2 3 2" xfId="40707"/>
    <cellStyle name="Input 18 5 2 4" xfId="29993"/>
    <cellStyle name="Input 18 5 2_Table 2A-1_EFT (Annual)" xfId="15058"/>
    <cellStyle name="Input 18 5 3" xfId="9964"/>
    <cellStyle name="Input 18 5 3 2" xfId="22087"/>
    <cellStyle name="Input 18 5 3 2 2" xfId="43273"/>
    <cellStyle name="Input 18 5 3 3" xfId="32669"/>
    <cellStyle name="Input 18 5 4" xfId="16974"/>
    <cellStyle name="Input 18 5 4 2" xfId="38161"/>
    <cellStyle name="Input 18 5 5" xfId="27250"/>
    <cellStyle name="Input 18 5_Table 2A-1_EFT (Annual)" xfId="6859"/>
    <cellStyle name="Input 18 6" xfId="1957"/>
    <cellStyle name="Input 18 6 2" xfId="5518"/>
    <cellStyle name="Input 18 6 2 2" xfId="13733"/>
    <cellStyle name="Input 18 6 2 2 2" xfId="25721"/>
    <cellStyle name="Input 18 6 2 2 2 2" xfId="46907"/>
    <cellStyle name="Input 18 6 2 2 3" xfId="36303"/>
    <cellStyle name="Input 18 6 2 3" xfId="20608"/>
    <cellStyle name="Input 18 6 2 3 2" xfId="41795"/>
    <cellStyle name="Input 18 6 2 4" xfId="31175"/>
    <cellStyle name="Input 18 6 2_Table 2A-1_EFT (Annual)" xfId="15059"/>
    <cellStyle name="Input 18 6 3" xfId="11077"/>
    <cellStyle name="Input 18 6 3 2" xfId="23175"/>
    <cellStyle name="Input 18 6 3 2 2" xfId="44361"/>
    <cellStyle name="Input 18 6 3 3" xfId="33757"/>
    <cellStyle name="Input 18 6 4" xfId="18062"/>
    <cellStyle name="Input 18 6 4 2" xfId="39249"/>
    <cellStyle name="Input 18 6 5" xfId="28432"/>
    <cellStyle name="Input 18 6_Table 2A-1_EFT (Annual)" xfId="6860"/>
    <cellStyle name="Input 18 7" xfId="3759"/>
    <cellStyle name="Input 18 7 2" xfId="12127"/>
    <cellStyle name="Input 18 7 2 2" xfId="24157"/>
    <cellStyle name="Input 18 7 2 2 2" xfId="45343"/>
    <cellStyle name="Input 18 7 2 3" xfId="34739"/>
    <cellStyle name="Input 18 7 3" xfId="19044"/>
    <cellStyle name="Input 18 7 3 2" xfId="40231"/>
    <cellStyle name="Input 18 7 4" xfId="29468"/>
    <cellStyle name="Input 18 7_Table 2A-1_EFT (Annual)" xfId="15060"/>
    <cellStyle name="Input 18 8" xfId="9446"/>
    <cellStyle name="Input 18 8 2" xfId="21611"/>
    <cellStyle name="Input 18 8 2 2" xfId="42797"/>
    <cellStyle name="Input 18 8 3" xfId="32193"/>
    <cellStyle name="Input 18 9" xfId="16498"/>
    <cellStyle name="Input 18 9 2" xfId="37685"/>
    <cellStyle name="Input 18_Table 2A-1_EFT (Annual)" xfId="3015"/>
    <cellStyle name="Input 19" xfId="167"/>
    <cellStyle name="Input 19 10" xfId="26722"/>
    <cellStyle name="Input 19 2" xfId="560"/>
    <cellStyle name="Input 19 2 2" xfId="1537"/>
    <cellStyle name="Input 19 2 2 2" xfId="2807"/>
    <cellStyle name="Input 19 2 2 2 2" xfId="6368"/>
    <cellStyle name="Input 19 2 2 2 2 2" xfId="14562"/>
    <cellStyle name="Input 19 2 2 2 2 2 2" xfId="26534"/>
    <cellStyle name="Input 19 2 2 2 2 2 2 2" xfId="47720"/>
    <cellStyle name="Input 19 2 2 2 2 2 3" xfId="37116"/>
    <cellStyle name="Input 19 2 2 2 2 3" xfId="21421"/>
    <cellStyle name="Input 19 2 2 2 2 3 2" xfId="42608"/>
    <cellStyle name="Input 19 2 2 2 2 4" xfId="32024"/>
    <cellStyle name="Input 19 2 2 2 2_Table 2A-1_EFT (Annual)" xfId="15061"/>
    <cellStyle name="Input 19 2 2 2 3" xfId="11904"/>
    <cellStyle name="Input 19 2 2 2 3 2" xfId="23988"/>
    <cellStyle name="Input 19 2 2 2 3 2 2" xfId="45174"/>
    <cellStyle name="Input 19 2 2 2 3 3" xfId="34570"/>
    <cellStyle name="Input 19 2 2 2 4" xfId="18875"/>
    <cellStyle name="Input 19 2 2 2 4 2" xfId="40062"/>
    <cellStyle name="Input 19 2 2 2 5" xfId="29281"/>
    <cellStyle name="Input 19 2 2 2_Table 2A-1_EFT (Annual)" xfId="6862"/>
    <cellStyle name="Input 19 2 2 3" xfId="5098"/>
    <cellStyle name="Input 19 2 2 3 2" xfId="13358"/>
    <cellStyle name="Input 19 2 2 3 2 2" xfId="25364"/>
    <cellStyle name="Input 19 2 2 3 2 2 2" xfId="46550"/>
    <cellStyle name="Input 19 2 2 3 2 3" xfId="35946"/>
    <cellStyle name="Input 19 2 2 3 3" xfId="20251"/>
    <cellStyle name="Input 19 2 2 3 3 2" xfId="41438"/>
    <cellStyle name="Input 19 2 2 3 4" xfId="30755"/>
    <cellStyle name="Input 19 2 2 3_Table 2A-1_EFT (Annual)" xfId="15062"/>
    <cellStyle name="Input 19 2 2 4" xfId="10702"/>
    <cellStyle name="Input 19 2 2 4 2" xfId="22818"/>
    <cellStyle name="Input 19 2 2 4 2 2" xfId="44004"/>
    <cellStyle name="Input 19 2 2 4 3" xfId="33400"/>
    <cellStyle name="Input 19 2 2 5" xfId="17705"/>
    <cellStyle name="Input 19 2 2 5 2" xfId="38892"/>
    <cellStyle name="Input 19 2 2 6" xfId="28012"/>
    <cellStyle name="Input 19 2 2_Table 2A-1_EFT (Annual)" xfId="6861"/>
    <cellStyle name="Input 19 2 3" xfId="1063"/>
    <cellStyle name="Input 19 2 3 2" xfId="4624"/>
    <cellStyle name="Input 19 2 3 2 2" xfId="12884"/>
    <cellStyle name="Input 19 2 3 2 2 2" xfId="24890"/>
    <cellStyle name="Input 19 2 3 2 2 2 2" xfId="46076"/>
    <cellStyle name="Input 19 2 3 2 2 3" xfId="35472"/>
    <cellStyle name="Input 19 2 3 2 3" xfId="19777"/>
    <cellStyle name="Input 19 2 3 2 3 2" xfId="40964"/>
    <cellStyle name="Input 19 2 3 2 4" xfId="30281"/>
    <cellStyle name="Input 19 2 3 2_Table 2A-1_EFT (Annual)" xfId="15063"/>
    <cellStyle name="Input 19 2 3 3" xfId="10228"/>
    <cellStyle name="Input 19 2 3 3 2" xfId="22344"/>
    <cellStyle name="Input 19 2 3 3 2 2" xfId="43530"/>
    <cellStyle name="Input 19 2 3 3 3" xfId="32926"/>
    <cellStyle name="Input 19 2 3 4" xfId="17231"/>
    <cellStyle name="Input 19 2 3 4 2" xfId="38418"/>
    <cellStyle name="Input 19 2 3 5" xfId="27538"/>
    <cellStyle name="Input 19 2 3_Table 2A-1_EFT (Annual)" xfId="6863"/>
    <cellStyle name="Input 19 2 4" xfId="2276"/>
    <cellStyle name="Input 19 2 4 2" xfId="5837"/>
    <cellStyle name="Input 19 2 4 2 2" xfId="14052"/>
    <cellStyle name="Input 19 2 4 2 2 2" xfId="26040"/>
    <cellStyle name="Input 19 2 4 2 2 2 2" xfId="47226"/>
    <cellStyle name="Input 19 2 4 2 2 3" xfId="36622"/>
    <cellStyle name="Input 19 2 4 2 3" xfId="20927"/>
    <cellStyle name="Input 19 2 4 2 3 2" xfId="42114"/>
    <cellStyle name="Input 19 2 4 2 4" xfId="31494"/>
    <cellStyle name="Input 19 2 4 2_Table 2A-1_EFT (Annual)" xfId="15064"/>
    <cellStyle name="Input 19 2 4 3" xfId="11396"/>
    <cellStyle name="Input 19 2 4 3 2" xfId="23494"/>
    <cellStyle name="Input 19 2 4 3 2 2" xfId="44680"/>
    <cellStyle name="Input 19 2 4 3 3" xfId="34076"/>
    <cellStyle name="Input 19 2 4 4" xfId="18381"/>
    <cellStyle name="Input 19 2 4 4 2" xfId="39568"/>
    <cellStyle name="Input 19 2 4 5" xfId="28751"/>
    <cellStyle name="Input 19 2 4_Table 2A-1_EFT (Annual)" xfId="6864"/>
    <cellStyle name="Input 19 2 5" xfId="4130"/>
    <cellStyle name="Input 19 2 5 2" xfId="12454"/>
    <cellStyle name="Input 19 2 5 2 2" xfId="24476"/>
    <cellStyle name="Input 19 2 5 2 2 2" xfId="45662"/>
    <cellStyle name="Input 19 2 5 2 3" xfId="35058"/>
    <cellStyle name="Input 19 2 5 3" xfId="19363"/>
    <cellStyle name="Input 19 2 5 3 2" xfId="40550"/>
    <cellStyle name="Input 19 2 5 4" xfId="29818"/>
    <cellStyle name="Input 19 2 5_Table 2A-1_EFT (Annual)" xfId="15065"/>
    <cellStyle name="Input 19 2 6" xfId="9793"/>
    <cellStyle name="Input 19 2 6 2" xfId="21930"/>
    <cellStyle name="Input 19 2 6 2 2" xfId="43116"/>
    <cellStyle name="Input 19 2 6 3" xfId="32512"/>
    <cellStyle name="Input 19 2 7" xfId="16817"/>
    <cellStyle name="Input 19 2 7 2" xfId="38004"/>
    <cellStyle name="Input 19 2 8" xfId="27075"/>
    <cellStyle name="Input 19 2_Table 2A-1_EFT (Annual)" xfId="3019"/>
    <cellStyle name="Input 19 3" xfId="398"/>
    <cellStyle name="Input 19 3 2" xfId="1381"/>
    <cellStyle name="Input 19 3 2 2" xfId="2651"/>
    <cellStyle name="Input 19 3 2 2 2" xfId="6212"/>
    <cellStyle name="Input 19 3 2 2 2 2" xfId="14406"/>
    <cellStyle name="Input 19 3 2 2 2 2 2" xfId="26378"/>
    <cellStyle name="Input 19 3 2 2 2 2 2 2" xfId="47564"/>
    <cellStyle name="Input 19 3 2 2 2 2 3" xfId="36960"/>
    <cellStyle name="Input 19 3 2 2 2 3" xfId="21265"/>
    <cellStyle name="Input 19 3 2 2 2 3 2" xfId="42452"/>
    <cellStyle name="Input 19 3 2 2 2 4" xfId="31868"/>
    <cellStyle name="Input 19 3 2 2 2_Table 2A-1_EFT (Annual)" xfId="15066"/>
    <cellStyle name="Input 19 3 2 2 3" xfId="11748"/>
    <cellStyle name="Input 19 3 2 2 3 2" xfId="23832"/>
    <cellStyle name="Input 19 3 2 2 3 2 2" xfId="45018"/>
    <cellStyle name="Input 19 3 2 2 3 3" xfId="34414"/>
    <cellStyle name="Input 19 3 2 2 4" xfId="18719"/>
    <cellStyle name="Input 19 3 2 2 4 2" xfId="39906"/>
    <cellStyle name="Input 19 3 2 2 5" xfId="29125"/>
    <cellStyle name="Input 19 3 2 2_Table 2A-1_EFT (Annual)" xfId="6866"/>
    <cellStyle name="Input 19 3 2 3" xfId="4942"/>
    <cellStyle name="Input 19 3 2 3 2" xfId="13202"/>
    <cellStyle name="Input 19 3 2 3 2 2" xfId="25208"/>
    <cellStyle name="Input 19 3 2 3 2 2 2" xfId="46394"/>
    <cellStyle name="Input 19 3 2 3 2 3" xfId="35790"/>
    <cellStyle name="Input 19 3 2 3 3" xfId="20095"/>
    <cellStyle name="Input 19 3 2 3 3 2" xfId="41282"/>
    <cellStyle name="Input 19 3 2 3 4" xfId="30599"/>
    <cellStyle name="Input 19 3 2 3_Table 2A-1_EFT (Annual)" xfId="15067"/>
    <cellStyle name="Input 19 3 2 4" xfId="10546"/>
    <cellStyle name="Input 19 3 2 4 2" xfId="22662"/>
    <cellStyle name="Input 19 3 2 4 2 2" xfId="43848"/>
    <cellStyle name="Input 19 3 2 4 3" xfId="33244"/>
    <cellStyle name="Input 19 3 2 5" xfId="17549"/>
    <cellStyle name="Input 19 3 2 5 2" xfId="38736"/>
    <cellStyle name="Input 19 3 2 6" xfId="27856"/>
    <cellStyle name="Input 19 3 2_Table 2A-1_EFT (Annual)" xfId="6865"/>
    <cellStyle name="Input 19 3 3" xfId="931"/>
    <cellStyle name="Input 19 3 3 2" xfId="4492"/>
    <cellStyle name="Input 19 3 3 2 2" xfId="12754"/>
    <cellStyle name="Input 19 3 3 2 2 2" xfId="24764"/>
    <cellStyle name="Input 19 3 3 2 2 2 2" xfId="45950"/>
    <cellStyle name="Input 19 3 3 2 2 3" xfId="35346"/>
    <cellStyle name="Input 19 3 3 2 3" xfId="19651"/>
    <cellStyle name="Input 19 3 3 2 3 2" xfId="40838"/>
    <cellStyle name="Input 19 3 3 2 4" xfId="30149"/>
    <cellStyle name="Input 19 3 3 2_Table 2A-1_EFT (Annual)" xfId="15068"/>
    <cellStyle name="Input 19 3 3 3" xfId="10101"/>
    <cellStyle name="Input 19 3 3 3 2" xfId="22218"/>
    <cellStyle name="Input 19 3 3 3 2 2" xfId="43404"/>
    <cellStyle name="Input 19 3 3 3 3" xfId="32800"/>
    <cellStyle name="Input 19 3 3 4" xfId="17105"/>
    <cellStyle name="Input 19 3 3 4 2" xfId="38292"/>
    <cellStyle name="Input 19 3 3 5" xfId="27406"/>
    <cellStyle name="Input 19 3 3_Table 2A-1_EFT (Annual)" xfId="6867"/>
    <cellStyle name="Input 19 3 4" xfId="2120"/>
    <cellStyle name="Input 19 3 4 2" xfId="5681"/>
    <cellStyle name="Input 19 3 4 2 2" xfId="13896"/>
    <cellStyle name="Input 19 3 4 2 2 2" xfId="25884"/>
    <cellStyle name="Input 19 3 4 2 2 2 2" xfId="47070"/>
    <cellStyle name="Input 19 3 4 2 2 3" xfId="36466"/>
    <cellStyle name="Input 19 3 4 2 3" xfId="20771"/>
    <cellStyle name="Input 19 3 4 2 3 2" xfId="41958"/>
    <cellStyle name="Input 19 3 4 2 4" xfId="31338"/>
    <cellStyle name="Input 19 3 4 2_Table 2A-1_EFT (Annual)" xfId="15069"/>
    <cellStyle name="Input 19 3 4 3" xfId="11240"/>
    <cellStyle name="Input 19 3 4 3 2" xfId="23338"/>
    <cellStyle name="Input 19 3 4 3 2 2" xfId="44524"/>
    <cellStyle name="Input 19 3 4 3 3" xfId="33920"/>
    <cellStyle name="Input 19 3 4 4" xfId="18225"/>
    <cellStyle name="Input 19 3 4 4 2" xfId="39412"/>
    <cellStyle name="Input 19 3 4 5" xfId="28595"/>
    <cellStyle name="Input 19 3 4_Table 2A-1_EFT (Annual)" xfId="6868"/>
    <cellStyle name="Input 19 3 5" xfId="3968"/>
    <cellStyle name="Input 19 3 5 2" xfId="12296"/>
    <cellStyle name="Input 19 3 5 2 2" xfId="24320"/>
    <cellStyle name="Input 19 3 5 2 2 2" xfId="45506"/>
    <cellStyle name="Input 19 3 5 2 3" xfId="34902"/>
    <cellStyle name="Input 19 3 5 3" xfId="19207"/>
    <cellStyle name="Input 19 3 5 3 2" xfId="40394"/>
    <cellStyle name="Input 19 3 5 4" xfId="29656"/>
    <cellStyle name="Input 19 3 5_Table 2A-1_EFT (Annual)" xfId="15070"/>
    <cellStyle name="Input 19 3 6" xfId="9633"/>
    <cellStyle name="Input 19 3 6 2" xfId="21774"/>
    <cellStyle name="Input 19 3 6 2 2" xfId="42960"/>
    <cellStyle name="Input 19 3 6 3" xfId="32356"/>
    <cellStyle name="Input 19 3 7" xfId="16661"/>
    <cellStyle name="Input 19 3 7 2" xfId="37848"/>
    <cellStyle name="Input 19 3 8" xfId="26913"/>
    <cellStyle name="Input 19 3_Table 2A-1_EFT (Annual)" xfId="3020"/>
    <cellStyle name="Input 19 4" xfId="1215"/>
    <cellStyle name="Input 19 4 2" xfId="2485"/>
    <cellStyle name="Input 19 4 2 2" xfId="6046"/>
    <cellStyle name="Input 19 4 2 2 2" xfId="14240"/>
    <cellStyle name="Input 19 4 2 2 2 2" xfId="26212"/>
    <cellStyle name="Input 19 4 2 2 2 2 2" xfId="47398"/>
    <cellStyle name="Input 19 4 2 2 2 3" xfId="36794"/>
    <cellStyle name="Input 19 4 2 2 3" xfId="21099"/>
    <cellStyle name="Input 19 4 2 2 3 2" xfId="42286"/>
    <cellStyle name="Input 19 4 2 2 4" xfId="31702"/>
    <cellStyle name="Input 19 4 2 2_Table 2A-1_EFT (Annual)" xfId="15071"/>
    <cellStyle name="Input 19 4 2 3" xfId="11582"/>
    <cellStyle name="Input 19 4 2 3 2" xfId="23666"/>
    <cellStyle name="Input 19 4 2 3 2 2" xfId="44852"/>
    <cellStyle name="Input 19 4 2 3 3" xfId="34248"/>
    <cellStyle name="Input 19 4 2 4" xfId="18553"/>
    <cellStyle name="Input 19 4 2 4 2" xfId="39740"/>
    <cellStyle name="Input 19 4 2 5" xfId="28959"/>
    <cellStyle name="Input 19 4 2_Table 2A-1_EFT (Annual)" xfId="6870"/>
    <cellStyle name="Input 19 4 3" xfId="4776"/>
    <cellStyle name="Input 19 4 3 2" xfId="13036"/>
    <cellStyle name="Input 19 4 3 2 2" xfId="25042"/>
    <cellStyle name="Input 19 4 3 2 2 2" xfId="46228"/>
    <cellStyle name="Input 19 4 3 2 3" xfId="35624"/>
    <cellStyle name="Input 19 4 3 3" xfId="19929"/>
    <cellStyle name="Input 19 4 3 3 2" xfId="41116"/>
    <cellStyle name="Input 19 4 3 4" xfId="30433"/>
    <cellStyle name="Input 19 4 3_Table 2A-1_EFT (Annual)" xfId="15072"/>
    <cellStyle name="Input 19 4 4" xfId="10380"/>
    <cellStyle name="Input 19 4 4 2" xfId="22496"/>
    <cellStyle name="Input 19 4 4 2 2" xfId="43682"/>
    <cellStyle name="Input 19 4 4 3" xfId="33078"/>
    <cellStyle name="Input 19 4 5" xfId="17383"/>
    <cellStyle name="Input 19 4 5 2" xfId="38570"/>
    <cellStyle name="Input 19 4 6" xfId="27690"/>
    <cellStyle name="Input 19 4_Table 2A-1_EFT (Annual)" xfId="6869"/>
    <cellStyle name="Input 19 5" xfId="772"/>
    <cellStyle name="Input 19 5 2" xfId="4333"/>
    <cellStyle name="Input 19 5 2 2" xfId="12613"/>
    <cellStyle name="Input 19 5 2 2 2" xfId="24630"/>
    <cellStyle name="Input 19 5 2 2 2 2" xfId="45816"/>
    <cellStyle name="Input 19 5 2 2 3" xfId="35212"/>
    <cellStyle name="Input 19 5 2 3" xfId="19517"/>
    <cellStyle name="Input 19 5 2 3 2" xfId="40704"/>
    <cellStyle name="Input 19 5 2 4" xfId="29990"/>
    <cellStyle name="Input 19 5 2_Table 2A-1_EFT (Annual)" xfId="15073"/>
    <cellStyle name="Input 19 5 3" xfId="9961"/>
    <cellStyle name="Input 19 5 3 2" xfId="22084"/>
    <cellStyle name="Input 19 5 3 2 2" xfId="43270"/>
    <cellStyle name="Input 19 5 3 3" xfId="32666"/>
    <cellStyle name="Input 19 5 4" xfId="16971"/>
    <cellStyle name="Input 19 5 4 2" xfId="38158"/>
    <cellStyle name="Input 19 5 5" xfId="27247"/>
    <cellStyle name="Input 19 5_Table 2A-1_EFT (Annual)" xfId="6871"/>
    <cellStyle name="Input 19 6" xfId="1954"/>
    <cellStyle name="Input 19 6 2" xfId="5515"/>
    <cellStyle name="Input 19 6 2 2" xfId="13730"/>
    <cellStyle name="Input 19 6 2 2 2" xfId="25718"/>
    <cellStyle name="Input 19 6 2 2 2 2" xfId="46904"/>
    <cellStyle name="Input 19 6 2 2 3" xfId="36300"/>
    <cellStyle name="Input 19 6 2 3" xfId="20605"/>
    <cellStyle name="Input 19 6 2 3 2" xfId="41792"/>
    <cellStyle name="Input 19 6 2 4" xfId="31172"/>
    <cellStyle name="Input 19 6 2_Table 2A-1_EFT (Annual)" xfId="15074"/>
    <cellStyle name="Input 19 6 3" xfId="11074"/>
    <cellStyle name="Input 19 6 3 2" xfId="23172"/>
    <cellStyle name="Input 19 6 3 2 2" xfId="44358"/>
    <cellStyle name="Input 19 6 3 3" xfId="33754"/>
    <cellStyle name="Input 19 6 4" xfId="18059"/>
    <cellStyle name="Input 19 6 4 2" xfId="39246"/>
    <cellStyle name="Input 19 6 5" xfId="28429"/>
    <cellStyle name="Input 19 6_Table 2A-1_EFT (Annual)" xfId="6872"/>
    <cellStyle name="Input 19 7" xfId="3756"/>
    <cellStyle name="Input 19 7 2" xfId="12124"/>
    <cellStyle name="Input 19 7 2 2" xfId="24154"/>
    <cellStyle name="Input 19 7 2 2 2" xfId="45340"/>
    <cellStyle name="Input 19 7 2 3" xfId="34736"/>
    <cellStyle name="Input 19 7 3" xfId="19041"/>
    <cellStyle name="Input 19 7 3 2" xfId="40228"/>
    <cellStyle name="Input 19 7 4" xfId="29465"/>
    <cellStyle name="Input 19 7_Table 2A-1_EFT (Annual)" xfId="15075"/>
    <cellStyle name="Input 19 8" xfId="9443"/>
    <cellStyle name="Input 19 8 2" xfId="21608"/>
    <cellStyle name="Input 19 8 2 2" xfId="42794"/>
    <cellStyle name="Input 19 8 3" xfId="32190"/>
    <cellStyle name="Input 19 9" xfId="16495"/>
    <cellStyle name="Input 19 9 2" xfId="37682"/>
    <cellStyle name="Input 19_Table 2A-1_EFT (Annual)" xfId="3018"/>
    <cellStyle name="Input 2" xfId="99"/>
    <cellStyle name="Input 2 10" xfId="21516"/>
    <cellStyle name="Input 2 10 2" xfId="42703"/>
    <cellStyle name="Input 2 11" xfId="26654"/>
    <cellStyle name="Input 2 2" xfId="497"/>
    <cellStyle name="Input 2 2 2" xfId="1474"/>
    <cellStyle name="Input 2 2 2 2" xfId="2744"/>
    <cellStyle name="Input 2 2 2 2 2" xfId="6305"/>
    <cellStyle name="Input 2 2 2 2 2 2" xfId="14499"/>
    <cellStyle name="Input 2 2 2 2 2 2 2" xfId="26471"/>
    <cellStyle name="Input 2 2 2 2 2 2 2 2" xfId="47657"/>
    <cellStyle name="Input 2 2 2 2 2 2 3" xfId="37053"/>
    <cellStyle name="Input 2 2 2 2 2 3" xfId="21358"/>
    <cellStyle name="Input 2 2 2 2 2 3 2" xfId="42545"/>
    <cellStyle name="Input 2 2 2 2 2 4" xfId="31961"/>
    <cellStyle name="Input 2 2 2 2 2_Table 2A-1_EFT (Annual)" xfId="15076"/>
    <cellStyle name="Input 2 2 2 2 3" xfId="11841"/>
    <cellStyle name="Input 2 2 2 2 3 2" xfId="23925"/>
    <cellStyle name="Input 2 2 2 2 3 2 2" xfId="45111"/>
    <cellStyle name="Input 2 2 2 2 3 3" xfId="34507"/>
    <cellStyle name="Input 2 2 2 2 4" xfId="18812"/>
    <cellStyle name="Input 2 2 2 2 4 2" xfId="39999"/>
    <cellStyle name="Input 2 2 2 2 5" xfId="29218"/>
    <cellStyle name="Input 2 2 2 2_Table 2A-1_EFT (Annual)" xfId="6874"/>
    <cellStyle name="Input 2 2 2 3" xfId="5035"/>
    <cellStyle name="Input 2 2 2 3 2" xfId="13295"/>
    <cellStyle name="Input 2 2 2 3 2 2" xfId="25301"/>
    <cellStyle name="Input 2 2 2 3 2 2 2" xfId="46487"/>
    <cellStyle name="Input 2 2 2 3 2 3" xfId="35883"/>
    <cellStyle name="Input 2 2 2 3 3" xfId="20188"/>
    <cellStyle name="Input 2 2 2 3 3 2" xfId="41375"/>
    <cellStyle name="Input 2 2 2 3 4" xfId="30692"/>
    <cellStyle name="Input 2 2 2 3_Table 2A-1_EFT (Annual)" xfId="15077"/>
    <cellStyle name="Input 2 2 2 4" xfId="10639"/>
    <cellStyle name="Input 2 2 2 4 2" xfId="22755"/>
    <cellStyle name="Input 2 2 2 4 2 2" xfId="43941"/>
    <cellStyle name="Input 2 2 2 4 3" xfId="33337"/>
    <cellStyle name="Input 2 2 2 5" xfId="17642"/>
    <cellStyle name="Input 2 2 2 5 2" xfId="38829"/>
    <cellStyle name="Input 2 2 2 6" xfId="27949"/>
    <cellStyle name="Input 2 2 2_Table 2A-1_EFT (Annual)" xfId="6873"/>
    <cellStyle name="Input 2 2 3" xfId="1012"/>
    <cellStyle name="Input 2 2 3 2" xfId="4573"/>
    <cellStyle name="Input 2 2 3 2 2" xfId="12833"/>
    <cellStyle name="Input 2 2 3 2 2 2" xfId="24839"/>
    <cellStyle name="Input 2 2 3 2 2 2 2" xfId="46025"/>
    <cellStyle name="Input 2 2 3 2 2 3" xfId="35421"/>
    <cellStyle name="Input 2 2 3 2 3" xfId="19726"/>
    <cellStyle name="Input 2 2 3 2 3 2" xfId="40913"/>
    <cellStyle name="Input 2 2 3 2 4" xfId="30230"/>
    <cellStyle name="Input 2 2 3 2_Table 2A-1_EFT (Annual)" xfId="15078"/>
    <cellStyle name="Input 2 2 3 3" xfId="10177"/>
    <cellStyle name="Input 2 2 3 3 2" xfId="22293"/>
    <cellStyle name="Input 2 2 3 3 2 2" xfId="43479"/>
    <cellStyle name="Input 2 2 3 3 3" xfId="32875"/>
    <cellStyle name="Input 2 2 3 4" xfId="17180"/>
    <cellStyle name="Input 2 2 3 4 2" xfId="38367"/>
    <cellStyle name="Input 2 2 3 5" xfId="27487"/>
    <cellStyle name="Input 2 2 3_Table 2A-1_EFT (Annual)" xfId="6875"/>
    <cellStyle name="Input 2 2 4" xfId="2213"/>
    <cellStyle name="Input 2 2 4 2" xfId="5774"/>
    <cellStyle name="Input 2 2 4 2 2" xfId="13989"/>
    <cellStyle name="Input 2 2 4 2 2 2" xfId="25977"/>
    <cellStyle name="Input 2 2 4 2 2 2 2" xfId="47163"/>
    <cellStyle name="Input 2 2 4 2 2 3" xfId="36559"/>
    <cellStyle name="Input 2 2 4 2 3" xfId="20864"/>
    <cellStyle name="Input 2 2 4 2 3 2" xfId="42051"/>
    <cellStyle name="Input 2 2 4 2 4" xfId="31431"/>
    <cellStyle name="Input 2 2 4 2_Table 2A-1_EFT (Annual)" xfId="15079"/>
    <cellStyle name="Input 2 2 4 3" xfId="11333"/>
    <cellStyle name="Input 2 2 4 3 2" xfId="23431"/>
    <cellStyle name="Input 2 2 4 3 2 2" xfId="44617"/>
    <cellStyle name="Input 2 2 4 3 3" xfId="34013"/>
    <cellStyle name="Input 2 2 4 4" xfId="18318"/>
    <cellStyle name="Input 2 2 4 4 2" xfId="39505"/>
    <cellStyle name="Input 2 2 4 5" xfId="28688"/>
    <cellStyle name="Input 2 2 4_Table 2A-1_EFT (Annual)" xfId="6876"/>
    <cellStyle name="Input 2 2 5" xfId="4067"/>
    <cellStyle name="Input 2 2 5 2" xfId="12391"/>
    <cellStyle name="Input 2 2 5 2 2" xfId="24413"/>
    <cellStyle name="Input 2 2 5 2 2 2" xfId="45599"/>
    <cellStyle name="Input 2 2 5 2 3" xfId="34995"/>
    <cellStyle name="Input 2 2 5 3" xfId="19300"/>
    <cellStyle name="Input 2 2 5 3 2" xfId="40487"/>
    <cellStyle name="Input 2 2 5 4" xfId="29755"/>
    <cellStyle name="Input 2 2 5_Table 2A-1_EFT (Annual)" xfId="15080"/>
    <cellStyle name="Input 2 2 6" xfId="9730"/>
    <cellStyle name="Input 2 2 6 2" xfId="21867"/>
    <cellStyle name="Input 2 2 6 2 2" xfId="43053"/>
    <cellStyle name="Input 2 2 6 3" xfId="32449"/>
    <cellStyle name="Input 2 2 7" xfId="16754"/>
    <cellStyle name="Input 2 2 7 2" xfId="37941"/>
    <cellStyle name="Input 2 2 8" xfId="27012"/>
    <cellStyle name="Input 2 2_Table 2A-1_EFT (Annual)" xfId="3022"/>
    <cellStyle name="Input 2 3" xfId="330"/>
    <cellStyle name="Input 2 3 2" xfId="1318"/>
    <cellStyle name="Input 2 3 2 2" xfId="2588"/>
    <cellStyle name="Input 2 3 2 2 2" xfId="6149"/>
    <cellStyle name="Input 2 3 2 2 2 2" xfId="14343"/>
    <cellStyle name="Input 2 3 2 2 2 2 2" xfId="26315"/>
    <cellStyle name="Input 2 3 2 2 2 2 2 2" xfId="47501"/>
    <cellStyle name="Input 2 3 2 2 2 2 3" xfId="36897"/>
    <cellStyle name="Input 2 3 2 2 2 3" xfId="21202"/>
    <cellStyle name="Input 2 3 2 2 2 3 2" xfId="42389"/>
    <cellStyle name="Input 2 3 2 2 2 4" xfId="31805"/>
    <cellStyle name="Input 2 3 2 2 2_Table 2A-1_EFT (Annual)" xfId="15081"/>
    <cellStyle name="Input 2 3 2 2 3" xfId="11685"/>
    <cellStyle name="Input 2 3 2 2 3 2" xfId="23769"/>
    <cellStyle name="Input 2 3 2 2 3 2 2" xfId="44955"/>
    <cellStyle name="Input 2 3 2 2 3 3" xfId="34351"/>
    <cellStyle name="Input 2 3 2 2 4" xfId="18656"/>
    <cellStyle name="Input 2 3 2 2 4 2" xfId="39843"/>
    <cellStyle name="Input 2 3 2 2 5" xfId="29062"/>
    <cellStyle name="Input 2 3 2 2_Table 2A-1_EFT (Annual)" xfId="6878"/>
    <cellStyle name="Input 2 3 2 3" xfId="4879"/>
    <cellStyle name="Input 2 3 2 3 2" xfId="13139"/>
    <cellStyle name="Input 2 3 2 3 2 2" xfId="25145"/>
    <cellStyle name="Input 2 3 2 3 2 2 2" xfId="46331"/>
    <cellStyle name="Input 2 3 2 3 2 3" xfId="35727"/>
    <cellStyle name="Input 2 3 2 3 3" xfId="20032"/>
    <cellStyle name="Input 2 3 2 3 3 2" xfId="41219"/>
    <cellStyle name="Input 2 3 2 3 4" xfId="30536"/>
    <cellStyle name="Input 2 3 2 3_Table 2A-1_EFT (Annual)" xfId="15082"/>
    <cellStyle name="Input 2 3 2 4" xfId="10483"/>
    <cellStyle name="Input 2 3 2 4 2" xfId="22599"/>
    <cellStyle name="Input 2 3 2 4 2 2" xfId="43785"/>
    <cellStyle name="Input 2 3 2 4 3" xfId="33181"/>
    <cellStyle name="Input 2 3 2 5" xfId="17486"/>
    <cellStyle name="Input 2 3 2 5 2" xfId="38673"/>
    <cellStyle name="Input 2 3 2 6" xfId="27793"/>
    <cellStyle name="Input 2 3 2_Table 2A-1_EFT (Annual)" xfId="6877"/>
    <cellStyle name="Input 2 3 3" xfId="875"/>
    <cellStyle name="Input 2 3 3 2" xfId="4436"/>
    <cellStyle name="Input 2 3 3 2 2" xfId="12701"/>
    <cellStyle name="Input 2 3 3 2 2 2" xfId="24713"/>
    <cellStyle name="Input 2 3 3 2 2 2 2" xfId="45899"/>
    <cellStyle name="Input 2 3 3 2 2 3" xfId="35295"/>
    <cellStyle name="Input 2 3 3 2 3" xfId="19600"/>
    <cellStyle name="Input 2 3 3 2 3 2" xfId="40787"/>
    <cellStyle name="Input 2 3 3 2 4" xfId="30093"/>
    <cellStyle name="Input 2 3 3 2_Table 2A-1_EFT (Annual)" xfId="15083"/>
    <cellStyle name="Input 2 3 3 3" xfId="10048"/>
    <cellStyle name="Input 2 3 3 3 2" xfId="22167"/>
    <cellStyle name="Input 2 3 3 3 2 2" xfId="43353"/>
    <cellStyle name="Input 2 3 3 3 3" xfId="32749"/>
    <cellStyle name="Input 2 3 3 4" xfId="17054"/>
    <cellStyle name="Input 2 3 3 4 2" xfId="38241"/>
    <cellStyle name="Input 2 3 3 5" xfId="27350"/>
    <cellStyle name="Input 2 3 3_Table 2A-1_EFT (Annual)" xfId="6879"/>
    <cellStyle name="Input 2 3 4" xfId="2057"/>
    <cellStyle name="Input 2 3 4 2" xfId="5618"/>
    <cellStyle name="Input 2 3 4 2 2" xfId="13833"/>
    <cellStyle name="Input 2 3 4 2 2 2" xfId="25821"/>
    <cellStyle name="Input 2 3 4 2 2 2 2" xfId="47007"/>
    <cellStyle name="Input 2 3 4 2 2 3" xfId="36403"/>
    <cellStyle name="Input 2 3 4 2 3" xfId="20708"/>
    <cellStyle name="Input 2 3 4 2 3 2" xfId="41895"/>
    <cellStyle name="Input 2 3 4 2 4" xfId="31275"/>
    <cellStyle name="Input 2 3 4 2_Table 2A-1_EFT (Annual)" xfId="15084"/>
    <cellStyle name="Input 2 3 4 3" xfId="11177"/>
    <cellStyle name="Input 2 3 4 3 2" xfId="23275"/>
    <cellStyle name="Input 2 3 4 3 2 2" xfId="44461"/>
    <cellStyle name="Input 2 3 4 3 3" xfId="33857"/>
    <cellStyle name="Input 2 3 4 4" xfId="18162"/>
    <cellStyle name="Input 2 3 4 4 2" xfId="39349"/>
    <cellStyle name="Input 2 3 4 5" xfId="28532"/>
    <cellStyle name="Input 2 3 4_Table 2A-1_EFT (Annual)" xfId="6880"/>
    <cellStyle name="Input 2 3 5" xfId="3900"/>
    <cellStyle name="Input 2 3 5 2" xfId="12232"/>
    <cellStyle name="Input 2 3 5 2 2" xfId="24257"/>
    <cellStyle name="Input 2 3 5 2 2 2" xfId="45443"/>
    <cellStyle name="Input 2 3 5 2 3" xfId="34839"/>
    <cellStyle name="Input 2 3 5 3" xfId="19144"/>
    <cellStyle name="Input 2 3 5 3 2" xfId="40331"/>
    <cellStyle name="Input 2 3 5 4" xfId="29588"/>
    <cellStyle name="Input 2 3 5_Table 2A-1_EFT (Annual)" xfId="15085"/>
    <cellStyle name="Input 2 3 6" xfId="9569"/>
    <cellStyle name="Input 2 3 6 2" xfId="21711"/>
    <cellStyle name="Input 2 3 6 2 2" xfId="42897"/>
    <cellStyle name="Input 2 3 6 3" xfId="32293"/>
    <cellStyle name="Input 2 3 7" xfId="16598"/>
    <cellStyle name="Input 2 3 7 2" xfId="37785"/>
    <cellStyle name="Input 2 3 8" xfId="26845"/>
    <cellStyle name="Input 2 3_Table 2A-1_EFT (Annual)" xfId="3023"/>
    <cellStyle name="Input 2 4" xfId="1152"/>
    <cellStyle name="Input 2 4 2" xfId="2422"/>
    <cellStyle name="Input 2 4 2 2" xfId="5983"/>
    <cellStyle name="Input 2 4 2 2 2" xfId="14177"/>
    <cellStyle name="Input 2 4 2 2 2 2" xfId="26149"/>
    <cellStyle name="Input 2 4 2 2 2 2 2" xfId="47335"/>
    <cellStyle name="Input 2 4 2 2 2 3" xfId="36731"/>
    <cellStyle name="Input 2 4 2 2 3" xfId="21036"/>
    <cellStyle name="Input 2 4 2 2 3 2" xfId="42223"/>
    <cellStyle name="Input 2 4 2 2 4" xfId="31639"/>
    <cellStyle name="Input 2 4 2 2_Table 2A-1_EFT (Annual)" xfId="15086"/>
    <cellStyle name="Input 2 4 2 3" xfId="11519"/>
    <cellStyle name="Input 2 4 2 3 2" xfId="23603"/>
    <cellStyle name="Input 2 4 2 3 2 2" xfId="44789"/>
    <cellStyle name="Input 2 4 2 3 3" xfId="34185"/>
    <cellStyle name="Input 2 4 2 4" xfId="18490"/>
    <cellStyle name="Input 2 4 2 4 2" xfId="39677"/>
    <cellStyle name="Input 2 4 2 5" xfId="28896"/>
    <cellStyle name="Input 2 4 2_Table 2A-1_EFT (Annual)" xfId="6882"/>
    <cellStyle name="Input 2 4 3" xfId="4713"/>
    <cellStyle name="Input 2 4 3 2" xfId="12973"/>
    <cellStyle name="Input 2 4 3 2 2" xfId="24979"/>
    <cellStyle name="Input 2 4 3 2 2 2" xfId="46165"/>
    <cellStyle name="Input 2 4 3 2 3" xfId="35561"/>
    <cellStyle name="Input 2 4 3 3" xfId="19866"/>
    <cellStyle name="Input 2 4 3 3 2" xfId="41053"/>
    <cellStyle name="Input 2 4 3 4" xfId="30370"/>
    <cellStyle name="Input 2 4 3_Table 2A-1_EFT (Annual)" xfId="15087"/>
    <cellStyle name="Input 2 4 4" xfId="10317"/>
    <cellStyle name="Input 2 4 4 2" xfId="22433"/>
    <cellStyle name="Input 2 4 4 2 2" xfId="43619"/>
    <cellStyle name="Input 2 4 4 3" xfId="33015"/>
    <cellStyle name="Input 2 4 5" xfId="17320"/>
    <cellStyle name="Input 2 4 5 2" xfId="38507"/>
    <cellStyle name="Input 2 4 6" xfId="27627"/>
    <cellStyle name="Input 2 4_Table 2A-1_EFT (Annual)" xfId="6881"/>
    <cellStyle name="Input 2 5" xfId="716"/>
    <cellStyle name="Input 2 5 2" xfId="4277"/>
    <cellStyle name="Input 2 5 2 2" xfId="12561"/>
    <cellStyle name="Input 2 5 2 2 2" xfId="24579"/>
    <cellStyle name="Input 2 5 2 2 2 2" xfId="45765"/>
    <cellStyle name="Input 2 5 2 2 3" xfId="35161"/>
    <cellStyle name="Input 2 5 2 3" xfId="19466"/>
    <cellStyle name="Input 2 5 2 3 2" xfId="40653"/>
    <cellStyle name="Input 2 5 2 4" xfId="29934"/>
    <cellStyle name="Input 2 5 2_Table 2A-1_EFT (Annual)" xfId="15088"/>
    <cellStyle name="Input 2 5 3" xfId="9908"/>
    <cellStyle name="Input 2 5 3 2" xfId="22033"/>
    <cellStyle name="Input 2 5 3 2 2" xfId="43219"/>
    <cellStyle name="Input 2 5 3 3" xfId="32615"/>
    <cellStyle name="Input 2 5 4" xfId="16920"/>
    <cellStyle name="Input 2 5 4 2" xfId="38107"/>
    <cellStyle name="Input 2 5 5" xfId="27191"/>
    <cellStyle name="Input 2 5_Table 2A-1_EFT (Annual)" xfId="6883"/>
    <cellStyle name="Input 2 6" xfId="1804"/>
    <cellStyle name="Input 2 6 2" xfId="5365"/>
    <cellStyle name="Input 2 6 2 2" xfId="13580"/>
    <cellStyle name="Input 2 6 2 2 2" xfId="25568"/>
    <cellStyle name="Input 2 6 2 2 2 2" xfId="46754"/>
    <cellStyle name="Input 2 6 2 2 3" xfId="36150"/>
    <cellStyle name="Input 2 6 2 3" xfId="20455"/>
    <cellStyle name="Input 2 6 2 3 2" xfId="41642"/>
    <cellStyle name="Input 2 6 2 4" xfId="31022"/>
    <cellStyle name="Input 2 6 2_Table 2A-1_EFT (Annual)" xfId="15089"/>
    <cellStyle name="Input 2 6 3" xfId="10924"/>
    <cellStyle name="Input 2 6 3 2" xfId="23022"/>
    <cellStyle name="Input 2 6 3 2 2" xfId="44208"/>
    <cellStyle name="Input 2 6 3 3" xfId="33604"/>
    <cellStyle name="Input 2 6 4" xfId="17909"/>
    <cellStyle name="Input 2 6 4 2" xfId="39096"/>
    <cellStyle name="Input 2 6 5" xfId="28279"/>
    <cellStyle name="Input 2 6_Table 2A-1_EFT (Annual)" xfId="6884"/>
    <cellStyle name="Input 2 7" xfId="3688"/>
    <cellStyle name="Input 2 7 2" xfId="12060"/>
    <cellStyle name="Input 2 7 2 2" xfId="24091"/>
    <cellStyle name="Input 2 7 2 2 2" xfId="45277"/>
    <cellStyle name="Input 2 7 2 3" xfId="34673"/>
    <cellStyle name="Input 2 7 3" xfId="18978"/>
    <cellStyle name="Input 2 7 3 2" xfId="40165"/>
    <cellStyle name="Input 2 7 4" xfId="29397"/>
    <cellStyle name="Input 2 7_Table 2A-1_EFT (Annual)" xfId="15090"/>
    <cellStyle name="Input 2 8" xfId="9378"/>
    <cellStyle name="Input 2 8 2" xfId="21545"/>
    <cellStyle name="Input 2 8 2 2" xfId="42731"/>
    <cellStyle name="Input 2 8 3" xfId="32127"/>
    <cellStyle name="Input 2 9" xfId="16432"/>
    <cellStyle name="Input 2 9 2" xfId="37619"/>
    <cellStyle name="Input 2_Table 2A-1_EFT (Annual)" xfId="3021"/>
    <cellStyle name="Input 20" xfId="169"/>
    <cellStyle name="Input 20 10" xfId="26724"/>
    <cellStyle name="Input 20 2" xfId="562"/>
    <cellStyle name="Input 20 2 2" xfId="1539"/>
    <cellStyle name="Input 20 2 2 2" xfId="2809"/>
    <cellStyle name="Input 20 2 2 2 2" xfId="6370"/>
    <cellStyle name="Input 20 2 2 2 2 2" xfId="14564"/>
    <cellStyle name="Input 20 2 2 2 2 2 2" xfId="26536"/>
    <cellStyle name="Input 20 2 2 2 2 2 2 2" xfId="47722"/>
    <cellStyle name="Input 20 2 2 2 2 2 3" xfId="37118"/>
    <cellStyle name="Input 20 2 2 2 2 3" xfId="21423"/>
    <cellStyle name="Input 20 2 2 2 2 3 2" xfId="42610"/>
    <cellStyle name="Input 20 2 2 2 2 4" xfId="32026"/>
    <cellStyle name="Input 20 2 2 2 2_Table 2A-1_EFT (Annual)" xfId="15091"/>
    <cellStyle name="Input 20 2 2 2 3" xfId="11906"/>
    <cellStyle name="Input 20 2 2 2 3 2" xfId="23990"/>
    <cellStyle name="Input 20 2 2 2 3 2 2" xfId="45176"/>
    <cellStyle name="Input 20 2 2 2 3 3" xfId="34572"/>
    <cellStyle name="Input 20 2 2 2 4" xfId="18877"/>
    <cellStyle name="Input 20 2 2 2 4 2" xfId="40064"/>
    <cellStyle name="Input 20 2 2 2 5" xfId="29283"/>
    <cellStyle name="Input 20 2 2 2_Table 2A-1_EFT (Annual)" xfId="6886"/>
    <cellStyle name="Input 20 2 2 3" xfId="5100"/>
    <cellStyle name="Input 20 2 2 3 2" xfId="13360"/>
    <cellStyle name="Input 20 2 2 3 2 2" xfId="25366"/>
    <cellStyle name="Input 20 2 2 3 2 2 2" xfId="46552"/>
    <cellStyle name="Input 20 2 2 3 2 3" xfId="35948"/>
    <cellStyle name="Input 20 2 2 3 3" xfId="20253"/>
    <cellStyle name="Input 20 2 2 3 3 2" xfId="41440"/>
    <cellStyle name="Input 20 2 2 3 4" xfId="30757"/>
    <cellStyle name="Input 20 2 2 3_Table 2A-1_EFT (Annual)" xfId="15092"/>
    <cellStyle name="Input 20 2 2 4" xfId="10704"/>
    <cellStyle name="Input 20 2 2 4 2" xfId="22820"/>
    <cellStyle name="Input 20 2 2 4 2 2" xfId="44006"/>
    <cellStyle name="Input 20 2 2 4 3" xfId="33402"/>
    <cellStyle name="Input 20 2 2 5" xfId="17707"/>
    <cellStyle name="Input 20 2 2 5 2" xfId="38894"/>
    <cellStyle name="Input 20 2 2 6" xfId="28014"/>
    <cellStyle name="Input 20 2 2_Table 2A-1_EFT (Annual)" xfId="6885"/>
    <cellStyle name="Input 20 2 3" xfId="1065"/>
    <cellStyle name="Input 20 2 3 2" xfId="4626"/>
    <cellStyle name="Input 20 2 3 2 2" xfId="12886"/>
    <cellStyle name="Input 20 2 3 2 2 2" xfId="24892"/>
    <cellStyle name="Input 20 2 3 2 2 2 2" xfId="46078"/>
    <cellStyle name="Input 20 2 3 2 2 3" xfId="35474"/>
    <cellStyle name="Input 20 2 3 2 3" xfId="19779"/>
    <cellStyle name="Input 20 2 3 2 3 2" xfId="40966"/>
    <cellStyle name="Input 20 2 3 2 4" xfId="30283"/>
    <cellStyle name="Input 20 2 3 2_Table 2A-1_EFT (Annual)" xfId="15093"/>
    <cellStyle name="Input 20 2 3 3" xfId="10230"/>
    <cellStyle name="Input 20 2 3 3 2" xfId="22346"/>
    <cellStyle name="Input 20 2 3 3 2 2" xfId="43532"/>
    <cellStyle name="Input 20 2 3 3 3" xfId="32928"/>
    <cellStyle name="Input 20 2 3 4" xfId="17233"/>
    <cellStyle name="Input 20 2 3 4 2" xfId="38420"/>
    <cellStyle name="Input 20 2 3 5" xfId="27540"/>
    <cellStyle name="Input 20 2 3_Table 2A-1_EFT (Annual)" xfId="6887"/>
    <cellStyle name="Input 20 2 4" xfId="2278"/>
    <cellStyle name="Input 20 2 4 2" xfId="5839"/>
    <cellStyle name="Input 20 2 4 2 2" xfId="14054"/>
    <cellStyle name="Input 20 2 4 2 2 2" xfId="26042"/>
    <cellStyle name="Input 20 2 4 2 2 2 2" xfId="47228"/>
    <cellStyle name="Input 20 2 4 2 2 3" xfId="36624"/>
    <cellStyle name="Input 20 2 4 2 3" xfId="20929"/>
    <cellStyle name="Input 20 2 4 2 3 2" xfId="42116"/>
    <cellStyle name="Input 20 2 4 2 4" xfId="31496"/>
    <cellStyle name="Input 20 2 4 2_Table 2A-1_EFT (Annual)" xfId="15094"/>
    <cellStyle name="Input 20 2 4 3" xfId="11398"/>
    <cellStyle name="Input 20 2 4 3 2" xfId="23496"/>
    <cellStyle name="Input 20 2 4 3 2 2" xfId="44682"/>
    <cellStyle name="Input 20 2 4 3 3" xfId="34078"/>
    <cellStyle name="Input 20 2 4 4" xfId="18383"/>
    <cellStyle name="Input 20 2 4 4 2" xfId="39570"/>
    <cellStyle name="Input 20 2 4 5" xfId="28753"/>
    <cellStyle name="Input 20 2 4_Table 2A-1_EFT (Annual)" xfId="6888"/>
    <cellStyle name="Input 20 2 5" xfId="4132"/>
    <cellStyle name="Input 20 2 5 2" xfId="12456"/>
    <cellStyle name="Input 20 2 5 2 2" xfId="24478"/>
    <cellStyle name="Input 20 2 5 2 2 2" xfId="45664"/>
    <cellStyle name="Input 20 2 5 2 3" xfId="35060"/>
    <cellStyle name="Input 20 2 5 3" xfId="19365"/>
    <cellStyle name="Input 20 2 5 3 2" xfId="40552"/>
    <cellStyle name="Input 20 2 5 4" xfId="29820"/>
    <cellStyle name="Input 20 2 5_Table 2A-1_EFT (Annual)" xfId="15095"/>
    <cellStyle name="Input 20 2 6" xfId="9795"/>
    <cellStyle name="Input 20 2 6 2" xfId="21932"/>
    <cellStyle name="Input 20 2 6 2 2" xfId="43118"/>
    <cellStyle name="Input 20 2 6 3" xfId="32514"/>
    <cellStyle name="Input 20 2 7" xfId="16819"/>
    <cellStyle name="Input 20 2 7 2" xfId="38006"/>
    <cellStyle name="Input 20 2 8" xfId="27077"/>
    <cellStyle name="Input 20 2_Table 2A-1_EFT (Annual)" xfId="3025"/>
    <cellStyle name="Input 20 3" xfId="400"/>
    <cellStyle name="Input 20 3 2" xfId="1383"/>
    <cellStyle name="Input 20 3 2 2" xfId="2653"/>
    <cellStyle name="Input 20 3 2 2 2" xfId="6214"/>
    <cellStyle name="Input 20 3 2 2 2 2" xfId="14408"/>
    <cellStyle name="Input 20 3 2 2 2 2 2" xfId="26380"/>
    <cellStyle name="Input 20 3 2 2 2 2 2 2" xfId="47566"/>
    <cellStyle name="Input 20 3 2 2 2 2 3" xfId="36962"/>
    <cellStyle name="Input 20 3 2 2 2 3" xfId="21267"/>
    <cellStyle name="Input 20 3 2 2 2 3 2" xfId="42454"/>
    <cellStyle name="Input 20 3 2 2 2 4" xfId="31870"/>
    <cellStyle name="Input 20 3 2 2 2_Table 2A-1_EFT (Annual)" xfId="15096"/>
    <cellStyle name="Input 20 3 2 2 3" xfId="11750"/>
    <cellStyle name="Input 20 3 2 2 3 2" xfId="23834"/>
    <cellStyle name="Input 20 3 2 2 3 2 2" xfId="45020"/>
    <cellStyle name="Input 20 3 2 2 3 3" xfId="34416"/>
    <cellStyle name="Input 20 3 2 2 4" xfId="18721"/>
    <cellStyle name="Input 20 3 2 2 4 2" xfId="39908"/>
    <cellStyle name="Input 20 3 2 2 5" xfId="29127"/>
    <cellStyle name="Input 20 3 2 2_Table 2A-1_EFT (Annual)" xfId="6890"/>
    <cellStyle name="Input 20 3 2 3" xfId="4944"/>
    <cellStyle name="Input 20 3 2 3 2" xfId="13204"/>
    <cellStyle name="Input 20 3 2 3 2 2" xfId="25210"/>
    <cellStyle name="Input 20 3 2 3 2 2 2" xfId="46396"/>
    <cellStyle name="Input 20 3 2 3 2 3" xfId="35792"/>
    <cellStyle name="Input 20 3 2 3 3" xfId="20097"/>
    <cellStyle name="Input 20 3 2 3 3 2" xfId="41284"/>
    <cellStyle name="Input 20 3 2 3 4" xfId="30601"/>
    <cellStyle name="Input 20 3 2 3_Table 2A-1_EFT (Annual)" xfId="15097"/>
    <cellStyle name="Input 20 3 2 4" xfId="10548"/>
    <cellStyle name="Input 20 3 2 4 2" xfId="22664"/>
    <cellStyle name="Input 20 3 2 4 2 2" xfId="43850"/>
    <cellStyle name="Input 20 3 2 4 3" xfId="33246"/>
    <cellStyle name="Input 20 3 2 5" xfId="17551"/>
    <cellStyle name="Input 20 3 2 5 2" xfId="38738"/>
    <cellStyle name="Input 20 3 2 6" xfId="27858"/>
    <cellStyle name="Input 20 3 2_Table 2A-1_EFT (Annual)" xfId="6889"/>
    <cellStyle name="Input 20 3 3" xfId="933"/>
    <cellStyle name="Input 20 3 3 2" xfId="4494"/>
    <cellStyle name="Input 20 3 3 2 2" xfId="12756"/>
    <cellStyle name="Input 20 3 3 2 2 2" xfId="24766"/>
    <cellStyle name="Input 20 3 3 2 2 2 2" xfId="45952"/>
    <cellStyle name="Input 20 3 3 2 2 3" xfId="35348"/>
    <cellStyle name="Input 20 3 3 2 3" xfId="19653"/>
    <cellStyle name="Input 20 3 3 2 3 2" xfId="40840"/>
    <cellStyle name="Input 20 3 3 2 4" xfId="30151"/>
    <cellStyle name="Input 20 3 3 2_Table 2A-1_EFT (Annual)" xfId="15098"/>
    <cellStyle name="Input 20 3 3 3" xfId="10103"/>
    <cellStyle name="Input 20 3 3 3 2" xfId="22220"/>
    <cellStyle name="Input 20 3 3 3 2 2" xfId="43406"/>
    <cellStyle name="Input 20 3 3 3 3" xfId="32802"/>
    <cellStyle name="Input 20 3 3 4" xfId="17107"/>
    <cellStyle name="Input 20 3 3 4 2" xfId="38294"/>
    <cellStyle name="Input 20 3 3 5" xfId="27408"/>
    <cellStyle name="Input 20 3 3_Table 2A-1_EFT (Annual)" xfId="6891"/>
    <cellStyle name="Input 20 3 4" xfId="2122"/>
    <cellStyle name="Input 20 3 4 2" xfId="5683"/>
    <cellStyle name="Input 20 3 4 2 2" xfId="13898"/>
    <cellStyle name="Input 20 3 4 2 2 2" xfId="25886"/>
    <cellStyle name="Input 20 3 4 2 2 2 2" xfId="47072"/>
    <cellStyle name="Input 20 3 4 2 2 3" xfId="36468"/>
    <cellStyle name="Input 20 3 4 2 3" xfId="20773"/>
    <cellStyle name="Input 20 3 4 2 3 2" xfId="41960"/>
    <cellStyle name="Input 20 3 4 2 4" xfId="31340"/>
    <cellStyle name="Input 20 3 4 2_Table 2A-1_EFT (Annual)" xfId="15099"/>
    <cellStyle name="Input 20 3 4 3" xfId="11242"/>
    <cellStyle name="Input 20 3 4 3 2" xfId="23340"/>
    <cellStyle name="Input 20 3 4 3 2 2" xfId="44526"/>
    <cellStyle name="Input 20 3 4 3 3" xfId="33922"/>
    <cellStyle name="Input 20 3 4 4" xfId="18227"/>
    <cellStyle name="Input 20 3 4 4 2" xfId="39414"/>
    <cellStyle name="Input 20 3 4 5" xfId="28597"/>
    <cellStyle name="Input 20 3 4_Table 2A-1_EFT (Annual)" xfId="6892"/>
    <cellStyle name="Input 20 3 5" xfId="3970"/>
    <cellStyle name="Input 20 3 5 2" xfId="12298"/>
    <cellStyle name="Input 20 3 5 2 2" xfId="24322"/>
    <cellStyle name="Input 20 3 5 2 2 2" xfId="45508"/>
    <cellStyle name="Input 20 3 5 2 3" xfId="34904"/>
    <cellStyle name="Input 20 3 5 3" xfId="19209"/>
    <cellStyle name="Input 20 3 5 3 2" xfId="40396"/>
    <cellStyle name="Input 20 3 5 4" xfId="29658"/>
    <cellStyle name="Input 20 3 5_Table 2A-1_EFT (Annual)" xfId="15100"/>
    <cellStyle name="Input 20 3 6" xfId="9635"/>
    <cellStyle name="Input 20 3 6 2" xfId="21776"/>
    <cellStyle name="Input 20 3 6 2 2" xfId="42962"/>
    <cellStyle name="Input 20 3 6 3" xfId="32358"/>
    <cellStyle name="Input 20 3 7" xfId="16663"/>
    <cellStyle name="Input 20 3 7 2" xfId="37850"/>
    <cellStyle name="Input 20 3 8" xfId="26915"/>
    <cellStyle name="Input 20 3_Table 2A-1_EFT (Annual)" xfId="3026"/>
    <cellStyle name="Input 20 4" xfId="1217"/>
    <cellStyle name="Input 20 4 2" xfId="2487"/>
    <cellStyle name="Input 20 4 2 2" xfId="6048"/>
    <cellStyle name="Input 20 4 2 2 2" xfId="14242"/>
    <cellStyle name="Input 20 4 2 2 2 2" xfId="26214"/>
    <cellStyle name="Input 20 4 2 2 2 2 2" xfId="47400"/>
    <cellStyle name="Input 20 4 2 2 2 3" xfId="36796"/>
    <cellStyle name="Input 20 4 2 2 3" xfId="21101"/>
    <cellStyle name="Input 20 4 2 2 3 2" xfId="42288"/>
    <cellStyle name="Input 20 4 2 2 4" xfId="31704"/>
    <cellStyle name="Input 20 4 2 2_Table 2A-1_EFT (Annual)" xfId="15101"/>
    <cellStyle name="Input 20 4 2 3" xfId="11584"/>
    <cellStyle name="Input 20 4 2 3 2" xfId="23668"/>
    <cellStyle name="Input 20 4 2 3 2 2" xfId="44854"/>
    <cellStyle name="Input 20 4 2 3 3" xfId="34250"/>
    <cellStyle name="Input 20 4 2 4" xfId="18555"/>
    <cellStyle name="Input 20 4 2 4 2" xfId="39742"/>
    <cellStyle name="Input 20 4 2 5" xfId="28961"/>
    <cellStyle name="Input 20 4 2_Table 2A-1_EFT (Annual)" xfId="6894"/>
    <cellStyle name="Input 20 4 3" xfId="4778"/>
    <cellStyle name="Input 20 4 3 2" xfId="13038"/>
    <cellStyle name="Input 20 4 3 2 2" xfId="25044"/>
    <cellStyle name="Input 20 4 3 2 2 2" xfId="46230"/>
    <cellStyle name="Input 20 4 3 2 3" xfId="35626"/>
    <cellStyle name="Input 20 4 3 3" xfId="19931"/>
    <cellStyle name="Input 20 4 3 3 2" xfId="41118"/>
    <cellStyle name="Input 20 4 3 4" xfId="30435"/>
    <cellStyle name="Input 20 4 3_Table 2A-1_EFT (Annual)" xfId="15102"/>
    <cellStyle name="Input 20 4 4" xfId="10382"/>
    <cellStyle name="Input 20 4 4 2" xfId="22498"/>
    <cellStyle name="Input 20 4 4 2 2" xfId="43684"/>
    <cellStyle name="Input 20 4 4 3" xfId="33080"/>
    <cellStyle name="Input 20 4 5" xfId="17385"/>
    <cellStyle name="Input 20 4 5 2" xfId="38572"/>
    <cellStyle name="Input 20 4 6" xfId="27692"/>
    <cellStyle name="Input 20 4_Table 2A-1_EFT (Annual)" xfId="6893"/>
    <cellStyle name="Input 20 5" xfId="774"/>
    <cellStyle name="Input 20 5 2" xfId="4335"/>
    <cellStyle name="Input 20 5 2 2" xfId="12615"/>
    <cellStyle name="Input 20 5 2 2 2" xfId="24632"/>
    <cellStyle name="Input 20 5 2 2 2 2" xfId="45818"/>
    <cellStyle name="Input 20 5 2 2 3" xfId="35214"/>
    <cellStyle name="Input 20 5 2 3" xfId="19519"/>
    <cellStyle name="Input 20 5 2 3 2" xfId="40706"/>
    <cellStyle name="Input 20 5 2 4" xfId="29992"/>
    <cellStyle name="Input 20 5 2_Table 2A-1_EFT (Annual)" xfId="15103"/>
    <cellStyle name="Input 20 5 3" xfId="9963"/>
    <cellStyle name="Input 20 5 3 2" xfId="22086"/>
    <cellStyle name="Input 20 5 3 2 2" xfId="43272"/>
    <cellStyle name="Input 20 5 3 3" xfId="32668"/>
    <cellStyle name="Input 20 5 4" xfId="16973"/>
    <cellStyle name="Input 20 5 4 2" xfId="38160"/>
    <cellStyle name="Input 20 5 5" xfId="27249"/>
    <cellStyle name="Input 20 5_Table 2A-1_EFT (Annual)" xfId="6895"/>
    <cellStyle name="Input 20 6" xfId="1956"/>
    <cellStyle name="Input 20 6 2" xfId="5517"/>
    <cellStyle name="Input 20 6 2 2" xfId="13732"/>
    <cellStyle name="Input 20 6 2 2 2" xfId="25720"/>
    <cellStyle name="Input 20 6 2 2 2 2" xfId="46906"/>
    <cellStyle name="Input 20 6 2 2 3" xfId="36302"/>
    <cellStyle name="Input 20 6 2 3" xfId="20607"/>
    <cellStyle name="Input 20 6 2 3 2" xfId="41794"/>
    <cellStyle name="Input 20 6 2 4" xfId="31174"/>
    <cellStyle name="Input 20 6 2_Table 2A-1_EFT (Annual)" xfId="15104"/>
    <cellStyle name="Input 20 6 3" xfId="11076"/>
    <cellStyle name="Input 20 6 3 2" xfId="23174"/>
    <cellStyle name="Input 20 6 3 2 2" xfId="44360"/>
    <cellStyle name="Input 20 6 3 3" xfId="33756"/>
    <cellStyle name="Input 20 6 4" xfId="18061"/>
    <cellStyle name="Input 20 6 4 2" xfId="39248"/>
    <cellStyle name="Input 20 6 5" xfId="28431"/>
    <cellStyle name="Input 20 6_Table 2A-1_EFT (Annual)" xfId="6896"/>
    <cellStyle name="Input 20 7" xfId="3758"/>
    <cellStyle name="Input 20 7 2" xfId="12126"/>
    <cellStyle name="Input 20 7 2 2" xfId="24156"/>
    <cellStyle name="Input 20 7 2 2 2" xfId="45342"/>
    <cellStyle name="Input 20 7 2 3" xfId="34738"/>
    <cellStyle name="Input 20 7 3" xfId="19043"/>
    <cellStyle name="Input 20 7 3 2" xfId="40230"/>
    <cellStyle name="Input 20 7 4" xfId="29467"/>
    <cellStyle name="Input 20 7_Table 2A-1_EFT (Annual)" xfId="15105"/>
    <cellStyle name="Input 20 8" xfId="9445"/>
    <cellStyle name="Input 20 8 2" xfId="21610"/>
    <cellStyle name="Input 20 8 2 2" xfId="42796"/>
    <cellStyle name="Input 20 8 3" xfId="32192"/>
    <cellStyle name="Input 20 9" xfId="16497"/>
    <cellStyle name="Input 20 9 2" xfId="37684"/>
    <cellStyle name="Input 20_Table 2A-1_EFT (Annual)" xfId="3024"/>
    <cellStyle name="Input 21" xfId="165"/>
    <cellStyle name="Input 21 10" xfId="26720"/>
    <cellStyle name="Input 21 2" xfId="558"/>
    <cellStyle name="Input 21 2 2" xfId="1535"/>
    <cellStyle name="Input 21 2 2 2" xfId="2805"/>
    <cellStyle name="Input 21 2 2 2 2" xfId="6366"/>
    <cellStyle name="Input 21 2 2 2 2 2" xfId="14560"/>
    <cellStyle name="Input 21 2 2 2 2 2 2" xfId="26532"/>
    <cellStyle name="Input 21 2 2 2 2 2 2 2" xfId="47718"/>
    <cellStyle name="Input 21 2 2 2 2 2 3" xfId="37114"/>
    <cellStyle name="Input 21 2 2 2 2 3" xfId="21419"/>
    <cellStyle name="Input 21 2 2 2 2 3 2" xfId="42606"/>
    <cellStyle name="Input 21 2 2 2 2 4" xfId="32022"/>
    <cellStyle name="Input 21 2 2 2 2_Table 2A-1_EFT (Annual)" xfId="15106"/>
    <cellStyle name="Input 21 2 2 2 3" xfId="11902"/>
    <cellStyle name="Input 21 2 2 2 3 2" xfId="23986"/>
    <cellStyle name="Input 21 2 2 2 3 2 2" xfId="45172"/>
    <cellStyle name="Input 21 2 2 2 3 3" xfId="34568"/>
    <cellStyle name="Input 21 2 2 2 4" xfId="18873"/>
    <cellStyle name="Input 21 2 2 2 4 2" xfId="40060"/>
    <cellStyle name="Input 21 2 2 2 5" xfId="29279"/>
    <cellStyle name="Input 21 2 2 2_Table 2A-1_EFT (Annual)" xfId="6898"/>
    <cellStyle name="Input 21 2 2 3" xfId="5096"/>
    <cellStyle name="Input 21 2 2 3 2" xfId="13356"/>
    <cellStyle name="Input 21 2 2 3 2 2" xfId="25362"/>
    <cellStyle name="Input 21 2 2 3 2 2 2" xfId="46548"/>
    <cellStyle name="Input 21 2 2 3 2 3" xfId="35944"/>
    <cellStyle name="Input 21 2 2 3 3" xfId="20249"/>
    <cellStyle name="Input 21 2 2 3 3 2" xfId="41436"/>
    <cellStyle name="Input 21 2 2 3 4" xfId="30753"/>
    <cellStyle name="Input 21 2 2 3_Table 2A-1_EFT (Annual)" xfId="15107"/>
    <cellStyle name="Input 21 2 2 4" xfId="10700"/>
    <cellStyle name="Input 21 2 2 4 2" xfId="22816"/>
    <cellStyle name="Input 21 2 2 4 2 2" xfId="44002"/>
    <cellStyle name="Input 21 2 2 4 3" xfId="33398"/>
    <cellStyle name="Input 21 2 2 5" xfId="17703"/>
    <cellStyle name="Input 21 2 2 5 2" xfId="38890"/>
    <cellStyle name="Input 21 2 2 6" xfId="28010"/>
    <cellStyle name="Input 21 2 2_Table 2A-1_EFT (Annual)" xfId="6897"/>
    <cellStyle name="Input 21 2 3" xfId="1062"/>
    <cellStyle name="Input 21 2 3 2" xfId="4623"/>
    <cellStyle name="Input 21 2 3 2 2" xfId="12883"/>
    <cellStyle name="Input 21 2 3 2 2 2" xfId="24889"/>
    <cellStyle name="Input 21 2 3 2 2 2 2" xfId="46075"/>
    <cellStyle name="Input 21 2 3 2 2 3" xfId="35471"/>
    <cellStyle name="Input 21 2 3 2 3" xfId="19776"/>
    <cellStyle name="Input 21 2 3 2 3 2" xfId="40963"/>
    <cellStyle name="Input 21 2 3 2 4" xfId="30280"/>
    <cellStyle name="Input 21 2 3 2_Table 2A-1_EFT (Annual)" xfId="15108"/>
    <cellStyle name="Input 21 2 3 3" xfId="10227"/>
    <cellStyle name="Input 21 2 3 3 2" xfId="22343"/>
    <cellStyle name="Input 21 2 3 3 2 2" xfId="43529"/>
    <cellStyle name="Input 21 2 3 3 3" xfId="32925"/>
    <cellStyle name="Input 21 2 3 4" xfId="17230"/>
    <cellStyle name="Input 21 2 3 4 2" xfId="38417"/>
    <cellStyle name="Input 21 2 3 5" xfId="27537"/>
    <cellStyle name="Input 21 2 3_Table 2A-1_EFT (Annual)" xfId="6899"/>
    <cellStyle name="Input 21 2 4" xfId="2274"/>
    <cellStyle name="Input 21 2 4 2" xfId="5835"/>
    <cellStyle name="Input 21 2 4 2 2" xfId="14050"/>
    <cellStyle name="Input 21 2 4 2 2 2" xfId="26038"/>
    <cellStyle name="Input 21 2 4 2 2 2 2" xfId="47224"/>
    <cellStyle name="Input 21 2 4 2 2 3" xfId="36620"/>
    <cellStyle name="Input 21 2 4 2 3" xfId="20925"/>
    <cellStyle name="Input 21 2 4 2 3 2" xfId="42112"/>
    <cellStyle name="Input 21 2 4 2 4" xfId="31492"/>
    <cellStyle name="Input 21 2 4 2_Table 2A-1_EFT (Annual)" xfId="15109"/>
    <cellStyle name="Input 21 2 4 3" xfId="11394"/>
    <cellStyle name="Input 21 2 4 3 2" xfId="23492"/>
    <cellStyle name="Input 21 2 4 3 2 2" xfId="44678"/>
    <cellStyle name="Input 21 2 4 3 3" xfId="34074"/>
    <cellStyle name="Input 21 2 4 4" xfId="18379"/>
    <cellStyle name="Input 21 2 4 4 2" xfId="39566"/>
    <cellStyle name="Input 21 2 4 5" xfId="28749"/>
    <cellStyle name="Input 21 2 4_Table 2A-1_EFT (Annual)" xfId="6900"/>
    <cellStyle name="Input 21 2 5" xfId="4128"/>
    <cellStyle name="Input 21 2 5 2" xfId="12452"/>
    <cellStyle name="Input 21 2 5 2 2" xfId="24474"/>
    <cellStyle name="Input 21 2 5 2 2 2" xfId="45660"/>
    <cellStyle name="Input 21 2 5 2 3" xfId="35056"/>
    <cellStyle name="Input 21 2 5 3" xfId="19361"/>
    <cellStyle name="Input 21 2 5 3 2" xfId="40548"/>
    <cellStyle name="Input 21 2 5 4" xfId="29816"/>
    <cellStyle name="Input 21 2 5_Table 2A-1_EFT (Annual)" xfId="15110"/>
    <cellStyle name="Input 21 2 6" xfId="9791"/>
    <cellStyle name="Input 21 2 6 2" xfId="21928"/>
    <cellStyle name="Input 21 2 6 2 2" xfId="43114"/>
    <cellStyle name="Input 21 2 6 3" xfId="32510"/>
    <cellStyle name="Input 21 2 7" xfId="16815"/>
    <cellStyle name="Input 21 2 7 2" xfId="38002"/>
    <cellStyle name="Input 21 2 8" xfId="27073"/>
    <cellStyle name="Input 21 2_Table 2A-1_EFT (Annual)" xfId="3028"/>
    <cellStyle name="Input 21 3" xfId="396"/>
    <cellStyle name="Input 21 3 2" xfId="1379"/>
    <cellStyle name="Input 21 3 2 2" xfId="2649"/>
    <cellStyle name="Input 21 3 2 2 2" xfId="6210"/>
    <cellStyle name="Input 21 3 2 2 2 2" xfId="14404"/>
    <cellStyle name="Input 21 3 2 2 2 2 2" xfId="26376"/>
    <cellStyle name="Input 21 3 2 2 2 2 2 2" xfId="47562"/>
    <cellStyle name="Input 21 3 2 2 2 2 3" xfId="36958"/>
    <cellStyle name="Input 21 3 2 2 2 3" xfId="21263"/>
    <cellStyle name="Input 21 3 2 2 2 3 2" xfId="42450"/>
    <cellStyle name="Input 21 3 2 2 2 4" xfId="31866"/>
    <cellStyle name="Input 21 3 2 2 2_Table 2A-1_EFT (Annual)" xfId="15111"/>
    <cellStyle name="Input 21 3 2 2 3" xfId="11746"/>
    <cellStyle name="Input 21 3 2 2 3 2" xfId="23830"/>
    <cellStyle name="Input 21 3 2 2 3 2 2" xfId="45016"/>
    <cellStyle name="Input 21 3 2 2 3 3" xfId="34412"/>
    <cellStyle name="Input 21 3 2 2 4" xfId="18717"/>
    <cellStyle name="Input 21 3 2 2 4 2" xfId="39904"/>
    <cellStyle name="Input 21 3 2 2 5" xfId="29123"/>
    <cellStyle name="Input 21 3 2 2_Table 2A-1_EFT (Annual)" xfId="6902"/>
    <cellStyle name="Input 21 3 2 3" xfId="4940"/>
    <cellStyle name="Input 21 3 2 3 2" xfId="13200"/>
    <cellStyle name="Input 21 3 2 3 2 2" xfId="25206"/>
    <cellStyle name="Input 21 3 2 3 2 2 2" xfId="46392"/>
    <cellStyle name="Input 21 3 2 3 2 3" xfId="35788"/>
    <cellStyle name="Input 21 3 2 3 3" xfId="20093"/>
    <cellStyle name="Input 21 3 2 3 3 2" xfId="41280"/>
    <cellStyle name="Input 21 3 2 3 4" xfId="30597"/>
    <cellStyle name="Input 21 3 2 3_Table 2A-1_EFT (Annual)" xfId="15112"/>
    <cellStyle name="Input 21 3 2 4" xfId="10544"/>
    <cellStyle name="Input 21 3 2 4 2" xfId="22660"/>
    <cellStyle name="Input 21 3 2 4 2 2" xfId="43846"/>
    <cellStyle name="Input 21 3 2 4 3" xfId="33242"/>
    <cellStyle name="Input 21 3 2 5" xfId="17547"/>
    <cellStyle name="Input 21 3 2 5 2" xfId="38734"/>
    <cellStyle name="Input 21 3 2 6" xfId="27854"/>
    <cellStyle name="Input 21 3 2_Table 2A-1_EFT (Annual)" xfId="6901"/>
    <cellStyle name="Input 21 3 3" xfId="930"/>
    <cellStyle name="Input 21 3 3 2" xfId="4491"/>
    <cellStyle name="Input 21 3 3 2 2" xfId="12753"/>
    <cellStyle name="Input 21 3 3 2 2 2" xfId="24763"/>
    <cellStyle name="Input 21 3 3 2 2 2 2" xfId="45949"/>
    <cellStyle name="Input 21 3 3 2 2 3" xfId="35345"/>
    <cellStyle name="Input 21 3 3 2 3" xfId="19650"/>
    <cellStyle name="Input 21 3 3 2 3 2" xfId="40837"/>
    <cellStyle name="Input 21 3 3 2 4" xfId="30148"/>
    <cellStyle name="Input 21 3 3 2_Table 2A-1_EFT (Annual)" xfId="15113"/>
    <cellStyle name="Input 21 3 3 3" xfId="10100"/>
    <cellStyle name="Input 21 3 3 3 2" xfId="22217"/>
    <cellStyle name="Input 21 3 3 3 2 2" xfId="43403"/>
    <cellStyle name="Input 21 3 3 3 3" xfId="32799"/>
    <cellStyle name="Input 21 3 3 4" xfId="17104"/>
    <cellStyle name="Input 21 3 3 4 2" xfId="38291"/>
    <cellStyle name="Input 21 3 3 5" xfId="27405"/>
    <cellStyle name="Input 21 3 3_Table 2A-1_EFT (Annual)" xfId="6903"/>
    <cellStyle name="Input 21 3 4" xfId="2118"/>
    <cellStyle name="Input 21 3 4 2" xfId="5679"/>
    <cellStyle name="Input 21 3 4 2 2" xfId="13894"/>
    <cellStyle name="Input 21 3 4 2 2 2" xfId="25882"/>
    <cellStyle name="Input 21 3 4 2 2 2 2" xfId="47068"/>
    <cellStyle name="Input 21 3 4 2 2 3" xfId="36464"/>
    <cellStyle name="Input 21 3 4 2 3" xfId="20769"/>
    <cellStyle name="Input 21 3 4 2 3 2" xfId="41956"/>
    <cellStyle name="Input 21 3 4 2 4" xfId="31336"/>
    <cellStyle name="Input 21 3 4 2_Table 2A-1_EFT (Annual)" xfId="15114"/>
    <cellStyle name="Input 21 3 4 3" xfId="11238"/>
    <cellStyle name="Input 21 3 4 3 2" xfId="23336"/>
    <cellStyle name="Input 21 3 4 3 2 2" xfId="44522"/>
    <cellStyle name="Input 21 3 4 3 3" xfId="33918"/>
    <cellStyle name="Input 21 3 4 4" xfId="18223"/>
    <cellStyle name="Input 21 3 4 4 2" xfId="39410"/>
    <cellStyle name="Input 21 3 4 5" xfId="28593"/>
    <cellStyle name="Input 21 3 4_Table 2A-1_EFT (Annual)" xfId="6904"/>
    <cellStyle name="Input 21 3 5" xfId="3966"/>
    <cellStyle name="Input 21 3 5 2" xfId="12294"/>
    <cellStyle name="Input 21 3 5 2 2" xfId="24318"/>
    <cellStyle name="Input 21 3 5 2 2 2" xfId="45504"/>
    <cellStyle name="Input 21 3 5 2 3" xfId="34900"/>
    <cellStyle name="Input 21 3 5 3" xfId="19205"/>
    <cellStyle name="Input 21 3 5 3 2" xfId="40392"/>
    <cellStyle name="Input 21 3 5 4" xfId="29654"/>
    <cellStyle name="Input 21 3 5_Table 2A-1_EFT (Annual)" xfId="15115"/>
    <cellStyle name="Input 21 3 6" xfId="9631"/>
    <cellStyle name="Input 21 3 6 2" xfId="21772"/>
    <cellStyle name="Input 21 3 6 2 2" xfId="42958"/>
    <cellStyle name="Input 21 3 6 3" xfId="32354"/>
    <cellStyle name="Input 21 3 7" xfId="16659"/>
    <cellStyle name="Input 21 3 7 2" xfId="37846"/>
    <cellStyle name="Input 21 3 8" xfId="26911"/>
    <cellStyle name="Input 21 3_Table 2A-1_EFT (Annual)" xfId="3029"/>
    <cellStyle name="Input 21 4" xfId="1213"/>
    <cellStyle name="Input 21 4 2" xfId="2483"/>
    <cellStyle name="Input 21 4 2 2" xfId="6044"/>
    <cellStyle name="Input 21 4 2 2 2" xfId="14238"/>
    <cellStyle name="Input 21 4 2 2 2 2" xfId="26210"/>
    <cellStyle name="Input 21 4 2 2 2 2 2" xfId="47396"/>
    <cellStyle name="Input 21 4 2 2 2 3" xfId="36792"/>
    <cellStyle name="Input 21 4 2 2 3" xfId="21097"/>
    <cellStyle name="Input 21 4 2 2 3 2" xfId="42284"/>
    <cellStyle name="Input 21 4 2 2 4" xfId="31700"/>
    <cellStyle name="Input 21 4 2 2_Table 2A-1_EFT (Annual)" xfId="15116"/>
    <cellStyle name="Input 21 4 2 3" xfId="11580"/>
    <cellStyle name="Input 21 4 2 3 2" xfId="23664"/>
    <cellStyle name="Input 21 4 2 3 2 2" xfId="44850"/>
    <cellStyle name="Input 21 4 2 3 3" xfId="34246"/>
    <cellStyle name="Input 21 4 2 4" xfId="18551"/>
    <cellStyle name="Input 21 4 2 4 2" xfId="39738"/>
    <cellStyle name="Input 21 4 2 5" xfId="28957"/>
    <cellStyle name="Input 21 4 2_Table 2A-1_EFT (Annual)" xfId="6906"/>
    <cellStyle name="Input 21 4 3" xfId="4774"/>
    <cellStyle name="Input 21 4 3 2" xfId="13034"/>
    <cellStyle name="Input 21 4 3 2 2" xfId="25040"/>
    <cellStyle name="Input 21 4 3 2 2 2" xfId="46226"/>
    <cellStyle name="Input 21 4 3 2 3" xfId="35622"/>
    <cellStyle name="Input 21 4 3 3" xfId="19927"/>
    <cellStyle name="Input 21 4 3 3 2" xfId="41114"/>
    <cellStyle name="Input 21 4 3 4" xfId="30431"/>
    <cellStyle name="Input 21 4 3_Table 2A-1_EFT (Annual)" xfId="15117"/>
    <cellStyle name="Input 21 4 4" xfId="10378"/>
    <cellStyle name="Input 21 4 4 2" xfId="22494"/>
    <cellStyle name="Input 21 4 4 2 2" xfId="43680"/>
    <cellStyle name="Input 21 4 4 3" xfId="33076"/>
    <cellStyle name="Input 21 4 5" xfId="17381"/>
    <cellStyle name="Input 21 4 5 2" xfId="38568"/>
    <cellStyle name="Input 21 4 6" xfId="27688"/>
    <cellStyle name="Input 21 4_Table 2A-1_EFT (Annual)" xfId="6905"/>
    <cellStyle name="Input 21 5" xfId="771"/>
    <cellStyle name="Input 21 5 2" xfId="4332"/>
    <cellStyle name="Input 21 5 2 2" xfId="12612"/>
    <cellStyle name="Input 21 5 2 2 2" xfId="24629"/>
    <cellStyle name="Input 21 5 2 2 2 2" xfId="45815"/>
    <cellStyle name="Input 21 5 2 2 3" xfId="35211"/>
    <cellStyle name="Input 21 5 2 3" xfId="19516"/>
    <cellStyle name="Input 21 5 2 3 2" xfId="40703"/>
    <cellStyle name="Input 21 5 2 4" xfId="29989"/>
    <cellStyle name="Input 21 5 2_Table 2A-1_EFT (Annual)" xfId="15118"/>
    <cellStyle name="Input 21 5 3" xfId="9960"/>
    <cellStyle name="Input 21 5 3 2" xfId="22083"/>
    <cellStyle name="Input 21 5 3 2 2" xfId="43269"/>
    <cellStyle name="Input 21 5 3 3" xfId="32665"/>
    <cellStyle name="Input 21 5 4" xfId="16970"/>
    <cellStyle name="Input 21 5 4 2" xfId="38157"/>
    <cellStyle name="Input 21 5 5" xfId="27246"/>
    <cellStyle name="Input 21 5_Table 2A-1_EFT (Annual)" xfId="6907"/>
    <cellStyle name="Input 21 6" xfId="1952"/>
    <cellStyle name="Input 21 6 2" xfId="5513"/>
    <cellStyle name="Input 21 6 2 2" xfId="13728"/>
    <cellStyle name="Input 21 6 2 2 2" xfId="25716"/>
    <cellStyle name="Input 21 6 2 2 2 2" xfId="46902"/>
    <cellStyle name="Input 21 6 2 2 3" xfId="36298"/>
    <cellStyle name="Input 21 6 2 3" xfId="20603"/>
    <cellStyle name="Input 21 6 2 3 2" xfId="41790"/>
    <cellStyle name="Input 21 6 2 4" xfId="31170"/>
    <cellStyle name="Input 21 6 2_Table 2A-1_EFT (Annual)" xfId="15119"/>
    <cellStyle name="Input 21 6 3" xfId="11072"/>
    <cellStyle name="Input 21 6 3 2" xfId="23170"/>
    <cellStyle name="Input 21 6 3 2 2" xfId="44356"/>
    <cellStyle name="Input 21 6 3 3" xfId="33752"/>
    <cellStyle name="Input 21 6 4" xfId="18057"/>
    <cellStyle name="Input 21 6 4 2" xfId="39244"/>
    <cellStyle name="Input 21 6 5" xfId="28427"/>
    <cellStyle name="Input 21 6_Table 2A-1_EFT (Annual)" xfId="6908"/>
    <cellStyle name="Input 21 7" xfId="3754"/>
    <cellStyle name="Input 21 7 2" xfId="12122"/>
    <cellStyle name="Input 21 7 2 2" xfId="24152"/>
    <cellStyle name="Input 21 7 2 2 2" xfId="45338"/>
    <cellStyle name="Input 21 7 2 3" xfId="34734"/>
    <cellStyle name="Input 21 7 3" xfId="19039"/>
    <cellStyle name="Input 21 7 3 2" xfId="40226"/>
    <cellStyle name="Input 21 7 4" xfId="29463"/>
    <cellStyle name="Input 21 7_Table 2A-1_EFT (Annual)" xfId="15120"/>
    <cellStyle name="Input 21 8" xfId="9441"/>
    <cellStyle name="Input 21 8 2" xfId="21606"/>
    <cellStyle name="Input 21 8 2 2" xfId="42792"/>
    <cellStyle name="Input 21 8 3" xfId="32188"/>
    <cellStyle name="Input 21 9" xfId="16493"/>
    <cellStyle name="Input 21 9 2" xfId="37680"/>
    <cellStyle name="Input 21_Table 2A-1_EFT (Annual)" xfId="3027"/>
    <cellStyle name="Input 22" xfId="204"/>
    <cellStyle name="Input 22 10" xfId="26759"/>
    <cellStyle name="Input 22 2" xfId="597"/>
    <cellStyle name="Input 22 2 2" xfId="1574"/>
    <cellStyle name="Input 22 2 2 2" xfId="2844"/>
    <cellStyle name="Input 22 2 2 2 2" xfId="6405"/>
    <cellStyle name="Input 22 2 2 2 2 2" xfId="14599"/>
    <cellStyle name="Input 22 2 2 2 2 2 2" xfId="26571"/>
    <cellStyle name="Input 22 2 2 2 2 2 2 2" xfId="47757"/>
    <cellStyle name="Input 22 2 2 2 2 2 3" xfId="37153"/>
    <cellStyle name="Input 22 2 2 2 2 3" xfId="21458"/>
    <cellStyle name="Input 22 2 2 2 2 3 2" xfId="42645"/>
    <cellStyle name="Input 22 2 2 2 2 4" xfId="32061"/>
    <cellStyle name="Input 22 2 2 2 2_Table 2A-1_EFT (Annual)" xfId="15121"/>
    <cellStyle name="Input 22 2 2 2 3" xfId="11941"/>
    <cellStyle name="Input 22 2 2 2 3 2" xfId="24025"/>
    <cellStyle name="Input 22 2 2 2 3 2 2" xfId="45211"/>
    <cellStyle name="Input 22 2 2 2 3 3" xfId="34607"/>
    <cellStyle name="Input 22 2 2 2 4" xfId="18912"/>
    <cellStyle name="Input 22 2 2 2 4 2" xfId="40099"/>
    <cellStyle name="Input 22 2 2 2 5" xfId="29318"/>
    <cellStyle name="Input 22 2 2 2_Table 2A-1_EFT (Annual)" xfId="6910"/>
    <cellStyle name="Input 22 2 2 3" xfId="5135"/>
    <cellStyle name="Input 22 2 2 3 2" xfId="13395"/>
    <cellStyle name="Input 22 2 2 3 2 2" xfId="25401"/>
    <cellStyle name="Input 22 2 2 3 2 2 2" xfId="46587"/>
    <cellStyle name="Input 22 2 2 3 2 3" xfId="35983"/>
    <cellStyle name="Input 22 2 2 3 3" xfId="20288"/>
    <cellStyle name="Input 22 2 2 3 3 2" xfId="41475"/>
    <cellStyle name="Input 22 2 2 3 4" xfId="30792"/>
    <cellStyle name="Input 22 2 2 3_Table 2A-1_EFT (Annual)" xfId="15122"/>
    <cellStyle name="Input 22 2 2 4" xfId="10739"/>
    <cellStyle name="Input 22 2 2 4 2" xfId="22855"/>
    <cellStyle name="Input 22 2 2 4 2 2" xfId="44041"/>
    <cellStyle name="Input 22 2 2 4 3" xfId="33437"/>
    <cellStyle name="Input 22 2 2 5" xfId="17742"/>
    <cellStyle name="Input 22 2 2 5 2" xfId="38929"/>
    <cellStyle name="Input 22 2 2 6" xfId="28049"/>
    <cellStyle name="Input 22 2 2_Table 2A-1_EFT (Annual)" xfId="6909"/>
    <cellStyle name="Input 22 2 3" xfId="1094"/>
    <cellStyle name="Input 22 2 3 2" xfId="4655"/>
    <cellStyle name="Input 22 2 3 2 2" xfId="12915"/>
    <cellStyle name="Input 22 2 3 2 2 2" xfId="24921"/>
    <cellStyle name="Input 22 2 3 2 2 2 2" xfId="46107"/>
    <cellStyle name="Input 22 2 3 2 2 3" xfId="35503"/>
    <cellStyle name="Input 22 2 3 2 3" xfId="19808"/>
    <cellStyle name="Input 22 2 3 2 3 2" xfId="40995"/>
    <cellStyle name="Input 22 2 3 2 4" xfId="30312"/>
    <cellStyle name="Input 22 2 3 2_Table 2A-1_EFT (Annual)" xfId="15123"/>
    <cellStyle name="Input 22 2 3 3" xfId="10259"/>
    <cellStyle name="Input 22 2 3 3 2" xfId="22375"/>
    <cellStyle name="Input 22 2 3 3 2 2" xfId="43561"/>
    <cellStyle name="Input 22 2 3 3 3" xfId="32957"/>
    <cellStyle name="Input 22 2 3 4" xfId="17262"/>
    <cellStyle name="Input 22 2 3 4 2" xfId="38449"/>
    <cellStyle name="Input 22 2 3 5" xfId="27569"/>
    <cellStyle name="Input 22 2 3_Table 2A-1_EFT (Annual)" xfId="6911"/>
    <cellStyle name="Input 22 2 4" xfId="2313"/>
    <cellStyle name="Input 22 2 4 2" xfId="5874"/>
    <cellStyle name="Input 22 2 4 2 2" xfId="14089"/>
    <cellStyle name="Input 22 2 4 2 2 2" xfId="26077"/>
    <cellStyle name="Input 22 2 4 2 2 2 2" xfId="47263"/>
    <cellStyle name="Input 22 2 4 2 2 3" xfId="36659"/>
    <cellStyle name="Input 22 2 4 2 3" xfId="20964"/>
    <cellStyle name="Input 22 2 4 2 3 2" xfId="42151"/>
    <cellStyle name="Input 22 2 4 2 4" xfId="31531"/>
    <cellStyle name="Input 22 2 4 2_Table 2A-1_EFT (Annual)" xfId="15124"/>
    <cellStyle name="Input 22 2 4 3" xfId="11433"/>
    <cellStyle name="Input 22 2 4 3 2" xfId="23531"/>
    <cellStyle name="Input 22 2 4 3 2 2" xfId="44717"/>
    <cellStyle name="Input 22 2 4 3 3" xfId="34113"/>
    <cellStyle name="Input 22 2 4 4" xfId="18418"/>
    <cellStyle name="Input 22 2 4 4 2" xfId="39605"/>
    <cellStyle name="Input 22 2 4 5" xfId="28788"/>
    <cellStyle name="Input 22 2 4_Table 2A-1_EFT (Annual)" xfId="6912"/>
    <cellStyle name="Input 22 2 5" xfId="4167"/>
    <cellStyle name="Input 22 2 5 2" xfId="12491"/>
    <cellStyle name="Input 22 2 5 2 2" xfId="24513"/>
    <cellStyle name="Input 22 2 5 2 2 2" xfId="45699"/>
    <cellStyle name="Input 22 2 5 2 3" xfId="35095"/>
    <cellStyle name="Input 22 2 5 3" xfId="19400"/>
    <cellStyle name="Input 22 2 5 3 2" xfId="40587"/>
    <cellStyle name="Input 22 2 5 4" xfId="29855"/>
    <cellStyle name="Input 22 2 5_Table 2A-1_EFT (Annual)" xfId="15125"/>
    <cellStyle name="Input 22 2 6" xfId="9830"/>
    <cellStyle name="Input 22 2 6 2" xfId="21967"/>
    <cellStyle name="Input 22 2 6 2 2" xfId="43153"/>
    <cellStyle name="Input 22 2 6 3" xfId="32549"/>
    <cellStyle name="Input 22 2 7" xfId="16854"/>
    <cellStyle name="Input 22 2 7 2" xfId="38041"/>
    <cellStyle name="Input 22 2 8" xfId="27112"/>
    <cellStyle name="Input 22 2_Table 2A-1_EFT (Annual)" xfId="3031"/>
    <cellStyle name="Input 22 3" xfId="433"/>
    <cellStyle name="Input 22 3 2" xfId="1416"/>
    <cellStyle name="Input 22 3 2 2" xfId="2686"/>
    <cellStyle name="Input 22 3 2 2 2" xfId="6247"/>
    <cellStyle name="Input 22 3 2 2 2 2" xfId="14441"/>
    <cellStyle name="Input 22 3 2 2 2 2 2" xfId="26413"/>
    <cellStyle name="Input 22 3 2 2 2 2 2 2" xfId="47599"/>
    <cellStyle name="Input 22 3 2 2 2 2 3" xfId="36995"/>
    <cellStyle name="Input 22 3 2 2 2 3" xfId="21300"/>
    <cellStyle name="Input 22 3 2 2 2 3 2" xfId="42487"/>
    <cellStyle name="Input 22 3 2 2 2 4" xfId="31903"/>
    <cellStyle name="Input 22 3 2 2 2_Table 2A-1_EFT (Annual)" xfId="15126"/>
    <cellStyle name="Input 22 3 2 2 3" xfId="11783"/>
    <cellStyle name="Input 22 3 2 2 3 2" xfId="23867"/>
    <cellStyle name="Input 22 3 2 2 3 2 2" xfId="45053"/>
    <cellStyle name="Input 22 3 2 2 3 3" xfId="34449"/>
    <cellStyle name="Input 22 3 2 2 4" xfId="18754"/>
    <cellStyle name="Input 22 3 2 2 4 2" xfId="39941"/>
    <cellStyle name="Input 22 3 2 2 5" xfId="29160"/>
    <cellStyle name="Input 22 3 2 2_Table 2A-1_EFT (Annual)" xfId="6914"/>
    <cellStyle name="Input 22 3 2 3" xfId="4977"/>
    <cellStyle name="Input 22 3 2 3 2" xfId="13237"/>
    <cellStyle name="Input 22 3 2 3 2 2" xfId="25243"/>
    <cellStyle name="Input 22 3 2 3 2 2 2" xfId="46429"/>
    <cellStyle name="Input 22 3 2 3 2 3" xfId="35825"/>
    <cellStyle name="Input 22 3 2 3 3" xfId="20130"/>
    <cellStyle name="Input 22 3 2 3 3 2" xfId="41317"/>
    <cellStyle name="Input 22 3 2 3 4" xfId="30634"/>
    <cellStyle name="Input 22 3 2 3_Table 2A-1_EFT (Annual)" xfId="15127"/>
    <cellStyle name="Input 22 3 2 4" xfId="10581"/>
    <cellStyle name="Input 22 3 2 4 2" xfId="22697"/>
    <cellStyle name="Input 22 3 2 4 2 2" xfId="43883"/>
    <cellStyle name="Input 22 3 2 4 3" xfId="33279"/>
    <cellStyle name="Input 22 3 2 5" xfId="17584"/>
    <cellStyle name="Input 22 3 2 5 2" xfId="38771"/>
    <cellStyle name="Input 22 3 2 6" xfId="27891"/>
    <cellStyle name="Input 22 3 2_Table 2A-1_EFT (Annual)" xfId="6913"/>
    <cellStyle name="Input 22 3 3" xfId="960"/>
    <cellStyle name="Input 22 3 3 2" xfId="4521"/>
    <cellStyle name="Input 22 3 3 2 2" xfId="12783"/>
    <cellStyle name="Input 22 3 3 2 2 2" xfId="24793"/>
    <cellStyle name="Input 22 3 3 2 2 2 2" xfId="45979"/>
    <cellStyle name="Input 22 3 3 2 2 3" xfId="35375"/>
    <cellStyle name="Input 22 3 3 2 3" xfId="19680"/>
    <cellStyle name="Input 22 3 3 2 3 2" xfId="40867"/>
    <cellStyle name="Input 22 3 3 2 4" xfId="30178"/>
    <cellStyle name="Input 22 3 3 2_Table 2A-1_EFT (Annual)" xfId="15128"/>
    <cellStyle name="Input 22 3 3 3" xfId="10130"/>
    <cellStyle name="Input 22 3 3 3 2" xfId="22247"/>
    <cellStyle name="Input 22 3 3 3 2 2" xfId="43433"/>
    <cellStyle name="Input 22 3 3 3 3" xfId="32829"/>
    <cellStyle name="Input 22 3 3 4" xfId="17134"/>
    <cellStyle name="Input 22 3 3 4 2" xfId="38321"/>
    <cellStyle name="Input 22 3 3 5" xfId="27435"/>
    <cellStyle name="Input 22 3 3_Table 2A-1_EFT (Annual)" xfId="6915"/>
    <cellStyle name="Input 22 3 4" xfId="2155"/>
    <cellStyle name="Input 22 3 4 2" xfId="5716"/>
    <cellStyle name="Input 22 3 4 2 2" xfId="13931"/>
    <cellStyle name="Input 22 3 4 2 2 2" xfId="25919"/>
    <cellStyle name="Input 22 3 4 2 2 2 2" xfId="47105"/>
    <cellStyle name="Input 22 3 4 2 2 3" xfId="36501"/>
    <cellStyle name="Input 22 3 4 2 3" xfId="20806"/>
    <cellStyle name="Input 22 3 4 2 3 2" xfId="41993"/>
    <cellStyle name="Input 22 3 4 2 4" xfId="31373"/>
    <cellStyle name="Input 22 3 4 2_Table 2A-1_EFT (Annual)" xfId="15129"/>
    <cellStyle name="Input 22 3 4 3" xfId="11275"/>
    <cellStyle name="Input 22 3 4 3 2" xfId="23373"/>
    <cellStyle name="Input 22 3 4 3 2 2" xfId="44559"/>
    <cellStyle name="Input 22 3 4 3 3" xfId="33955"/>
    <cellStyle name="Input 22 3 4 4" xfId="18260"/>
    <cellStyle name="Input 22 3 4 4 2" xfId="39447"/>
    <cellStyle name="Input 22 3 4 5" xfId="28630"/>
    <cellStyle name="Input 22 3 4_Table 2A-1_EFT (Annual)" xfId="6916"/>
    <cellStyle name="Input 22 3 5" xfId="4003"/>
    <cellStyle name="Input 22 3 5 2" xfId="12331"/>
    <cellStyle name="Input 22 3 5 2 2" xfId="24355"/>
    <cellStyle name="Input 22 3 5 2 2 2" xfId="45541"/>
    <cellStyle name="Input 22 3 5 2 3" xfId="34937"/>
    <cellStyle name="Input 22 3 5 3" xfId="19242"/>
    <cellStyle name="Input 22 3 5 3 2" xfId="40429"/>
    <cellStyle name="Input 22 3 5 4" xfId="29691"/>
    <cellStyle name="Input 22 3 5_Table 2A-1_EFT (Annual)" xfId="15130"/>
    <cellStyle name="Input 22 3 6" xfId="9668"/>
    <cellStyle name="Input 22 3 6 2" xfId="21809"/>
    <cellStyle name="Input 22 3 6 2 2" xfId="42995"/>
    <cellStyle name="Input 22 3 6 3" xfId="32391"/>
    <cellStyle name="Input 22 3 7" xfId="16696"/>
    <cellStyle name="Input 22 3 7 2" xfId="37883"/>
    <cellStyle name="Input 22 3 8" xfId="26948"/>
    <cellStyle name="Input 22 3_Table 2A-1_EFT (Annual)" xfId="3032"/>
    <cellStyle name="Input 22 4" xfId="1252"/>
    <cellStyle name="Input 22 4 2" xfId="2522"/>
    <cellStyle name="Input 22 4 2 2" xfId="6083"/>
    <cellStyle name="Input 22 4 2 2 2" xfId="14277"/>
    <cellStyle name="Input 22 4 2 2 2 2" xfId="26249"/>
    <cellStyle name="Input 22 4 2 2 2 2 2" xfId="47435"/>
    <cellStyle name="Input 22 4 2 2 2 3" xfId="36831"/>
    <cellStyle name="Input 22 4 2 2 3" xfId="21136"/>
    <cellStyle name="Input 22 4 2 2 3 2" xfId="42323"/>
    <cellStyle name="Input 22 4 2 2 4" xfId="31739"/>
    <cellStyle name="Input 22 4 2 2_Table 2A-1_EFT (Annual)" xfId="15131"/>
    <cellStyle name="Input 22 4 2 3" xfId="11619"/>
    <cellStyle name="Input 22 4 2 3 2" xfId="23703"/>
    <cellStyle name="Input 22 4 2 3 2 2" xfId="44889"/>
    <cellStyle name="Input 22 4 2 3 3" xfId="34285"/>
    <cellStyle name="Input 22 4 2 4" xfId="18590"/>
    <cellStyle name="Input 22 4 2 4 2" xfId="39777"/>
    <cellStyle name="Input 22 4 2 5" xfId="28996"/>
    <cellStyle name="Input 22 4 2_Table 2A-1_EFT (Annual)" xfId="6918"/>
    <cellStyle name="Input 22 4 3" xfId="4813"/>
    <cellStyle name="Input 22 4 3 2" xfId="13073"/>
    <cellStyle name="Input 22 4 3 2 2" xfId="25079"/>
    <cellStyle name="Input 22 4 3 2 2 2" xfId="46265"/>
    <cellStyle name="Input 22 4 3 2 3" xfId="35661"/>
    <cellStyle name="Input 22 4 3 3" xfId="19966"/>
    <cellStyle name="Input 22 4 3 3 2" xfId="41153"/>
    <cellStyle name="Input 22 4 3 4" xfId="30470"/>
    <cellStyle name="Input 22 4 3_Table 2A-1_EFT (Annual)" xfId="15132"/>
    <cellStyle name="Input 22 4 4" xfId="10417"/>
    <cellStyle name="Input 22 4 4 2" xfId="22533"/>
    <cellStyle name="Input 22 4 4 2 2" xfId="43719"/>
    <cellStyle name="Input 22 4 4 3" xfId="33115"/>
    <cellStyle name="Input 22 4 5" xfId="17420"/>
    <cellStyle name="Input 22 4 5 2" xfId="38607"/>
    <cellStyle name="Input 22 4 6" xfId="27727"/>
    <cellStyle name="Input 22 4_Table 2A-1_EFT (Annual)" xfId="6917"/>
    <cellStyle name="Input 22 5" xfId="803"/>
    <cellStyle name="Input 22 5 2" xfId="4364"/>
    <cellStyle name="Input 22 5 2 2" xfId="12644"/>
    <cellStyle name="Input 22 5 2 2 2" xfId="24661"/>
    <cellStyle name="Input 22 5 2 2 2 2" xfId="45847"/>
    <cellStyle name="Input 22 5 2 2 3" xfId="35243"/>
    <cellStyle name="Input 22 5 2 3" xfId="19548"/>
    <cellStyle name="Input 22 5 2 3 2" xfId="40735"/>
    <cellStyle name="Input 22 5 2 4" xfId="30021"/>
    <cellStyle name="Input 22 5 2_Table 2A-1_EFT (Annual)" xfId="15133"/>
    <cellStyle name="Input 22 5 3" xfId="9992"/>
    <cellStyle name="Input 22 5 3 2" xfId="22115"/>
    <cellStyle name="Input 22 5 3 2 2" xfId="43301"/>
    <cellStyle name="Input 22 5 3 3" xfId="32697"/>
    <cellStyle name="Input 22 5 4" xfId="17002"/>
    <cellStyle name="Input 22 5 4 2" xfId="38189"/>
    <cellStyle name="Input 22 5 5" xfId="27278"/>
    <cellStyle name="Input 22 5_Table 2A-1_EFT (Annual)" xfId="6919"/>
    <cellStyle name="Input 22 6" xfId="1991"/>
    <cellStyle name="Input 22 6 2" xfId="5552"/>
    <cellStyle name="Input 22 6 2 2" xfId="13767"/>
    <cellStyle name="Input 22 6 2 2 2" xfId="25755"/>
    <cellStyle name="Input 22 6 2 2 2 2" xfId="46941"/>
    <cellStyle name="Input 22 6 2 2 3" xfId="36337"/>
    <cellStyle name="Input 22 6 2 3" xfId="20642"/>
    <cellStyle name="Input 22 6 2 3 2" xfId="41829"/>
    <cellStyle name="Input 22 6 2 4" xfId="31209"/>
    <cellStyle name="Input 22 6 2_Table 2A-1_EFT (Annual)" xfId="15134"/>
    <cellStyle name="Input 22 6 3" xfId="11111"/>
    <cellStyle name="Input 22 6 3 2" xfId="23209"/>
    <cellStyle name="Input 22 6 3 2 2" xfId="44395"/>
    <cellStyle name="Input 22 6 3 3" xfId="33791"/>
    <cellStyle name="Input 22 6 4" xfId="18096"/>
    <cellStyle name="Input 22 6 4 2" xfId="39283"/>
    <cellStyle name="Input 22 6 5" xfId="28466"/>
    <cellStyle name="Input 22 6_Table 2A-1_EFT (Annual)" xfId="6920"/>
    <cellStyle name="Input 22 7" xfId="3793"/>
    <cellStyle name="Input 22 7 2" xfId="12161"/>
    <cellStyle name="Input 22 7 2 2" xfId="24191"/>
    <cellStyle name="Input 22 7 2 2 2" xfId="45377"/>
    <cellStyle name="Input 22 7 2 3" xfId="34773"/>
    <cellStyle name="Input 22 7 3" xfId="19078"/>
    <cellStyle name="Input 22 7 3 2" xfId="40265"/>
    <cellStyle name="Input 22 7 4" xfId="29502"/>
    <cellStyle name="Input 22 7_Table 2A-1_EFT (Annual)" xfId="15135"/>
    <cellStyle name="Input 22 8" xfId="9480"/>
    <cellStyle name="Input 22 8 2" xfId="21645"/>
    <cellStyle name="Input 22 8 2 2" xfId="42831"/>
    <cellStyle name="Input 22 8 3" xfId="32227"/>
    <cellStyle name="Input 22 9" xfId="16532"/>
    <cellStyle name="Input 22 9 2" xfId="37719"/>
    <cellStyle name="Input 22_Table 2A-1_EFT (Annual)" xfId="3030"/>
    <cellStyle name="Input 23" xfId="189"/>
    <cellStyle name="Input 23 10" xfId="26744"/>
    <cellStyle name="Input 23 2" xfId="582"/>
    <cellStyle name="Input 23 2 2" xfId="1559"/>
    <cellStyle name="Input 23 2 2 2" xfId="2829"/>
    <cellStyle name="Input 23 2 2 2 2" xfId="6390"/>
    <cellStyle name="Input 23 2 2 2 2 2" xfId="14584"/>
    <cellStyle name="Input 23 2 2 2 2 2 2" xfId="26556"/>
    <cellStyle name="Input 23 2 2 2 2 2 2 2" xfId="47742"/>
    <cellStyle name="Input 23 2 2 2 2 2 3" xfId="37138"/>
    <cellStyle name="Input 23 2 2 2 2 3" xfId="21443"/>
    <cellStyle name="Input 23 2 2 2 2 3 2" xfId="42630"/>
    <cellStyle name="Input 23 2 2 2 2 4" xfId="32046"/>
    <cellStyle name="Input 23 2 2 2 2_Table 2A-1_EFT (Annual)" xfId="15136"/>
    <cellStyle name="Input 23 2 2 2 3" xfId="11926"/>
    <cellStyle name="Input 23 2 2 2 3 2" xfId="24010"/>
    <cellStyle name="Input 23 2 2 2 3 2 2" xfId="45196"/>
    <cellStyle name="Input 23 2 2 2 3 3" xfId="34592"/>
    <cellStyle name="Input 23 2 2 2 4" xfId="18897"/>
    <cellStyle name="Input 23 2 2 2 4 2" xfId="40084"/>
    <cellStyle name="Input 23 2 2 2 5" xfId="29303"/>
    <cellStyle name="Input 23 2 2 2_Table 2A-1_EFT (Annual)" xfId="6922"/>
    <cellStyle name="Input 23 2 2 3" xfId="5120"/>
    <cellStyle name="Input 23 2 2 3 2" xfId="13380"/>
    <cellStyle name="Input 23 2 2 3 2 2" xfId="25386"/>
    <cellStyle name="Input 23 2 2 3 2 2 2" xfId="46572"/>
    <cellStyle name="Input 23 2 2 3 2 3" xfId="35968"/>
    <cellStyle name="Input 23 2 2 3 3" xfId="20273"/>
    <cellStyle name="Input 23 2 2 3 3 2" xfId="41460"/>
    <cellStyle name="Input 23 2 2 3 4" xfId="30777"/>
    <cellStyle name="Input 23 2 2 3_Table 2A-1_EFT (Annual)" xfId="15137"/>
    <cellStyle name="Input 23 2 2 4" xfId="10724"/>
    <cellStyle name="Input 23 2 2 4 2" xfId="22840"/>
    <cellStyle name="Input 23 2 2 4 2 2" xfId="44026"/>
    <cellStyle name="Input 23 2 2 4 3" xfId="33422"/>
    <cellStyle name="Input 23 2 2 5" xfId="17727"/>
    <cellStyle name="Input 23 2 2 5 2" xfId="38914"/>
    <cellStyle name="Input 23 2 2 6" xfId="28034"/>
    <cellStyle name="Input 23 2 2_Table 2A-1_EFT (Annual)" xfId="6921"/>
    <cellStyle name="Input 23 2 3" xfId="1082"/>
    <cellStyle name="Input 23 2 3 2" xfId="4643"/>
    <cellStyle name="Input 23 2 3 2 2" xfId="12903"/>
    <cellStyle name="Input 23 2 3 2 2 2" xfId="24909"/>
    <cellStyle name="Input 23 2 3 2 2 2 2" xfId="46095"/>
    <cellStyle name="Input 23 2 3 2 2 3" xfId="35491"/>
    <cellStyle name="Input 23 2 3 2 3" xfId="19796"/>
    <cellStyle name="Input 23 2 3 2 3 2" xfId="40983"/>
    <cellStyle name="Input 23 2 3 2 4" xfId="30300"/>
    <cellStyle name="Input 23 2 3 2_Table 2A-1_EFT (Annual)" xfId="15138"/>
    <cellStyle name="Input 23 2 3 3" xfId="10247"/>
    <cellStyle name="Input 23 2 3 3 2" xfId="22363"/>
    <cellStyle name="Input 23 2 3 3 2 2" xfId="43549"/>
    <cellStyle name="Input 23 2 3 3 3" xfId="32945"/>
    <cellStyle name="Input 23 2 3 4" xfId="17250"/>
    <cellStyle name="Input 23 2 3 4 2" xfId="38437"/>
    <cellStyle name="Input 23 2 3 5" xfId="27557"/>
    <cellStyle name="Input 23 2 3_Table 2A-1_EFT (Annual)" xfId="6923"/>
    <cellStyle name="Input 23 2 4" xfId="2298"/>
    <cellStyle name="Input 23 2 4 2" xfId="5859"/>
    <cellStyle name="Input 23 2 4 2 2" xfId="14074"/>
    <cellStyle name="Input 23 2 4 2 2 2" xfId="26062"/>
    <cellStyle name="Input 23 2 4 2 2 2 2" xfId="47248"/>
    <cellStyle name="Input 23 2 4 2 2 3" xfId="36644"/>
    <cellStyle name="Input 23 2 4 2 3" xfId="20949"/>
    <cellStyle name="Input 23 2 4 2 3 2" xfId="42136"/>
    <cellStyle name="Input 23 2 4 2 4" xfId="31516"/>
    <cellStyle name="Input 23 2 4 2_Table 2A-1_EFT (Annual)" xfId="15139"/>
    <cellStyle name="Input 23 2 4 3" xfId="11418"/>
    <cellStyle name="Input 23 2 4 3 2" xfId="23516"/>
    <cellStyle name="Input 23 2 4 3 2 2" xfId="44702"/>
    <cellStyle name="Input 23 2 4 3 3" xfId="34098"/>
    <cellStyle name="Input 23 2 4 4" xfId="18403"/>
    <cellStyle name="Input 23 2 4 4 2" xfId="39590"/>
    <cellStyle name="Input 23 2 4 5" xfId="28773"/>
    <cellStyle name="Input 23 2 4_Table 2A-1_EFT (Annual)" xfId="6924"/>
    <cellStyle name="Input 23 2 5" xfId="4152"/>
    <cellStyle name="Input 23 2 5 2" xfId="12476"/>
    <cellStyle name="Input 23 2 5 2 2" xfId="24498"/>
    <cellStyle name="Input 23 2 5 2 2 2" xfId="45684"/>
    <cellStyle name="Input 23 2 5 2 3" xfId="35080"/>
    <cellStyle name="Input 23 2 5 3" xfId="19385"/>
    <cellStyle name="Input 23 2 5 3 2" xfId="40572"/>
    <cellStyle name="Input 23 2 5 4" xfId="29840"/>
    <cellStyle name="Input 23 2 5_Table 2A-1_EFT (Annual)" xfId="15140"/>
    <cellStyle name="Input 23 2 6" xfId="9815"/>
    <cellStyle name="Input 23 2 6 2" xfId="21952"/>
    <cellStyle name="Input 23 2 6 2 2" xfId="43138"/>
    <cellStyle name="Input 23 2 6 3" xfId="32534"/>
    <cellStyle name="Input 23 2 7" xfId="16839"/>
    <cellStyle name="Input 23 2 7 2" xfId="38026"/>
    <cellStyle name="Input 23 2 8" xfId="27097"/>
    <cellStyle name="Input 23 2_Table 2A-1_EFT (Annual)" xfId="3034"/>
    <cellStyle name="Input 23 3" xfId="419"/>
    <cellStyle name="Input 23 3 2" xfId="1402"/>
    <cellStyle name="Input 23 3 2 2" xfId="2672"/>
    <cellStyle name="Input 23 3 2 2 2" xfId="6233"/>
    <cellStyle name="Input 23 3 2 2 2 2" xfId="14427"/>
    <cellStyle name="Input 23 3 2 2 2 2 2" xfId="26399"/>
    <cellStyle name="Input 23 3 2 2 2 2 2 2" xfId="47585"/>
    <cellStyle name="Input 23 3 2 2 2 2 3" xfId="36981"/>
    <cellStyle name="Input 23 3 2 2 2 3" xfId="21286"/>
    <cellStyle name="Input 23 3 2 2 2 3 2" xfId="42473"/>
    <cellStyle name="Input 23 3 2 2 2 4" xfId="31889"/>
    <cellStyle name="Input 23 3 2 2 2_Table 2A-1_EFT (Annual)" xfId="15141"/>
    <cellStyle name="Input 23 3 2 2 3" xfId="11769"/>
    <cellStyle name="Input 23 3 2 2 3 2" xfId="23853"/>
    <cellStyle name="Input 23 3 2 2 3 2 2" xfId="45039"/>
    <cellStyle name="Input 23 3 2 2 3 3" xfId="34435"/>
    <cellStyle name="Input 23 3 2 2 4" xfId="18740"/>
    <cellStyle name="Input 23 3 2 2 4 2" xfId="39927"/>
    <cellStyle name="Input 23 3 2 2 5" xfId="29146"/>
    <cellStyle name="Input 23 3 2 2_Table 2A-1_EFT (Annual)" xfId="6926"/>
    <cellStyle name="Input 23 3 2 3" xfId="4963"/>
    <cellStyle name="Input 23 3 2 3 2" xfId="13223"/>
    <cellStyle name="Input 23 3 2 3 2 2" xfId="25229"/>
    <cellStyle name="Input 23 3 2 3 2 2 2" xfId="46415"/>
    <cellStyle name="Input 23 3 2 3 2 3" xfId="35811"/>
    <cellStyle name="Input 23 3 2 3 3" xfId="20116"/>
    <cellStyle name="Input 23 3 2 3 3 2" xfId="41303"/>
    <cellStyle name="Input 23 3 2 3 4" xfId="30620"/>
    <cellStyle name="Input 23 3 2 3_Table 2A-1_EFT (Annual)" xfId="15142"/>
    <cellStyle name="Input 23 3 2 4" xfId="10567"/>
    <cellStyle name="Input 23 3 2 4 2" xfId="22683"/>
    <cellStyle name="Input 23 3 2 4 2 2" xfId="43869"/>
    <cellStyle name="Input 23 3 2 4 3" xfId="33265"/>
    <cellStyle name="Input 23 3 2 5" xfId="17570"/>
    <cellStyle name="Input 23 3 2 5 2" xfId="38757"/>
    <cellStyle name="Input 23 3 2 6" xfId="27877"/>
    <cellStyle name="Input 23 3 2_Table 2A-1_EFT (Annual)" xfId="6925"/>
    <cellStyle name="Input 23 3 3" xfId="949"/>
    <cellStyle name="Input 23 3 3 2" xfId="4510"/>
    <cellStyle name="Input 23 3 3 2 2" xfId="12772"/>
    <cellStyle name="Input 23 3 3 2 2 2" xfId="24782"/>
    <cellStyle name="Input 23 3 3 2 2 2 2" xfId="45968"/>
    <cellStyle name="Input 23 3 3 2 2 3" xfId="35364"/>
    <cellStyle name="Input 23 3 3 2 3" xfId="19669"/>
    <cellStyle name="Input 23 3 3 2 3 2" xfId="40856"/>
    <cellStyle name="Input 23 3 3 2 4" xfId="30167"/>
    <cellStyle name="Input 23 3 3 2_Table 2A-1_EFT (Annual)" xfId="15143"/>
    <cellStyle name="Input 23 3 3 3" xfId="10119"/>
    <cellStyle name="Input 23 3 3 3 2" xfId="22236"/>
    <cellStyle name="Input 23 3 3 3 2 2" xfId="43422"/>
    <cellStyle name="Input 23 3 3 3 3" xfId="32818"/>
    <cellStyle name="Input 23 3 3 4" xfId="17123"/>
    <cellStyle name="Input 23 3 3 4 2" xfId="38310"/>
    <cellStyle name="Input 23 3 3 5" xfId="27424"/>
    <cellStyle name="Input 23 3 3_Table 2A-1_EFT (Annual)" xfId="6927"/>
    <cellStyle name="Input 23 3 4" xfId="2141"/>
    <cellStyle name="Input 23 3 4 2" xfId="5702"/>
    <cellStyle name="Input 23 3 4 2 2" xfId="13917"/>
    <cellStyle name="Input 23 3 4 2 2 2" xfId="25905"/>
    <cellStyle name="Input 23 3 4 2 2 2 2" xfId="47091"/>
    <cellStyle name="Input 23 3 4 2 2 3" xfId="36487"/>
    <cellStyle name="Input 23 3 4 2 3" xfId="20792"/>
    <cellStyle name="Input 23 3 4 2 3 2" xfId="41979"/>
    <cellStyle name="Input 23 3 4 2 4" xfId="31359"/>
    <cellStyle name="Input 23 3 4 2_Table 2A-1_EFT (Annual)" xfId="15144"/>
    <cellStyle name="Input 23 3 4 3" xfId="11261"/>
    <cellStyle name="Input 23 3 4 3 2" xfId="23359"/>
    <cellStyle name="Input 23 3 4 3 2 2" xfId="44545"/>
    <cellStyle name="Input 23 3 4 3 3" xfId="33941"/>
    <cellStyle name="Input 23 3 4 4" xfId="18246"/>
    <cellStyle name="Input 23 3 4 4 2" xfId="39433"/>
    <cellStyle name="Input 23 3 4 5" xfId="28616"/>
    <cellStyle name="Input 23 3 4_Table 2A-1_EFT (Annual)" xfId="6928"/>
    <cellStyle name="Input 23 3 5" xfId="3989"/>
    <cellStyle name="Input 23 3 5 2" xfId="12317"/>
    <cellStyle name="Input 23 3 5 2 2" xfId="24341"/>
    <cellStyle name="Input 23 3 5 2 2 2" xfId="45527"/>
    <cellStyle name="Input 23 3 5 2 3" xfId="34923"/>
    <cellStyle name="Input 23 3 5 3" xfId="19228"/>
    <cellStyle name="Input 23 3 5 3 2" xfId="40415"/>
    <cellStyle name="Input 23 3 5 4" xfId="29677"/>
    <cellStyle name="Input 23 3 5_Table 2A-1_EFT (Annual)" xfId="15145"/>
    <cellStyle name="Input 23 3 6" xfId="9654"/>
    <cellStyle name="Input 23 3 6 2" xfId="21795"/>
    <cellStyle name="Input 23 3 6 2 2" xfId="42981"/>
    <cellStyle name="Input 23 3 6 3" xfId="32377"/>
    <cellStyle name="Input 23 3 7" xfId="16682"/>
    <cellStyle name="Input 23 3 7 2" xfId="37869"/>
    <cellStyle name="Input 23 3 8" xfId="26934"/>
    <cellStyle name="Input 23 3_Table 2A-1_EFT (Annual)" xfId="3035"/>
    <cellStyle name="Input 23 4" xfId="1237"/>
    <cellStyle name="Input 23 4 2" xfId="2507"/>
    <cellStyle name="Input 23 4 2 2" xfId="6068"/>
    <cellStyle name="Input 23 4 2 2 2" xfId="14262"/>
    <cellStyle name="Input 23 4 2 2 2 2" xfId="26234"/>
    <cellStyle name="Input 23 4 2 2 2 2 2" xfId="47420"/>
    <cellStyle name="Input 23 4 2 2 2 3" xfId="36816"/>
    <cellStyle name="Input 23 4 2 2 3" xfId="21121"/>
    <cellStyle name="Input 23 4 2 2 3 2" xfId="42308"/>
    <cellStyle name="Input 23 4 2 2 4" xfId="31724"/>
    <cellStyle name="Input 23 4 2 2_Table 2A-1_EFT (Annual)" xfId="15146"/>
    <cellStyle name="Input 23 4 2 3" xfId="11604"/>
    <cellStyle name="Input 23 4 2 3 2" xfId="23688"/>
    <cellStyle name="Input 23 4 2 3 2 2" xfId="44874"/>
    <cellStyle name="Input 23 4 2 3 3" xfId="34270"/>
    <cellStyle name="Input 23 4 2 4" xfId="18575"/>
    <cellStyle name="Input 23 4 2 4 2" xfId="39762"/>
    <cellStyle name="Input 23 4 2 5" xfId="28981"/>
    <cellStyle name="Input 23 4 2_Table 2A-1_EFT (Annual)" xfId="6930"/>
    <cellStyle name="Input 23 4 3" xfId="4798"/>
    <cellStyle name="Input 23 4 3 2" xfId="13058"/>
    <cellStyle name="Input 23 4 3 2 2" xfId="25064"/>
    <cellStyle name="Input 23 4 3 2 2 2" xfId="46250"/>
    <cellStyle name="Input 23 4 3 2 3" xfId="35646"/>
    <cellStyle name="Input 23 4 3 3" xfId="19951"/>
    <cellStyle name="Input 23 4 3 3 2" xfId="41138"/>
    <cellStyle name="Input 23 4 3 4" xfId="30455"/>
    <cellStyle name="Input 23 4 3_Table 2A-1_EFT (Annual)" xfId="15147"/>
    <cellStyle name="Input 23 4 4" xfId="10402"/>
    <cellStyle name="Input 23 4 4 2" xfId="22518"/>
    <cellStyle name="Input 23 4 4 2 2" xfId="43704"/>
    <cellStyle name="Input 23 4 4 3" xfId="33100"/>
    <cellStyle name="Input 23 4 5" xfId="17405"/>
    <cellStyle name="Input 23 4 5 2" xfId="38592"/>
    <cellStyle name="Input 23 4 6" xfId="27712"/>
    <cellStyle name="Input 23 4_Table 2A-1_EFT (Annual)" xfId="6929"/>
    <cellStyle name="Input 23 5" xfId="791"/>
    <cellStyle name="Input 23 5 2" xfId="4352"/>
    <cellStyle name="Input 23 5 2 2" xfId="12632"/>
    <cellStyle name="Input 23 5 2 2 2" xfId="24649"/>
    <cellStyle name="Input 23 5 2 2 2 2" xfId="45835"/>
    <cellStyle name="Input 23 5 2 2 3" xfId="35231"/>
    <cellStyle name="Input 23 5 2 3" xfId="19536"/>
    <cellStyle name="Input 23 5 2 3 2" xfId="40723"/>
    <cellStyle name="Input 23 5 2 4" xfId="30009"/>
    <cellStyle name="Input 23 5 2_Table 2A-1_EFT (Annual)" xfId="15148"/>
    <cellStyle name="Input 23 5 3" xfId="9980"/>
    <cellStyle name="Input 23 5 3 2" xfId="22103"/>
    <cellStyle name="Input 23 5 3 2 2" xfId="43289"/>
    <cellStyle name="Input 23 5 3 3" xfId="32685"/>
    <cellStyle name="Input 23 5 4" xfId="16990"/>
    <cellStyle name="Input 23 5 4 2" xfId="38177"/>
    <cellStyle name="Input 23 5 5" xfId="27266"/>
    <cellStyle name="Input 23 5_Table 2A-1_EFT (Annual)" xfId="6931"/>
    <cellStyle name="Input 23 6" xfId="1976"/>
    <cellStyle name="Input 23 6 2" xfId="5537"/>
    <cellStyle name="Input 23 6 2 2" xfId="13752"/>
    <cellStyle name="Input 23 6 2 2 2" xfId="25740"/>
    <cellStyle name="Input 23 6 2 2 2 2" xfId="46926"/>
    <cellStyle name="Input 23 6 2 2 3" xfId="36322"/>
    <cellStyle name="Input 23 6 2 3" xfId="20627"/>
    <cellStyle name="Input 23 6 2 3 2" xfId="41814"/>
    <cellStyle name="Input 23 6 2 4" xfId="31194"/>
    <cellStyle name="Input 23 6 2_Table 2A-1_EFT (Annual)" xfId="15149"/>
    <cellStyle name="Input 23 6 3" xfId="11096"/>
    <cellStyle name="Input 23 6 3 2" xfId="23194"/>
    <cellStyle name="Input 23 6 3 2 2" xfId="44380"/>
    <cellStyle name="Input 23 6 3 3" xfId="33776"/>
    <cellStyle name="Input 23 6 4" xfId="18081"/>
    <cellStyle name="Input 23 6 4 2" xfId="39268"/>
    <cellStyle name="Input 23 6 5" xfId="28451"/>
    <cellStyle name="Input 23 6_Table 2A-1_EFT (Annual)" xfId="6932"/>
    <cellStyle name="Input 23 7" xfId="3778"/>
    <cellStyle name="Input 23 7 2" xfId="12146"/>
    <cellStyle name="Input 23 7 2 2" xfId="24176"/>
    <cellStyle name="Input 23 7 2 2 2" xfId="45362"/>
    <cellStyle name="Input 23 7 2 3" xfId="34758"/>
    <cellStyle name="Input 23 7 3" xfId="19063"/>
    <cellStyle name="Input 23 7 3 2" xfId="40250"/>
    <cellStyle name="Input 23 7 4" xfId="29487"/>
    <cellStyle name="Input 23 7_Table 2A-1_EFT (Annual)" xfId="15150"/>
    <cellStyle name="Input 23 8" xfId="9465"/>
    <cellStyle name="Input 23 8 2" xfId="21630"/>
    <cellStyle name="Input 23 8 2 2" xfId="42816"/>
    <cellStyle name="Input 23 8 3" xfId="32212"/>
    <cellStyle name="Input 23 9" xfId="16517"/>
    <cellStyle name="Input 23 9 2" xfId="37704"/>
    <cellStyle name="Input 23_Table 2A-1_EFT (Annual)" xfId="3033"/>
    <cellStyle name="Input 24" xfId="221"/>
    <cellStyle name="Input 24 10" xfId="26776"/>
    <cellStyle name="Input 24 2" xfId="614"/>
    <cellStyle name="Input 24 2 2" xfId="1591"/>
    <cellStyle name="Input 24 2 2 2" xfId="2861"/>
    <cellStyle name="Input 24 2 2 2 2" xfId="6422"/>
    <cellStyle name="Input 24 2 2 2 2 2" xfId="14616"/>
    <cellStyle name="Input 24 2 2 2 2 2 2" xfId="26588"/>
    <cellStyle name="Input 24 2 2 2 2 2 2 2" xfId="47774"/>
    <cellStyle name="Input 24 2 2 2 2 2 3" xfId="37170"/>
    <cellStyle name="Input 24 2 2 2 2 3" xfId="21475"/>
    <cellStyle name="Input 24 2 2 2 2 3 2" xfId="42662"/>
    <cellStyle name="Input 24 2 2 2 2 4" xfId="32078"/>
    <cellStyle name="Input 24 2 2 2 2_Table 2A-1_EFT (Annual)" xfId="15151"/>
    <cellStyle name="Input 24 2 2 2 3" xfId="11958"/>
    <cellStyle name="Input 24 2 2 2 3 2" xfId="24042"/>
    <cellStyle name="Input 24 2 2 2 3 2 2" xfId="45228"/>
    <cellStyle name="Input 24 2 2 2 3 3" xfId="34624"/>
    <cellStyle name="Input 24 2 2 2 4" xfId="18929"/>
    <cellStyle name="Input 24 2 2 2 4 2" xfId="40116"/>
    <cellStyle name="Input 24 2 2 2 5" xfId="29335"/>
    <cellStyle name="Input 24 2 2 2_Table 2A-1_EFT (Annual)" xfId="6934"/>
    <cellStyle name="Input 24 2 2 3" xfId="5152"/>
    <cellStyle name="Input 24 2 2 3 2" xfId="13412"/>
    <cellStyle name="Input 24 2 2 3 2 2" xfId="25418"/>
    <cellStyle name="Input 24 2 2 3 2 2 2" xfId="46604"/>
    <cellStyle name="Input 24 2 2 3 2 3" xfId="36000"/>
    <cellStyle name="Input 24 2 2 3 3" xfId="20305"/>
    <cellStyle name="Input 24 2 2 3 3 2" xfId="41492"/>
    <cellStyle name="Input 24 2 2 3 4" xfId="30809"/>
    <cellStyle name="Input 24 2 2 3_Table 2A-1_EFT (Annual)" xfId="15152"/>
    <cellStyle name="Input 24 2 2 4" xfId="10756"/>
    <cellStyle name="Input 24 2 2 4 2" xfId="22872"/>
    <cellStyle name="Input 24 2 2 4 2 2" xfId="44058"/>
    <cellStyle name="Input 24 2 2 4 3" xfId="33454"/>
    <cellStyle name="Input 24 2 2 5" xfId="17759"/>
    <cellStyle name="Input 24 2 2 5 2" xfId="38946"/>
    <cellStyle name="Input 24 2 2 6" xfId="28066"/>
    <cellStyle name="Input 24 2 2_Table 2A-1_EFT (Annual)" xfId="6933"/>
    <cellStyle name="Input 24 2 3" xfId="1107"/>
    <cellStyle name="Input 24 2 3 2" xfId="4668"/>
    <cellStyle name="Input 24 2 3 2 2" xfId="12928"/>
    <cellStyle name="Input 24 2 3 2 2 2" xfId="24934"/>
    <cellStyle name="Input 24 2 3 2 2 2 2" xfId="46120"/>
    <cellStyle name="Input 24 2 3 2 2 3" xfId="35516"/>
    <cellStyle name="Input 24 2 3 2 3" xfId="19821"/>
    <cellStyle name="Input 24 2 3 2 3 2" xfId="41008"/>
    <cellStyle name="Input 24 2 3 2 4" xfId="30325"/>
    <cellStyle name="Input 24 2 3 2_Table 2A-1_EFT (Annual)" xfId="15153"/>
    <cellStyle name="Input 24 2 3 3" xfId="10272"/>
    <cellStyle name="Input 24 2 3 3 2" xfId="22388"/>
    <cellStyle name="Input 24 2 3 3 2 2" xfId="43574"/>
    <cellStyle name="Input 24 2 3 3 3" xfId="32970"/>
    <cellStyle name="Input 24 2 3 4" xfId="17275"/>
    <cellStyle name="Input 24 2 3 4 2" xfId="38462"/>
    <cellStyle name="Input 24 2 3 5" xfId="27582"/>
    <cellStyle name="Input 24 2 3_Table 2A-1_EFT (Annual)" xfId="6935"/>
    <cellStyle name="Input 24 2 4" xfId="2330"/>
    <cellStyle name="Input 24 2 4 2" xfId="5891"/>
    <cellStyle name="Input 24 2 4 2 2" xfId="14106"/>
    <cellStyle name="Input 24 2 4 2 2 2" xfId="26094"/>
    <cellStyle name="Input 24 2 4 2 2 2 2" xfId="47280"/>
    <cellStyle name="Input 24 2 4 2 2 3" xfId="36676"/>
    <cellStyle name="Input 24 2 4 2 3" xfId="20981"/>
    <cellStyle name="Input 24 2 4 2 3 2" xfId="42168"/>
    <cellStyle name="Input 24 2 4 2 4" xfId="31548"/>
    <cellStyle name="Input 24 2 4 2_Table 2A-1_EFT (Annual)" xfId="15154"/>
    <cellStyle name="Input 24 2 4 3" xfId="11450"/>
    <cellStyle name="Input 24 2 4 3 2" xfId="23548"/>
    <cellStyle name="Input 24 2 4 3 2 2" xfId="44734"/>
    <cellStyle name="Input 24 2 4 3 3" xfId="34130"/>
    <cellStyle name="Input 24 2 4 4" xfId="18435"/>
    <cellStyle name="Input 24 2 4 4 2" xfId="39622"/>
    <cellStyle name="Input 24 2 4 5" xfId="28805"/>
    <cellStyle name="Input 24 2 4_Table 2A-1_EFT (Annual)" xfId="6936"/>
    <cellStyle name="Input 24 2 5" xfId="4184"/>
    <cellStyle name="Input 24 2 5 2" xfId="12508"/>
    <cellStyle name="Input 24 2 5 2 2" xfId="24530"/>
    <cellStyle name="Input 24 2 5 2 2 2" xfId="45716"/>
    <cellStyle name="Input 24 2 5 2 3" xfId="35112"/>
    <cellStyle name="Input 24 2 5 3" xfId="19417"/>
    <cellStyle name="Input 24 2 5 3 2" xfId="40604"/>
    <cellStyle name="Input 24 2 5 4" xfId="29872"/>
    <cellStyle name="Input 24 2 5_Table 2A-1_EFT (Annual)" xfId="15155"/>
    <cellStyle name="Input 24 2 6" xfId="9847"/>
    <cellStyle name="Input 24 2 6 2" xfId="21984"/>
    <cellStyle name="Input 24 2 6 2 2" xfId="43170"/>
    <cellStyle name="Input 24 2 6 3" xfId="32566"/>
    <cellStyle name="Input 24 2 7" xfId="16871"/>
    <cellStyle name="Input 24 2 7 2" xfId="38058"/>
    <cellStyle name="Input 24 2 8" xfId="27129"/>
    <cellStyle name="Input 24 2_Table 2A-1_EFT (Annual)" xfId="3037"/>
    <cellStyle name="Input 24 3" xfId="448"/>
    <cellStyle name="Input 24 3 2" xfId="1431"/>
    <cellStyle name="Input 24 3 2 2" xfId="2701"/>
    <cellStyle name="Input 24 3 2 2 2" xfId="6262"/>
    <cellStyle name="Input 24 3 2 2 2 2" xfId="14456"/>
    <cellStyle name="Input 24 3 2 2 2 2 2" xfId="26428"/>
    <cellStyle name="Input 24 3 2 2 2 2 2 2" xfId="47614"/>
    <cellStyle name="Input 24 3 2 2 2 2 3" xfId="37010"/>
    <cellStyle name="Input 24 3 2 2 2 3" xfId="21315"/>
    <cellStyle name="Input 24 3 2 2 2 3 2" xfId="42502"/>
    <cellStyle name="Input 24 3 2 2 2 4" xfId="31918"/>
    <cellStyle name="Input 24 3 2 2 2_Table 2A-1_EFT (Annual)" xfId="15156"/>
    <cellStyle name="Input 24 3 2 2 3" xfId="11798"/>
    <cellStyle name="Input 24 3 2 2 3 2" xfId="23882"/>
    <cellStyle name="Input 24 3 2 2 3 2 2" xfId="45068"/>
    <cellStyle name="Input 24 3 2 2 3 3" xfId="34464"/>
    <cellStyle name="Input 24 3 2 2 4" xfId="18769"/>
    <cellStyle name="Input 24 3 2 2 4 2" xfId="39956"/>
    <cellStyle name="Input 24 3 2 2 5" xfId="29175"/>
    <cellStyle name="Input 24 3 2 2_Table 2A-1_EFT (Annual)" xfId="6938"/>
    <cellStyle name="Input 24 3 2 3" xfId="4992"/>
    <cellStyle name="Input 24 3 2 3 2" xfId="13252"/>
    <cellStyle name="Input 24 3 2 3 2 2" xfId="25258"/>
    <cellStyle name="Input 24 3 2 3 2 2 2" xfId="46444"/>
    <cellStyle name="Input 24 3 2 3 2 3" xfId="35840"/>
    <cellStyle name="Input 24 3 2 3 3" xfId="20145"/>
    <cellStyle name="Input 24 3 2 3 3 2" xfId="41332"/>
    <cellStyle name="Input 24 3 2 3 4" xfId="30649"/>
    <cellStyle name="Input 24 3 2 3_Table 2A-1_EFT (Annual)" xfId="15157"/>
    <cellStyle name="Input 24 3 2 4" xfId="10596"/>
    <cellStyle name="Input 24 3 2 4 2" xfId="22712"/>
    <cellStyle name="Input 24 3 2 4 2 2" xfId="43898"/>
    <cellStyle name="Input 24 3 2 4 3" xfId="33294"/>
    <cellStyle name="Input 24 3 2 5" xfId="17599"/>
    <cellStyle name="Input 24 3 2 5 2" xfId="38786"/>
    <cellStyle name="Input 24 3 2 6" xfId="27906"/>
    <cellStyle name="Input 24 3 2_Table 2A-1_EFT (Annual)" xfId="6937"/>
    <cellStyle name="Input 24 3 3" xfId="972"/>
    <cellStyle name="Input 24 3 3 2" xfId="4533"/>
    <cellStyle name="Input 24 3 3 2 2" xfId="12795"/>
    <cellStyle name="Input 24 3 3 2 2 2" xfId="24805"/>
    <cellStyle name="Input 24 3 3 2 2 2 2" xfId="45991"/>
    <cellStyle name="Input 24 3 3 2 2 3" xfId="35387"/>
    <cellStyle name="Input 24 3 3 2 3" xfId="19692"/>
    <cellStyle name="Input 24 3 3 2 3 2" xfId="40879"/>
    <cellStyle name="Input 24 3 3 2 4" xfId="30190"/>
    <cellStyle name="Input 24 3 3 2_Table 2A-1_EFT (Annual)" xfId="15158"/>
    <cellStyle name="Input 24 3 3 3" xfId="10142"/>
    <cellStyle name="Input 24 3 3 3 2" xfId="22259"/>
    <cellStyle name="Input 24 3 3 3 2 2" xfId="43445"/>
    <cellStyle name="Input 24 3 3 3 3" xfId="32841"/>
    <cellStyle name="Input 24 3 3 4" xfId="17146"/>
    <cellStyle name="Input 24 3 3 4 2" xfId="38333"/>
    <cellStyle name="Input 24 3 3 5" xfId="27447"/>
    <cellStyle name="Input 24 3 3_Table 2A-1_EFT (Annual)" xfId="6939"/>
    <cellStyle name="Input 24 3 4" xfId="2170"/>
    <cellStyle name="Input 24 3 4 2" xfId="5731"/>
    <cellStyle name="Input 24 3 4 2 2" xfId="13946"/>
    <cellStyle name="Input 24 3 4 2 2 2" xfId="25934"/>
    <cellStyle name="Input 24 3 4 2 2 2 2" xfId="47120"/>
    <cellStyle name="Input 24 3 4 2 2 3" xfId="36516"/>
    <cellStyle name="Input 24 3 4 2 3" xfId="20821"/>
    <cellStyle name="Input 24 3 4 2 3 2" xfId="42008"/>
    <cellStyle name="Input 24 3 4 2 4" xfId="31388"/>
    <cellStyle name="Input 24 3 4 2_Table 2A-1_EFT (Annual)" xfId="15159"/>
    <cellStyle name="Input 24 3 4 3" xfId="11290"/>
    <cellStyle name="Input 24 3 4 3 2" xfId="23388"/>
    <cellStyle name="Input 24 3 4 3 2 2" xfId="44574"/>
    <cellStyle name="Input 24 3 4 3 3" xfId="33970"/>
    <cellStyle name="Input 24 3 4 4" xfId="18275"/>
    <cellStyle name="Input 24 3 4 4 2" xfId="39462"/>
    <cellStyle name="Input 24 3 4 5" xfId="28645"/>
    <cellStyle name="Input 24 3 4_Table 2A-1_EFT (Annual)" xfId="6940"/>
    <cellStyle name="Input 24 3 5" xfId="4018"/>
    <cellStyle name="Input 24 3 5 2" xfId="12346"/>
    <cellStyle name="Input 24 3 5 2 2" xfId="24370"/>
    <cellStyle name="Input 24 3 5 2 2 2" xfId="45556"/>
    <cellStyle name="Input 24 3 5 2 3" xfId="34952"/>
    <cellStyle name="Input 24 3 5 3" xfId="19257"/>
    <cellStyle name="Input 24 3 5 3 2" xfId="40444"/>
    <cellStyle name="Input 24 3 5 4" xfId="29706"/>
    <cellStyle name="Input 24 3 5_Table 2A-1_EFT (Annual)" xfId="15160"/>
    <cellStyle name="Input 24 3 6" xfId="9683"/>
    <cellStyle name="Input 24 3 6 2" xfId="21824"/>
    <cellStyle name="Input 24 3 6 2 2" xfId="43010"/>
    <cellStyle name="Input 24 3 6 3" xfId="32406"/>
    <cellStyle name="Input 24 3 7" xfId="16711"/>
    <cellStyle name="Input 24 3 7 2" xfId="37898"/>
    <cellStyle name="Input 24 3 8" xfId="26963"/>
    <cellStyle name="Input 24 3_Table 2A-1_EFT (Annual)" xfId="3038"/>
    <cellStyle name="Input 24 4" xfId="1269"/>
    <cellStyle name="Input 24 4 2" xfId="2539"/>
    <cellStyle name="Input 24 4 2 2" xfId="6100"/>
    <cellStyle name="Input 24 4 2 2 2" xfId="14294"/>
    <cellStyle name="Input 24 4 2 2 2 2" xfId="26266"/>
    <cellStyle name="Input 24 4 2 2 2 2 2" xfId="47452"/>
    <cellStyle name="Input 24 4 2 2 2 3" xfId="36848"/>
    <cellStyle name="Input 24 4 2 2 3" xfId="21153"/>
    <cellStyle name="Input 24 4 2 2 3 2" xfId="42340"/>
    <cellStyle name="Input 24 4 2 2 4" xfId="31756"/>
    <cellStyle name="Input 24 4 2 2_Table 2A-1_EFT (Annual)" xfId="15161"/>
    <cellStyle name="Input 24 4 2 3" xfId="11636"/>
    <cellStyle name="Input 24 4 2 3 2" xfId="23720"/>
    <cellStyle name="Input 24 4 2 3 2 2" xfId="44906"/>
    <cellStyle name="Input 24 4 2 3 3" xfId="34302"/>
    <cellStyle name="Input 24 4 2 4" xfId="18607"/>
    <cellStyle name="Input 24 4 2 4 2" xfId="39794"/>
    <cellStyle name="Input 24 4 2 5" xfId="29013"/>
    <cellStyle name="Input 24 4 2_Table 2A-1_EFT (Annual)" xfId="6942"/>
    <cellStyle name="Input 24 4 3" xfId="4830"/>
    <cellStyle name="Input 24 4 3 2" xfId="13090"/>
    <cellStyle name="Input 24 4 3 2 2" xfId="25096"/>
    <cellStyle name="Input 24 4 3 2 2 2" xfId="46282"/>
    <cellStyle name="Input 24 4 3 2 3" xfId="35678"/>
    <cellStyle name="Input 24 4 3 3" xfId="19983"/>
    <cellStyle name="Input 24 4 3 3 2" xfId="41170"/>
    <cellStyle name="Input 24 4 3 4" xfId="30487"/>
    <cellStyle name="Input 24 4 3_Table 2A-1_EFT (Annual)" xfId="15162"/>
    <cellStyle name="Input 24 4 4" xfId="10434"/>
    <cellStyle name="Input 24 4 4 2" xfId="22550"/>
    <cellStyle name="Input 24 4 4 2 2" xfId="43736"/>
    <cellStyle name="Input 24 4 4 3" xfId="33132"/>
    <cellStyle name="Input 24 4 5" xfId="17437"/>
    <cellStyle name="Input 24 4 5 2" xfId="38624"/>
    <cellStyle name="Input 24 4 6" xfId="27744"/>
    <cellStyle name="Input 24 4_Table 2A-1_EFT (Annual)" xfId="6941"/>
    <cellStyle name="Input 24 5" xfId="816"/>
    <cellStyle name="Input 24 5 2" xfId="4377"/>
    <cellStyle name="Input 24 5 2 2" xfId="12657"/>
    <cellStyle name="Input 24 5 2 2 2" xfId="24674"/>
    <cellStyle name="Input 24 5 2 2 2 2" xfId="45860"/>
    <cellStyle name="Input 24 5 2 2 3" xfId="35256"/>
    <cellStyle name="Input 24 5 2 3" xfId="19561"/>
    <cellStyle name="Input 24 5 2 3 2" xfId="40748"/>
    <cellStyle name="Input 24 5 2 4" xfId="30034"/>
    <cellStyle name="Input 24 5 2_Table 2A-1_EFT (Annual)" xfId="15163"/>
    <cellStyle name="Input 24 5 3" xfId="10005"/>
    <cellStyle name="Input 24 5 3 2" xfId="22128"/>
    <cellStyle name="Input 24 5 3 2 2" xfId="43314"/>
    <cellStyle name="Input 24 5 3 3" xfId="32710"/>
    <cellStyle name="Input 24 5 4" xfId="17015"/>
    <cellStyle name="Input 24 5 4 2" xfId="38202"/>
    <cellStyle name="Input 24 5 5" xfId="27291"/>
    <cellStyle name="Input 24 5_Table 2A-1_EFT (Annual)" xfId="6943"/>
    <cellStyle name="Input 24 6" xfId="2008"/>
    <cellStyle name="Input 24 6 2" xfId="5569"/>
    <cellStyle name="Input 24 6 2 2" xfId="13784"/>
    <cellStyle name="Input 24 6 2 2 2" xfId="25772"/>
    <cellStyle name="Input 24 6 2 2 2 2" xfId="46958"/>
    <cellStyle name="Input 24 6 2 2 3" xfId="36354"/>
    <cellStyle name="Input 24 6 2 3" xfId="20659"/>
    <cellStyle name="Input 24 6 2 3 2" xfId="41846"/>
    <cellStyle name="Input 24 6 2 4" xfId="31226"/>
    <cellStyle name="Input 24 6 2_Table 2A-1_EFT (Annual)" xfId="15164"/>
    <cellStyle name="Input 24 6 3" xfId="11128"/>
    <cellStyle name="Input 24 6 3 2" xfId="23226"/>
    <cellStyle name="Input 24 6 3 2 2" xfId="44412"/>
    <cellStyle name="Input 24 6 3 3" xfId="33808"/>
    <cellStyle name="Input 24 6 4" xfId="18113"/>
    <cellStyle name="Input 24 6 4 2" xfId="39300"/>
    <cellStyle name="Input 24 6 5" xfId="28483"/>
    <cellStyle name="Input 24 6_Table 2A-1_EFT (Annual)" xfId="6944"/>
    <cellStyle name="Input 24 7" xfId="3810"/>
    <cellStyle name="Input 24 7 2" xfId="12178"/>
    <cellStyle name="Input 24 7 2 2" xfId="24208"/>
    <cellStyle name="Input 24 7 2 2 2" xfId="45394"/>
    <cellStyle name="Input 24 7 2 3" xfId="34790"/>
    <cellStyle name="Input 24 7 3" xfId="19095"/>
    <cellStyle name="Input 24 7 3 2" xfId="40282"/>
    <cellStyle name="Input 24 7 4" xfId="29519"/>
    <cellStyle name="Input 24 7_Table 2A-1_EFT (Annual)" xfId="15165"/>
    <cellStyle name="Input 24 8" xfId="9497"/>
    <cellStyle name="Input 24 8 2" xfId="21662"/>
    <cellStyle name="Input 24 8 2 2" xfId="42848"/>
    <cellStyle name="Input 24 8 3" xfId="32244"/>
    <cellStyle name="Input 24 9" xfId="16549"/>
    <cellStyle name="Input 24 9 2" xfId="37736"/>
    <cellStyle name="Input 24_Table 2A-1_EFT (Annual)" xfId="3036"/>
    <cellStyle name="Input 25" xfId="203"/>
    <cellStyle name="Input 25 10" xfId="26758"/>
    <cellStyle name="Input 25 2" xfId="596"/>
    <cellStyle name="Input 25 2 2" xfId="1573"/>
    <cellStyle name="Input 25 2 2 2" xfId="2843"/>
    <cellStyle name="Input 25 2 2 2 2" xfId="6404"/>
    <cellStyle name="Input 25 2 2 2 2 2" xfId="14598"/>
    <cellStyle name="Input 25 2 2 2 2 2 2" xfId="26570"/>
    <cellStyle name="Input 25 2 2 2 2 2 2 2" xfId="47756"/>
    <cellStyle name="Input 25 2 2 2 2 2 3" xfId="37152"/>
    <cellStyle name="Input 25 2 2 2 2 3" xfId="21457"/>
    <cellStyle name="Input 25 2 2 2 2 3 2" xfId="42644"/>
    <cellStyle name="Input 25 2 2 2 2 4" xfId="32060"/>
    <cellStyle name="Input 25 2 2 2 2_Table 2A-1_EFT (Annual)" xfId="15166"/>
    <cellStyle name="Input 25 2 2 2 3" xfId="11940"/>
    <cellStyle name="Input 25 2 2 2 3 2" xfId="24024"/>
    <cellStyle name="Input 25 2 2 2 3 2 2" xfId="45210"/>
    <cellStyle name="Input 25 2 2 2 3 3" xfId="34606"/>
    <cellStyle name="Input 25 2 2 2 4" xfId="18911"/>
    <cellStyle name="Input 25 2 2 2 4 2" xfId="40098"/>
    <cellStyle name="Input 25 2 2 2 5" xfId="29317"/>
    <cellStyle name="Input 25 2 2 2_Table 2A-1_EFT (Annual)" xfId="6946"/>
    <cellStyle name="Input 25 2 2 3" xfId="5134"/>
    <cellStyle name="Input 25 2 2 3 2" xfId="13394"/>
    <cellStyle name="Input 25 2 2 3 2 2" xfId="25400"/>
    <cellStyle name="Input 25 2 2 3 2 2 2" xfId="46586"/>
    <cellStyle name="Input 25 2 2 3 2 3" xfId="35982"/>
    <cellStyle name="Input 25 2 2 3 3" xfId="20287"/>
    <cellStyle name="Input 25 2 2 3 3 2" xfId="41474"/>
    <cellStyle name="Input 25 2 2 3 4" xfId="30791"/>
    <cellStyle name="Input 25 2 2 3_Table 2A-1_EFT (Annual)" xfId="15167"/>
    <cellStyle name="Input 25 2 2 4" xfId="10738"/>
    <cellStyle name="Input 25 2 2 4 2" xfId="22854"/>
    <cellStyle name="Input 25 2 2 4 2 2" xfId="44040"/>
    <cellStyle name="Input 25 2 2 4 3" xfId="33436"/>
    <cellStyle name="Input 25 2 2 5" xfId="17741"/>
    <cellStyle name="Input 25 2 2 5 2" xfId="38928"/>
    <cellStyle name="Input 25 2 2 6" xfId="28048"/>
    <cellStyle name="Input 25 2 2_Table 2A-1_EFT (Annual)" xfId="6945"/>
    <cellStyle name="Input 25 2 3" xfId="1093"/>
    <cellStyle name="Input 25 2 3 2" xfId="4654"/>
    <cellStyle name="Input 25 2 3 2 2" xfId="12914"/>
    <cellStyle name="Input 25 2 3 2 2 2" xfId="24920"/>
    <cellStyle name="Input 25 2 3 2 2 2 2" xfId="46106"/>
    <cellStyle name="Input 25 2 3 2 2 3" xfId="35502"/>
    <cellStyle name="Input 25 2 3 2 3" xfId="19807"/>
    <cellStyle name="Input 25 2 3 2 3 2" xfId="40994"/>
    <cellStyle name="Input 25 2 3 2 4" xfId="30311"/>
    <cellStyle name="Input 25 2 3 2_Table 2A-1_EFT (Annual)" xfId="15168"/>
    <cellStyle name="Input 25 2 3 3" xfId="10258"/>
    <cellStyle name="Input 25 2 3 3 2" xfId="22374"/>
    <cellStyle name="Input 25 2 3 3 2 2" xfId="43560"/>
    <cellStyle name="Input 25 2 3 3 3" xfId="32956"/>
    <cellStyle name="Input 25 2 3 4" xfId="17261"/>
    <cellStyle name="Input 25 2 3 4 2" xfId="38448"/>
    <cellStyle name="Input 25 2 3 5" xfId="27568"/>
    <cellStyle name="Input 25 2 3_Table 2A-1_EFT (Annual)" xfId="6947"/>
    <cellStyle name="Input 25 2 4" xfId="2312"/>
    <cellStyle name="Input 25 2 4 2" xfId="5873"/>
    <cellStyle name="Input 25 2 4 2 2" xfId="14088"/>
    <cellStyle name="Input 25 2 4 2 2 2" xfId="26076"/>
    <cellStyle name="Input 25 2 4 2 2 2 2" xfId="47262"/>
    <cellStyle name="Input 25 2 4 2 2 3" xfId="36658"/>
    <cellStyle name="Input 25 2 4 2 3" xfId="20963"/>
    <cellStyle name="Input 25 2 4 2 3 2" xfId="42150"/>
    <cellStyle name="Input 25 2 4 2 4" xfId="31530"/>
    <cellStyle name="Input 25 2 4 2_Table 2A-1_EFT (Annual)" xfId="15169"/>
    <cellStyle name="Input 25 2 4 3" xfId="11432"/>
    <cellStyle name="Input 25 2 4 3 2" xfId="23530"/>
    <cellStyle name="Input 25 2 4 3 2 2" xfId="44716"/>
    <cellStyle name="Input 25 2 4 3 3" xfId="34112"/>
    <cellStyle name="Input 25 2 4 4" xfId="18417"/>
    <cellStyle name="Input 25 2 4 4 2" xfId="39604"/>
    <cellStyle name="Input 25 2 4 5" xfId="28787"/>
    <cellStyle name="Input 25 2 4_Table 2A-1_EFT (Annual)" xfId="6948"/>
    <cellStyle name="Input 25 2 5" xfId="4166"/>
    <cellStyle name="Input 25 2 5 2" xfId="12490"/>
    <cellStyle name="Input 25 2 5 2 2" xfId="24512"/>
    <cellStyle name="Input 25 2 5 2 2 2" xfId="45698"/>
    <cellStyle name="Input 25 2 5 2 3" xfId="35094"/>
    <cellStyle name="Input 25 2 5 3" xfId="19399"/>
    <cellStyle name="Input 25 2 5 3 2" xfId="40586"/>
    <cellStyle name="Input 25 2 5 4" xfId="29854"/>
    <cellStyle name="Input 25 2 5_Table 2A-1_EFT (Annual)" xfId="15170"/>
    <cellStyle name="Input 25 2 6" xfId="9829"/>
    <cellStyle name="Input 25 2 6 2" xfId="21966"/>
    <cellStyle name="Input 25 2 6 2 2" xfId="43152"/>
    <cellStyle name="Input 25 2 6 3" xfId="32548"/>
    <cellStyle name="Input 25 2 7" xfId="16853"/>
    <cellStyle name="Input 25 2 7 2" xfId="38040"/>
    <cellStyle name="Input 25 2 8" xfId="27111"/>
    <cellStyle name="Input 25 2_Table 2A-1_EFT (Annual)" xfId="3040"/>
    <cellStyle name="Input 25 3" xfId="432"/>
    <cellStyle name="Input 25 3 2" xfId="1415"/>
    <cellStyle name="Input 25 3 2 2" xfId="2685"/>
    <cellStyle name="Input 25 3 2 2 2" xfId="6246"/>
    <cellStyle name="Input 25 3 2 2 2 2" xfId="14440"/>
    <cellStyle name="Input 25 3 2 2 2 2 2" xfId="26412"/>
    <cellStyle name="Input 25 3 2 2 2 2 2 2" xfId="47598"/>
    <cellStyle name="Input 25 3 2 2 2 2 3" xfId="36994"/>
    <cellStyle name="Input 25 3 2 2 2 3" xfId="21299"/>
    <cellStyle name="Input 25 3 2 2 2 3 2" xfId="42486"/>
    <cellStyle name="Input 25 3 2 2 2 4" xfId="31902"/>
    <cellStyle name="Input 25 3 2 2 2_Table 2A-1_EFT (Annual)" xfId="15171"/>
    <cellStyle name="Input 25 3 2 2 3" xfId="11782"/>
    <cellStyle name="Input 25 3 2 2 3 2" xfId="23866"/>
    <cellStyle name="Input 25 3 2 2 3 2 2" xfId="45052"/>
    <cellStyle name="Input 25 3 2 2 3 3" xfId="34448"/>
    <cellStyle name="Input 25 3 2 2 4" xfId="18753"/>
    <cellStyle name="Input 25 3 2 2 4 2" xfId="39940"/>
    <cellStyle name="Input 25 3 2 2 5" xfId="29159"/>
    <cellStyle name="Input 25 3 2 2_Table 2A-1_EFT (Annual)" xfId="6950"/>
    <cellStyle name="Input 25 3 2 3" xfId="4976"/>
    <cellStyle name="Input 25 3 2 3 2" xfId="13236"/>
    <cellStyle name="Input 25 3 2 3 2 2" xfId="25242"/>
    <cellStyle name="Input 25 3 2 3 2 2 2" xfId="46428"/>
    <cellStyle name="Input 25 3 2 3 2 3" xfId="35824"/>
    <cellStyle name="Input 25 3 2 3 3" xfId="20129"/>
    <cellStyle name="Input 25 3 2 3 3 2" xfId="41316"/>
    <cellStyle name="Input 25 3 2 3 4" xfId="30633"/>
    <cellStyle name="Input 25 3 2 3_Table 2A-1_EFT (Annual)" xfId="15172"/>
    <cellStyle name="Input 25 3 2 4" xfId="10580"/>
    <cellStyle name="Input 25 3 2 4 2" xfId="22696"/>
    <cellStyle name="Input 25 3 2 4 2 2" xfId="43882"/>
    <cellStyle name="Input 25 3 2 4 3" xfId="33278"/>
    <cellStyle name="Input 25 3 2 5" xfId="17583"/>
    <cellStyle name="Input 25 3 2 5 2" xfId="38770"/>
    <cellStyle name="Input 25 3 2 6" xfId="27890"/>
    <cellStyle name="Input 25 3 2_Table 2A-1_EFT (Annual)" xfId="6949"/>
    <cellStyle name="Input 25 3 3" xfId="959"/>
    <cellStyle name="Input 25 3 3 2" xfId="4520"/>
    <cellStyle name="Input 25 3 3 2 2" xfId="12782"/>
    <cellStyle name="Input 25 3 3 2 2 2" xfId="24792"/>
    <cellStyle name="Input 25 3 3 2 2 2 2" xfId="45978"/>
    <cellStyle name="Input 25 3 3 2 2 3" xfId="35374"/>
    <cellStyle name="Input 25 3 3 2 3" xfId="19679"/>
    <cellStyle name="Input 25 3 3 2 3 2" xfId="40866"/>
    <cellStyle name="Input 25 3 3 2 4" xfId="30177"/>
    <cellStyle name="Input 25 3 3 2_Table 2A-1_EFT (Annual)" xfId="15173"/>
    <cellStyle name="Input 25 3 3 3" xfId="10129"/>
    <cellStyle name="Input 25 3 3 3 2" xfId="22246"/>
    <cellStyle name="Input 25 3 3 3 2 2" xfId="43432"/>
    <cellStyle name="Input 25 3 3 3 3" xfId="32828"/>
    <cellStyle name="Input 25 3 3 4" xfId="17133"/>
    <cellStyle name="Input 25 3 3 4 2" xfId="38320"/>
    <cellStyle name="Input 25 3 3 5" xfId="27434"/>
    <cellStyle name="Input 25 3 3_Table 2A-1_EFT (Annual)" xfId="6951"/>
    <cellStyle name="Input 25 3 4" xfId="2154"/>
    <cellStyle name="Input 25 3 4 2" xfId="5715"/>
    <cellStyle name="Input 25 3 4 2 2" xfId="13930"/>
    <cellStyle name="Input 25 3 4 2 2 2" xfId="25918"/>
    <cellStyle name="Input 25 3 4 2 2 2 2" xfId="47104"/>
    <cellStyle name="Input 25 3 4 2 2 3" xfId="36500"/>
    <cellStyle name="Input 25 3 4 2 3" xfId="20805"/>
    <cellStyle name="Input 25 3 4 2 3 2" xfId="41992"/>
    <cellStyle name="Input 25 3 4 2 4" xfId="31372"/>
    <cellStyle name="Input 25 3 4 2_Table 2A-1_EFT (Annual)" xfId="15174"/>
    <cellStyle name="Input 25 3 4 3" xfId="11274"/>
    <cellStyle name="Input 25 3 4 3 2" xfId="23372"/>
    <cellStyle name="Input 25 3 4 3 2 2" xfId="44558"/>
    <cellStyle name="Input 25 3 4 3 3" xfId="33954"/>
    <cellStyle name="Input 25 3 4 4" xfId="18259"/>
    <cellStyle name="Input 25 3 4 4 2" xfId="39446"/>
    <cellStyle name="Input 25 3 4 5" xfId="28629"/>
    <cellStyle name="Input 25 3 4_Table 2A-1_EFT (Annual)" xfId="6952"/>
    <cellStyle name="Input 25 3 5" xfId="4002"/>
    <cellStyle name="Input 25 3 5 2" xfId="12330"/>
    <cellStyle name="Input 25 3 5 2 2" xfId="24354"/>
    <cellStyle name="Input 25 3 5 2 2 2" xfId="45540"/>
    <cellStyle name="Input 25 3 5 2 3" xfId="34936"/>
    <cellStyle name="Input 25 3 5 3" xfId="19241"/>
    <cellStyle name="Input 25 3 5 3 2" xfId="40428"/>
    <cellStyle name="Input 25 3 5 4" xfId="29690"/>
    <cellStyle name="Input 25 3 5_Table 2A-1_EFT (Annual)" xfId="15175"/>
    <cellStyle name="Input 25 3 6" xfId="9667"/>
    <cellStyle name="Input 25 3 6 2" xfId="21808"/>
    <cellStyle name="Input 25 3 6 2 2" xfId="42994"/>
    <cellStyle name="Input 25 3 6 3" xfId="32390"/>
    <cellStyle name="Input 25 3 7" xfId="16695"/>
    <cellStyle name="Input 25 3 7 2" xfId="37882"/>
    <cellStyle name="Input 25 3 8" xfId="26947"/>
    <cellStyle name="Input 25 3_Table 2A-1_EFT (Annual)" xfId="3041"/>
    <cellStyle name="Input 25 4" xfId="1251"/>
    <cellStyle name="Input 25 4 2" xfId="2521"/>
    <cellStyle name="Input 25 4 2 2" xfId="6082"/>
    <cellStyle name="Input 25 4 2 2 2" xfId="14276"/>
    <cellStyle name="Input 25 4 2 2 2 2" xfId="26248"/>
    <cellStyle name="Input 25 4 2 2 2 2 2" xfId="47434"/>
    <cellStyle name="Input 25 4 2 2 2 3" xfId="36830"/>
    <cellStyle name="Input 25 4 2 2 3" xfId="21135"/>
    <cellStyle name="Input 25 4 2 2 3 2" xfId="42322"/>
    <cellStyle name="Input 25 4 2 2 4" xfId="31738"/>
    <cellStyle name="Input 25 4 2 2_Table 2A-1_EFT (Annual)" xfId="15176"/>
    <cellStyle name="Input 25 4 2 3" xfId="11618"/>
    <cellStyle name="Input 25 4 2 3 2" xfId="23702"/>
    <cellStyle name="Input 25 4 2 3 2 2" xfId="44888"/>
    <cellStyle name="Input 25 4 2 3 3" xfId="34284"/>
    <cellStyle name="Input 25 4 2 4" xfId="18589"/>
    <cellStyle name="Input 25 4 2 4 2" xfId="39776"/>
    <cellStyle name="Input 25 4 2 5" xfId="28995"/>
    <cellStyle name="Input 25 4 2_Table 2A-1_EFT (Annual)" xfId="6954"/>
    <cellStyle name="Input 25 4 3" xfId="4812"/>
    <cellStyle name="Input 25 4 3 2" xfId="13072"/>
    <cellStyle name="Input 25 4 3 2 2" xfId="25078"/>
    <cellStyle name="Input 25 4 3 2 2 2" xfId="46264"/>
    <cellStyle name="Input 25 4 3 2 3" xfId="35660"/>
    <cellStyle name="Input 25 4 3 3" xfId="19965"/>
    <cellStyle name="Input 25 4 3 3 2" xfId="41152"/>
    <cellStyle name="Input 25 4 3 4" xfId="30469"/>
    <cellStyle name="Input 25 4 3_Table 2A-1_EFT (Annual)" xfId="15177"/>
    <cellStyle name="Input 25 4 4" xfId="10416"/>
    <cellStyle name="Input 25 4 4 2" xfId="22532"/>
    <cellStyle name="Input 25 4 4 2 2" xfId="43718"/>
    <cellStyle name="Input 25 4 4 3" xfId="33114"/>
    <cellStyle name="Input 25 4 5" xfId="17419"/>
    <cellStyle name="Input 25 4 5 2" xfId="38606"/>
    <cellStyle name="Input 25 4 6" xfId="27726"/>
    <cellStyle name="Input 25 4_Table 2A-1_EFT (Annual)" xfId="6953"/>
    <cellStyle name="Input 25 5" xfId="802"/>
    <cellStyle name="Input 25 5 2" xfId="4363"/>
    <cellStyle name="Input 25 5 2 2" xfId="12643"/>
    <cellStyle name="Input 25 5 2 2 2" xfId="24660"/>
    <cellStyle name="Input 25 5 2 2 2 2" xfId="45846"/>
    <cellStyle name="Input 25 5 2 2 3" xfId="35242"/>
    <cellStyle name="Input 25 5 2 3" xfId="19547"/>
    <cellStyle name="Input 25 5 2 3 2" xfId="40734"/>
    <cellStyle name="Input 25 5 2 4" xfId="30020"/>
    <cellStyle name="Input 25 5 2_Table 2A-1_EFT (Annual)" xfId="15178"/>
    <cellStyle name="Input 25 5 3" xfId="9991"/>
    <cellStyle name="Input 25 5 3 2" xfId="22114"/>
    <cellStyle name="Input 25 5 3 2 2" xfId="43300"/>
    <cellStyle name="Input 25 5 3 3" xfId="32696"/>
    <cellStyle name="Input 25 5 4" xfId="17001"/>
    <cellStyle name="Input 25 5 4 2" xfId="38188"/>
    <cellStyle name="Input 25 5 5" xfId="27277"/>
    <cellStyle name="Input 25 5_Table 2A-1_EFT (Annual)" xfId="6955"/>
    <cellStyle name="Input 25 6" xfId="1990"/>
    <cellStyle name="Input 25 6 2" xfId="5551"/>
    <cellStyle name="Input 25 6 2 2" xfId="13766"/>
    <cellStyle name="Input 25 6 2 2 2" xfId="25754"/>
    <cellStyle name="Input 25 6 2 2 2 2" xfId="46940"/>
    <cellStyle name="Input 25 6 2 2 3" xfId="36336"/>
    <cellStyle name="Input 25 6 2 3" xfId="20641"/>
    <cellStyle name="Input 25 6 2 3 2" xfId="41828"/>
    <cellStyle name="Input 25 6 2 4" xfId="31208"/>
    <cellStyle name="Input 25 6 2_Table 2A-1_EFT (Annual)" xfId="15179"/>
    <cellStyle name="Input 25 6 3" xfId="11110"/>
    <cellStyle name="Input 25 6 3 2" xfId="23208"/>
    <cellStyle name="Input 25 6 3 2 2" xfId="44394"/>
    <cellStyle name="Input 25 6 3 3" xfId="33790"/>
    <cellStyle name="Input 25 6 4" xfId="18095"/>
    <cellStyle name="Input 25 6 4 2" xfId="39282"/>
    <cellStyle name="Input 25 6 5" xfId="28465"/>
    <cellStyle name="Input 25 6_Table 2A-1_EFT (Annual)" xfId="6956"/>
    <cellStyle name="Input 25 7" xfId="3792"/>
    <cellStyle name="Input 25 7 2" xfId="12160"/>
    <cellStyle name="Input 25 7 2 2" xfId="24190"/>
    <cellStyle name="Input 25 7 2 2 2" xfId="45376"/>
    <cellStyle name="Input 25 7 2 3" xfId="34772"/>
    <cellStyle name="Input 25 7 3" xfId="19077"/>
    <cellStyle name="Input 25 7 3 2" xfId="40264"/>
    <cellStyle name="Input 25 7 4" xfId="29501"/>
    <cellStyle name="Input 25 7_Table 2A-1_EFT (Annual)" xfId="15180"/>
    <cellStyle name="Input 25 8" xfId="9479"/>
    <cellStyle name="Input 25 8 2" xfId="21644"/>
    <cellStyle name="Input 25 8 2 2" xfId="42830"/>
    <cellStyle name="Input 25 8 3" xfId="32226"/>
    <cellStyle name="Input 25 9" xfId="16531"/>
    <cellStyle name="Input 25 9 2" xfId="37718"/>
    <cellStyle name="Input 25_Table 2A-1_EFT (Annual)" xfId="3039"/>
    <cellStyle name="Input 26" xfId="219"/>
    <cellStyle name="Input 26 10" xfId="26774"/>
    <cellStyle name="Input 26 2" xfId="612"/>
    <cellStyle name="Input 26 2 2" xfId="1589"/>
    <cellStyle name="Input 26 2 2 2" xfId="2859"/>
    <cellStyle name="Input 26 2 2 2 2" xfId="6420"/>
    <cellStyle name="Input 26 2 2 2 2 2" xfId="14614"/>
    <cellStyle name="Input 26 2 2 2 2 2 2" xfId="26586"/>
    <cellStyle name="Input 26 2 2 2 2 2 2 2" xfId="47772"/>
    <cellStyle name="Input 26 2 2 2 2 2 3" xfId="37168"/>
    <cellStyle name="Input 26 2 2 2 2 3" xfId="21473"/>
    <cellStyle name="Input 26 2 2 2 2 3 2" xfId="42660"/>
    <cellStyle name="Input 26 2 2 2 2 4" xfId="32076"/>
    <cellStyle name="Input 26 2 2 2 2_Table 2A-1_EFT (Annual)" xfId="15181"/>
    <cellStyle name="Input 26 2 2 2 3" xfId="11956"/>
    <cellStyle name="Input 26 2 2 2 3 2" xfId="24040"/>
    <cellStyle name="Input 26 2 2 2 3 2 2" xfId="45226"/>
    <cellStyle name="Input 26 2 2 2 3 3" xfId="34622"/>
    <cellStyle name="Input 26 2 2 2 4" xfId="18927"/>
    <cellStyle name="Input 26 2 2 2 4 2" xfId="40114"/>
    <cellStyle name="Input 26 2 2 2 5" xfId="29333"/>
    <cellStyle name="Input 26 2 2 2_Table 2A-1_EFT (Annual)" xfId="6958"/>
    <cellStyle name="Input 26 2 2 3" xfId="5150"/>
    <cellStyle name="Input 26 2 2 3 2" xfId="13410"/>
    <cellStyle name="Input 26 2 2 3 2 2" xfId="25416"/>
    <cellStyle name="Input 26 2 2 3 2 2 2" xfId="46602"/>
    <cellStyle name="Input 26 2 2 3 2 3" xfId="35998"/>
    <cellStyle name="Input 26 2 2 3 3" xfId="20303"/>
    <cellStyle name="Input 26 2 2 3 3 2" xfId="41490"/>
    <cellStyle name="Input 26 2 2 3 4" xfId="30807"/>
    <cellStyle name="Input 26 2 2 3_Table 2A-1_EFT (Annual)" xfId="15182"/>
    <cellStyle name="Input 26 2 2 4" xfId="10754"/>
    <cellStyle name="Input 26 2 2 4 2" xfId="22870"/>
    <cellStyle name="Input 26 2 2 4 2 2" xfId="44056"/>
    <cellStyle name="Input 26 2 2 4 3" xfId="33452"/>
    <cellStyle name="Input 26 2 2 5" xfId="17757"/>
    <cellStyle name="Input 26 2 2 5 2" xfId="38944"/>
    <cellStyle name="Input 26 2 2 6" xfId="28064"/>
    <cellStyle name="Input 26 2 2_Table 2A-1_EFT (Annual)" xfId="6957"/>
    <cellStyle name="Input 26 2 3" xfId="1106"/>
    <cellStyle name="Input 26 2 3 2" xfId="4667"/>
    <cellStyle name="Input 26 2 3 2 2" xfId="12927"/>
    <cellStyle name="Input 26 2 3 2 2 2" xfId="24933"/>
    <cellStyle name="Input 26 2 3 2 2 2 2" xfId="46119"/>
    <cellStyle name="Input 26 2 3 2 2 3" xfId="35515"/>
    <cellStyle name="Input 26 2 3 2 3" xfId="19820"/>
    <cellStyle name="Input 26 2 3 2 3 2" xfId="41007"/>
    <cellStyle name="Input 26 2 3 2 4" xfId="30324"/>
    <cellStyle name="Input 26 2 3 2_Table 2A-1_EFT (Annual)" xfId="15183"/>
    <cellStyle name="Input 26 2 3 3" xfId="10271"/>
    <cellStyle name="Input 26 2 3 3 2" xfId="22387"/>
    <cellStyle name="Input 26 2 3 3 2 2" xfId="43573"/>
    <cellStyle name="Input 26 2 3 3 3" xfId="32969"/>
    <cellStyle name="Input 26 2 3 4" xfId="17274"/>
    <cellStyle name="Input 26 2 3 4 2" xfId="38461"/>
    <cellStyle name="Input 26 2 3 5" xfId="27581"/>
    <cellStyle name="Input 26 2 3_Table 2A-1_EFT (Annual)" xfId="6959"/>
    <cellStyle name="Input 26 2 4" xfId="2328"/>
    <cellStyle name="Input 26 2 4 2" xfId="5889"/>
    <cellStyle name="Input 26 2 4 2 2" xfId="14104"/>
    <cellStyle name="Input 26 2 4 2 2 2" xfId="26092"/>
    <cellStyle name="Input 26 2 4 2 2 2 2" xfId="47278"/>
    <cellStyle name="Input 26 2 4 2 2 3" xfId="36674"/>
    <cellStyle name="Input 26 2 4 2 3" xfId="20979"/>
    <cellStyle name="Input 26 2 4 2 3 2" xfId="42166"/>
    <cellStyle name="Input 26 2 4 2 4" xfId="31546"/>
    <cellStyle name="Input 26 2 4 2_Table 2A-1_EFT (Annual)" xfId="15184"/>
    <cellStyle name="Input 26 2 4 3" xfId="11448"/>
    <cellStyle name="Input 26 2 4 3 2" xfId="23546"/>
    <cellStyle name="Input 26 2 4 3 2 2" xfId="44732"/>
    <cellStyle name="Input 26 2 4 3 3" xfId="34128"/>
    <cellStyle name="Input 26 2 4 4" xfId="18433"/>
    <cellStyle name="Input 26 2 4 4 2" xfId="39620"/>
    <cellStyle name="Input 26 2 4 5" xfId="28803"/>
    <cellStyle name="Input 26 2 4_Table 2A-1_EFT (Annual)" xfId="6960"/>
    <cellStyle name="Input 26 2 5" xfId="4182"/>
    <cellStyle name="Input 26 2 5 2" xfId="12506"/>
    <cellStyle name="Input 26 2 5 2 2" xfId="24528"/>
    <cellStyle name="Input 26 2 5 2 2 2" xfId="45714"/>
    <cellStyle name="Input 26 2 5 2 3" xfId="35110"/>
    <cellStyle name="Input 26 2 5 3" xfId="19415"/>
    <cellStyle name="Input 26 2 5 3 2" xfId="40602"/>
    <cellStyle name="Input 26 2 5 4" xfId="29870"/>
    <cellStyle name="Input 26 2 5_Table 2A-1_EFT (Annual)" xfId="15185"/>
    <cellStyle name="Input 26 2 6" xfId="9845"/>
    <cellStyle name="Input 26 2 6 2" xfId="21982"/>
    <cellStyle name="Input 26 2 6 2 2" xfId="43168"/>
    <cellStyle name="Input 26 2 6 3" xfId="32564"/>
    <cellStyle name="Input 26 2 7" xfId="16869"/>
    <cellStyle name="Input 26 2 7 2" xfId="38056"/>
    <cellStyle name="Input 26 2 8" xfId="27127"/>
    <cellStyle name="Input 26 2_Table 2A-1_EFT (Annual)" xfId="3043"/>
    <cellStyle name="Input 26 3" xfId="447"/>
    <cellStyle name="Input 26 3 2" xfId="1430"/>
    <cellStyle name="Input 26 3 2 2" xfId="2700"/>
    <cellStyle name="Input 26 3 2 2 2" xfId="6261"/>
    <cellStyle name="Input 26 3 2 2 2 2" xfId="14455"/>
    <cellStyle name="Input 26 3 2 2 2 2 2" xfId="26427"/>
    <cellStyle name="Input 26 3 2 2 2 2 2 2" xfId="47613"/>
    <cellStyle name="Input 26 3 2 2 2 2 3" xfId="37009"/>
    <cellStyle name="Input 26 3 2 2 2 3" xfId="21314"/>
    <cellStyle name="Input 26 3 2 2 2 3 2" xfId="42501"/>
    <cellStyle name="Input 26 3 2 2 2 4" xfId="31917"/>
    <cellStyle name="Input 26 3 2 2 2_Table 2A-1_EFT (Annual)" xfId="15186"/>
    <cellStyle name="Input 26 3 2 2 3" xfId="11797"/>
    <cellStyle name="Input 26 3 2 2 3 2" xfId="23881"/>
    <cellStyle name="Input 26 3 2 2 3 2 2" xfId="45067"/>
    <cellStyle name="Input 26 3 2 2 3 3" xfId="34463"/>
    <cellStyle name="Input 26 3 2 2 4" xfId="18768"/>
    <cellStyle name="Input 26 3 2 2 4 2" xfId="39955"/>
    <cellStyle name="Input 26 3 2 2 5" xfId="29174"/>
    <cellStyle name="Input 26 3 2 2_Table 2A-1_EFT (Annual)" xfId="6962"/>
    <cellStyle name="Input 26 3 2 3" xfId="4991"/>
    <cellStyle name="Input 26 3 2 3 2" xfId="13251"/>
    <cellStyle name="Input 26 3 2 3 2 2" xfId="25257"/>
    <cellStyle name="Input 26 3 2 3 2 2 2" xfId="46443"/>
    <cellStyle name="Input 26 3 2 3 2 3" xfId="35839"/>
    <cellStyle name="Input 26 3 2 3 3" xfId="20144"/>
    <cellStyle name="Input 26 3 2 3 3 2" xfId="41331"/>
    <cellStyle name="Input 26 3 2 3 4" xfId="30648"/>
    <cellStyle name="Input 26 3 2 3_Table 2A-1_EFT (Annual)" xfId="15187"/>
    <cellStyle name="Input 26 3 2 4" xfId="10595"/>
    <cellStyle name="Input 26 3 2 4 2" xfId="22711"/>
    <cellStyle name="Input 26 3 2 4 2 2" xfId="43897"/>
    <cellStyle name="Input 26 3 2 4 3" xfId="33293"/>
    <cellStyle name="Input 26 3 2 5" xfId="17598"/>
    <cellStyle name="Input 26 3 2 5 2" xfId="38785"/>
    <cellStyle name="Input 26 3 2 6" xfId="27905"/>
    <cellStyle name="Input 26 3 2_Table 2A-1_EFT (Annual)" xfId="6961"/>
    <cellStyle name="Input 26 3 3" xfId="971"/>
    <cellStyle name="Input 26 3 3 2" xfId="4532"/>
    <cellStyle name="Input 26 3 3 2 2" xfId="12794"/>
    <cellStyle name="Input 26 3 3 2 2 2" xfId="24804"/>
    <cellStyle name="Input 26 3 3 2 2 2 2" xfId="45990"/>
    <cellStyle name="Input 26 3 3 2 2 3" xfId="35386"/>
    <cellStyle name="Input 26 3 3 2 3" xfId="19691"/>
    <cellStyle name="Input 26 3 3 2 3 2" xfId="40878"/>
    <cellStyle name="Input 26 3 3 2 4" xfId="30189"/>
    <cellStyle name="Input 26 3 3 2_Table 2A-1_EFT (Annual)" xfId="15188"/>
    <cellStyle name="Input 26 3 3 3" xfId="10141"/>
    <cellStyle name="Input 26 3 3 3 2" xfId="22258"/>
    <cellStyle name="Input 26 3 3 3 2 2" xfId="43444"/>
    <cellStyle name="Input 26 3 3 3 3" xfId="32840"/>
    <cellStyle name="Input 26 3 3 4" xfId="17145"/>
    <cellStyle name="Input 26 3 3 4 2" xfId="38332"/>
    <cellStyle name="Input 26 3 3 5" xfId="27446"/>
    <cellStyle name="Input 26 3 3_Table 2A-1_EFT (Annual)" xfId="6963"/>
    <cellStyle name="Input 26 3 4" xfId="2169"/>
    <cellStyle name="Input 26 3 4 2" xfId="5730"/>
    <cellStyle name="Input 26 3 4 2 2" xfId="13945"/>
    <cellStyle name="Input 26 3 4 2 2 2" xfId="25933"/>
    <cellStyle name="Input 26 3 4 2 2 2 2" xfId="47119"/>
    <cellStyle name="Input 26 3 4 2 2 3" xfId="36515"/>
    <cellStyle name="Input 26 3 4 2 3" xfId="20820"/>
    <cellStyle name="Input 26 3 4 2 3 2" xfId="42007"/>
    <cellStyle name="Input 26 3 4 2 4" xfId="31387"/>
    <cellStyle name="Input 26 3 4 2_Table 2A-1_EFT (Annual)" xfId="15189"/>
    <cellStyle name="Input 26 3 4 3" xfId="11289"/>
    <cellStyle name="Input 26 3 4 3 2" xfId="23387"/>
    <cellStyle name="Input 26 3 4 3 2 2" xfId="44573"/>
    <cellStyle name="Input 26 3 4 3 3" xfId="33969"/>
    <cellStyle name="Input 26 3 4 4" xfId="18274"/>
    <cellStyle name="Input 26 3 4 4 2" xfId="39461"/>
    <cellStyle name="Input 26 3 4 5" xfId="28644"/>
    <cellStyle name="Input 26 3 4_Table 2A-1_EFT (Annual)" xfId="6964"/>
    <cellStyle name="Input 26 3 5" xfId="4017"/>
    <cellStyle name="Input 26 3 5 2" xfId="12345"/>
    <cellStyle name="Input 26 3 5 2 2" xfId="24369"/>
    <cellStyle name="Input 26 3 5 2 2 2" xfId="45555"/>
    <cellStyle name="Input 26 3 5 2 3" xfId="34951"/>
    <cellStyle name="Input 26 3 5 3" xfId="19256"/>
    <cellStyle name="Input 26 3 5 3 2" xfId="40443"/>
    <cellStyle name="Input 26 3 5 4" xfId="29705"/>
    <cellStyle name="Input 26 3 5_Table 2A-1_EFT (Annual)" xfId="15190"/>
    <cellStyle name="Input 26 3 6" xfId="9682"/>
    <cellStyle name="Input 26 3 6 2" xfId="21823"/>
    <cellStyle name="Input 26 3 6 2 2" xfId="43009"/>
    <cellStyle name="Input 26 3 6 3" xfId="32405"/>
    <cellStyle name="Input 26 3 7" xfId="16710"/>
    <cellStyle name="Input 26 3 7 2" xfId="37897"/>
    <cellStyle name="Input 26 3 8" xfId="26962"/>
    <cellStyle name="Input 26 3_Table 2A-1_EFT (Annual)" xfId="3044"/>
    <cellStyle name="Input 26 4" xfId="1267"/>
    <cellStyle name="Input 26 4 2" xfId="2537"/>
    <cellStyle name="Input 26 4 2 2" xfId="6098"/>
    <cellStyle name="Input 26 4 2 2 2" xfId="14292"/>
    <cellStyle name="Input 26 4 2 2 2 2" xfId="26264"/>
    <cellStyle name="Input 26 4 2 2 2 2 2" xfId="47450"/>
    <cellStyle name="Input 26 4 2 2 2 3" xfId="36846"/>
    <cellStyle name="Input 26 4 2 2 3" xfId="21151"/>
    <cellStyle name="Input 26 4 2 2 3 2" xfId="42338"/>
    <cellStyle name="Input 26 4 2 2 4" xfId="31754"/>
    <cellStyle name="Input 26 4 2 2_Table 2A-1_EFT (Annual)" xfId="15191"/>
    <cellStyle name="Input 26 4 2 3" xfId="11634"/>
    <cellStyle name="Input 26 4 2 3 2" xfId="23718"/>
    <cellStyle name="Input 26 4 2 3 2 2" xfId="44904"/>
    <cellStyle name="Input 26 4 2 3 3" xfId="34300"/>
    <cellStyle name="Input 26 4 2 4" xfId="18605"/>
    <cellStyle name="Input 26 4 2 4 2" xfId="39792"/>
    <cellStyle name="Input 26 4 2 5" xfId="29011"/>
    <cellStyle name="Input 26 4 2_Table 2A-1_EFT (Annual)" xfId="6966"/>
    <cellStyle name="Input 26 4 3" xfId="4828"/>
    <cellStyle name="Input 26 4 3 2" xfId="13088"/>
    <cellStyle name="Input 26 4 3 2 2" xfId="25094"/>
    <cellStyle name="Input 26 4 3 2 2 2" xfId="46280"/>
    <cellStyle name="Input 26 4 3 2 3" xfId="35676"/>
    <cellStyle name="Input 26 4 3 3" xfId="19981"/>
    <cellStyle name="Input 26 4 3 3 2" xfId="41168"/>
    <cellStyle name="Input 26 4 3 4" xfId="30485"/>
    <cellStyle name="Input 26 4 3_Table 2A-1_EFT (Annual)" xfId="15192"/>
    <cellStyle name="Input 26 4 4" xfId="10432"/>
    <cellStyle name="Input 26 4 4 2" xfId="22548"/>
    <cellStyle name="Input 26 4 4 2 2" xfId="43734"/>
    <cellStyle name="Input 26 4 4 3" xfId="33130"/>
    <cellStyle name="Input 26 4 5" xfId="17435"/>
    <cellStyle name="Input 26 4 5 2" xfId="38622"/>
    <cellStyle name="Input 26 4 6" xfId="27742"/>
    <cellStyle name="Input 26 4_Table 2A-1_EFT (Annual)" xfId="6965"/>
    <cellStyle name="Input 26 5" xfId="815"/>
    <cellStyle name="Input 26 5 2" xfId="4376"/>
    <cellStyle name="Input 26 5 2 2" xfId="12656"/>
    <cellStyle name="Input 26 5 2 2 2" xfId="24673"/>
    <cellStyle name="Input 26 5 2 2 2 2" xfId="45859"/>
    <cellStyle name="Input 26 5 2 2 3" xfId="35255"/>
    <cellStyle name="Input 26 5 2 3" xfId="19560"/>
    <cellStyle name="Input 26 5 2 3 2" xfId="40747"/>
    <cellStyle name="Input 26 5 2 4" xfId="30033"/>
    <cellStyle name="Input 26 5 2_Table 2A-1_EFT (Annual)" xfId="15193"/>
    <cellStyle name="Input 26 5 3" xfId="10004"/>
    <cellStyle name="Input 26 5 3 2" xfId="22127"/>
    <cellStyle name="Input 26 5 3 2 2" xfId="43313"/>
    <cellStyle name="Input 26 5 3 3" xfId="32709"/>
    <cellStyle name="Input 26 5 4" xfId="17014"/>
    <cellStyle name="Input 26 5 4 2" xfId="38201"/>
    <cellStyle name="Input 26 5 5" xfId="27290"/>
    <cellStyle name="Input 26 5_Table 2A-1_EFT (Annual)" xfId="6967"/>
    <cellStyle name="Input 26 6" xfId="2006"/>
    <cellStyle name="Input 26 6 2" xfId="5567"/>
    <cellStyle name="Input 26 6 2 2" xfId="13782"/>
    <cellStyle name="Input 26 6 2 2 2" xfId="25770"/>
    <cellStyle name="Input 26 6 2 2 2 2" xfId="46956"/>
    <cellStyle name="Input 26 6 2 2 3" xfId="36352"/>
    <cellStyle name="Input 26 6 2 3" xfId="20657"/>
    <cellStyle name="Input 26 6 2 3 2" xfId="41844"/>
    <cellStyle name="Input 26 6 2 4" xfId="31224"/>
    <cellStyle name="Input 26 6 2_Table 2A-1_EFT (Annual)" xfId="15194"/>
    <cellStyle name="Input 26 6 3" xfId="11126"/>
    <cellStyle name="Input 26 6 3 2" xfId="23224"/>
    <cellStyle name="Input 26 6 3 2 2" xfId="44410"/>
    <cellStyle name="Input 26 6 3 3" xfId="33806"/>
    <cellStyle name="Input 26 6 4" xfId="18111"/>
    <cellStyle name="Input 26 6 4 2" xfId="39298"/>
    <cellStyle name="Input 26 6 5" xfId="28481"/>
    <cellStyle name="Input 26 6_Table 2A-1_EFT (Annual)" xfId="6968"/>
    <cellStyle name="Input 26 7" xfId="3808"/>
    <cellStyle name="Input 26 7 2" xfId="12176"/>
    <cellStyle name="Input 26 7 2 2" xfId="24206"/>
    <cellStyle name="Input 26 7 2 2 2" xfId="45392"/>
    <cellStyle name="Input 26 7 2 3" xfId="34788"/>
    <cellStyle name="Input 26 7 3" xfId="19093"/>
    <cellStyle name="Input 26 7 3 2" xfId="40280"/>
    <cellStyle name="Input 26 7 4" xfId="29517"/>
    <cellStyle name="Input 26 7_Table 2A-1_EFT (Annual)" xfId="15195"/>
    <cellStyle name="Input 26 8" xfId="9495"/>
    <cellStyle name="Input 26 8 2" xfId="21660"/>
    <cellStyle name="Input 26 8 2 2" xfId="42846"/>
    <cellStyle name="Input 26 8 3" xfId="32242"/>
    <cellStyle name="Input 26 9" xfId="16547"/>
    <cellStyle name="Input 26 9 2" xfId="37734"/>
    <cellStyle name="Input 26_Table 2A-1_EFT (Annual)" xfId="3042"/>
    <cellStyle name="Input 27" xfId="237"/>
    <cellStyle name="Input 27 10" xfId="26792"/>
    <cellStyle name="Input 27 2" xfId="624"/>
    <cellStyle name="Input 27 2 2" xfId="1601"/>
    <cellStyle name="Input 27 2 2 2" xfId="2871"/>
    <cellStyle name="Input 27 2 2 2 2" xfId="6432"/>
    <cellStyle name="Input 27 2 2 2 2 2" xfId="14626"/>
    <cellStyle name="Input 27 2 2 2 2 2 2" xfId="26598"/>
    <cellStyle name="Input 27 2 2 2 2 2 2 2" xfId="47784"/>
    <cellStyle name="Input 27 2 2 2 2 2 3" xfId="37180"/>
    <cellStyle name="Input 27 2 2 2 2 3" xfId="21485"/>
    <cellStyle name="Input 27 2 2 2 2 3 2" xfId="42672"/>
    <cellStyle name="Input 27 2 2 2 2 4" xfId="32088"/>
    <cellStyle name="Input 27 2 2 2 2_Table 2A-1_EFT (Annual)" xfId="15196"/>
    <cellStyle name="Input 27 2 2 2 3" xfId="11968"/>
    <cellStyle name="Input 27 2 2 2 3 2" xfId="24052"/>
    <cellStyle name="Input 27 2 2 2 3 2 2" xfId="45238"/>
    <cellStyle name="Input 27 2 2 2 3 3" xfId="34634"/>
    <cellStyle name="Input 27 2 2 2 4" xfId="18939"/>
    <cellStyle name="Input 27 2 2 2 4 2" xfId="40126"/>
    <cellStyle name="Input 27 2 2 2 5" xfId="29345"/>
    <cellStyle name="Input 27 2 2 2_Table 2A-1_EFT (Annual)" xfId="6970"/>
    <cellStyle name="Input 27 2 2 3" xfId="5162"/>
    <cellStyle name="Input 27 2 2 3 2" xfId="13422"/>
    <cellStyle name="Input 27 2 2 3 2 2" xfId="25428"/>
    <cellStyle name="Input 27 2 2 3 2 2 2" xfId="46614"/>
    <cellStyle name="Input 27 2 2 3 2 3" xfId="36010"/>
    <cellStyle name="Input 27 2 2 3 3" xfId="20315"/>
    <cellStyle name="Input 27 2 2 3 3 2" xfId="41502"/>
    <cellStyle name="Input 27 2 2 3 4" xfId="30819"/>
    <cellStyle name="Input 27 2 2 3_Table 2A-1_EFT (Annual)" xfId="15197"/>
    <cellStyle name="Input 27 2 2 4" xfId="10766"/>
    <cellStyle name="Input 27 2 2 4 2" xfId="22882"/>
    <cellStyle name="Input 27 2 2 4 2 2" xfId="44068"/>
    <cellStyle name="Input 27 2 2 4 3" xfId="33464"/>
    <cellStyle name="Input 27 2 2 5" xfId="17769"/>
    <cellStyle name="Input 27 2 2 5 2" xfId="38956"/>
    <cellStyle name="Input 27 2 2 6" xfId="28076"/>
    <cellStyle name="Input 27 2 2_Table 2A-1_EFT (Annual)" xfId="6969"/>
    <cellStyle name="Input 27 2 3" xfId="1115"/>
    <cellStyle name="Input 27 2 3 2" xfId="4676"/>
    <cellStyle name="Input 27 2 3 2 2" xfId="12936"/>
    <cellStyle name="Input 27 2 3 2 2 2" xfId="24942"/>
    <cellStyle name="Input 27 2 3 2 2 2 2" xfId="46128"/>
    <cellStyle name="Input 27 2 3 2 2 3" xfId="35524"/>
    <cellStyle name="Input 27 2 3 2 3" xfId="19829"/>
    <cellStyle name="Input 27 2 3 2 3 2" xfId="41016"/>
    <cellStyle name="Input 27 2 3 2 4" xfId="30333"/>
    <cellStyle name="Input 27 2 3 2_Table 2A-1_EFT (Annual)" xfId="15198"/>
    <cellStyle name="Input 27 2 3 3" xfId="10280"/>
    <cellStyle name="Input 27 2 3 3 2" xfId="22396"/>
    <cellStyle name="Input 27 2 3 3 2 2" xfId="43582"/>
    <cellStyle name="Input 27 2 3 3 3" xfId="32978"/>
    <cellStyle name="Input 27 2 3 4" xfId="17283"/>
    <cellStyle name="Input 27 2 3 4 2" xfId="38470"/>
    <cellStyle name="Input 27 2 3 5" xfId="27590"/>
    <cellStyle name="Input 27 2 3_Table 2A-1_EFT (Annual)" xfId="6971"/>
    <cellStyle name="Input 27 2 4" xfId="2340"/>
    <cellStyle name="Input 27 2 4 2" xfId="5901"/>
    <cellStyle name="Input 27 2 4 2 2" xfId="14116"/>
    <cellStyle name="Input 27 2 4 2 2 2" xfId="26104"/>
    <cellStyle name="Input 27 2 4 2 2 2 2" xfId="47290"/>
    <cellStyle name="Input 27 2 4 2 2 3" xfId="36686"/>
    <cellStyle name="Input 27 2 4 2 3" xfId="20991"/>
    <cellStyle name="Input 27 2 4 2 3 2" xfId="42178"/>
    <cellStyle name="Input 27 2 4 2 4" xfId="31558"/>
    <cellStyle name="Input 27 2 4 2_Table 2A-1_EFT (Annual)" xfId="15199"/>
    <cellStyle name="Input 27 2 4 3" xfId="11460"/>
    <cellStyle name="Input 27 2 4 3 2" xfId="23558"/>
    <cellStyle name="Input 27 2 4 3 2 2" xfId="44744"/>
    <cellStyle name="Input 27 2 4 3 3" xfId="34140"/>
    <cellStyle name="Input 27 2 4 4" xfId="18445"/>
    <cellStyle name="Input 27 2 4 4 2" xfId="39632"/>
    <cellStyle name="Input 27 2 4 5" xfId="28815"/>
    <cellStyle name="Input 27 2 4_Table 2A-1_EFT (Annual)" xfId="6972"/>
    <cellStyle name="Input 27 2 5" xfId="4194"/>
    <cellStyle name="Input 27 2 5 2" xfId="12518"/>
    <cellStyle name="Input 27 2 5 2 2" xfId="24540"/>
    <cellStyle name="Input 27 2 5 2 2 2" xfId="45726"/>
    <cellStyle name="Input 27 2 5 2 3" xfId="35122"/>
    <cellStyle name="Input 27 2 5 3" xfId="19427"/>
    <cellStyle name="Input 27 2 5 3 2" xfId="40614"/>
    <cellStyle name="Input 27 2 5 4" xfId="29882"/>
    <cellStyle name="Input 27 2 5_Table 2A-1_EFT (Annual)" xfId="15200"/>
    <cellStyle name="Input 27 2 6" xfId="9857"/>
    <cellStyle name="Input 27 2 6 2" xfId="21994"/>
    <cellStyle name="Input 27 2 6 2 2" xfId="43180"/>
    <cellStyle name="Input 27 2 6 3" xfId="32576"/>
    <cellStyle name="Input 27 2 7" xfId="16881"/>
    <cellStyle name="Input 27 2 7 2" xfId="38068"/>
    <cellStyle name="Input 27 2 8" xfId="27139"/>
    <cellStyle name="Input 27 2_Table 2A-1_EFT (Annual)" xfId="3046"/>
    <cellStyle name="Input 27 3" xfId="463"/>
    <cellStyle name="Input 27 3 2" xfId="1440"/>
    <cellStyle name="Input 27 3 2 2" xfId="2710"/>
    <cellStyle name="Input 27 3 2 2 2" xfId="6271"/>
    <cellStyle name="Input 27 3 2 2 2 2" xfId="14465"/>
    <cellStyle name="Input 27 3 2 2 2 2 2" xfId="26437"/>
    <cellStyle name="Input 27 3 2 2 2 2 2 2" xfId="47623"/>
    <cellStyle name="Input 27 3 2 2 2 2 3" xfId="37019"/>
    <cellStyle name="Input 27 3 2 2 2 3" xfId="21324"/>
    <cellStyle name="Input 27 3 2 2 2 3 2" xfId="42511"/>
    <cellStyle name="Input 27 3 2 2 2 4" xfId="31927"/>
    <cellStyle name="Input 27 3 2 2 2_Table 2A-1_EFT (Annual)" xfId="15201"/>
    <cellStyle name="Input 27 3 2 2 3" xfId="11807"/>
    <cellStyle name="Input 27 3 2 2 3 2" xfId="23891"/>
    <cellStyle name="Input 27 3 2 2 3 2 2" xfId="45077"/>
    <cellStyle name="Input 27 3 2 2 3 3" xfId="34473"/>
    <cellStyle name="Input 27 3 2 2 4" xfId="18778"/>
    <cellStyle name="Input 27 3 2 2 4 2" xfId="39965"/>
    <cellStyle name="Input 27 3 2 2 5" xfId="29184"/>
    <cellStyle name="Input 27 3 2 2_Table 2A-1_EFT (Annual)" xfId="6974"/>
    <cellStyle name="Input 27 3 2 3" xfId="5001"/>
    <cellStyle name="Input 27 3 2 3 2" xfId="13261"/>
    <cellStyle name="Input 27 3 2 3 2 2" xfId="25267"/>
    <cellStyle name="Input 27 3 2 3 2 2 2" xfId="46453"/>
    <cellStyle name="Input 27 3 2 3 2 3" xfId="35849"/>
    <cellStyle name="Input 27 3 2 3 3" xfId="20154"/>
    <cellStyle name="Input 27 3 2 3 3 2" xfId="41341"/>
    <cellStyle name="Input 27 3 2 3 4" xfId="30658"/>
    <cellStyle name="Input 27 3 2 3_Table 2A-1_EFT (Annual)" xfId="15202"/>
    <cellStyle name="Input 27 3 2 4" xfId="10605"/>
    <cellStyle name="Input 27 3 2 4 2" xfId="22721"/>
    <cellStyle name="Input 27 3 2 4 2 2" xfId="43907"/>
    <cellStyle name="Input 27 3 2 4 3" xfId="33303"/>
    <cellStyle name="Input 27 3 2 5" xfId="17608"/>
    <cellStyle name="Input 27 3 2 5 2" xfId="38795"/>
    <cellStyle name="Input 27 3 2 6" xfId="27915"/>
    <cellStyle name="Input 27 3 2_Table 2A-1_EFT (Annual)" xfId="6973"/>
    <cellStyle name="Input 27 3 3" xfId="985"/>
    <cellStyle name="Input 27 3 3 2" xfId="4546"/>
    <cellStyle name="Input 27 3 3 2 2" xfId="12806"/>
    <cellStyle name="Input 27 3 3 2 2 2" xfId="24812"/>
    <cellStyle name="Input 27 3 3 2 2 2 2" xfId="45998"/>
    <cellStyle name="Input 27 3 3 2 2 3" xfId="35394"/>
    <cellStyle name="Input 27 3 3 2 3" xfId="19699"/>
    <cellStyle name="Input 27 3 3 2 3 2" xfId="40886"/>
    <cellStyle name="Input 27 3 3 2 4" xfId="30203"/>
    <cellStyle name="Input 27 3 3 2_Table 2A-1_EFT (Annual)" xfId="15203"/>
    <cellStyle name="Input 27 3 3 3" xfId="10150"/>
    <cellStyle name="Input 27 3 3 3 2" xfId="22266"/>
    <cellStyle name="Input 27 3 3 3 2 2" xfId="43452"/>
    <cellStyle name="Input 27 3 3 3 3" xfId="32848"/>
    <cellStyle name="Input 27 3 3 4" xfId="17153"/>
    <cellStyle name="Input 27 3 3 4 2" xfId="38340"/>
    <cellStyle name="Input 27 3 3 5" xfId="27460"/>
    <cellStyle name="Input 27 3 3_Table 2A-1_EFT (Annual)" xfId="6975"/>
    <cellStyle name="Input 27 3 4" xfId="2179"/>
    <cellStyle name="Input 27 3 4 2" xfId="5740"/>
    <cellStyle name="Input 27 3 4 2 2" xfId="13955"/>
    <cellStyle name="Input 27 3 4 2 2 2" xfId="25943"/>
    <cellStyle name="Input 27 3 4 2 2 2 2" xfId="47129"/>
    <cellStyle name="Input 27 3 4 2 2 3" xfId="36525"/>
    <cellStyle name="Input 27 3 4 2 3" xfId="20830"/>
    <cellStyle name="Input 27 3 4 2 3 2" xfId="42017"/>
    <cellStyle name="Input 27 3 4 2 4" xfId="31397"/>
    <cellStyle name="Input 27 3 4 2_Table 2A-1_EFT (Annual)" xfId="15204"/>
    <cellStyle name="Input 27 3 4 3" xfId="11299"/>
    <cellStyle name="Input 27 3 4 3 2" xfId="23397"/>
    <cellStyle name="Input 27 3 4 3 2 2" xfId="44583"/>
    <cellStyle name="Input 27 3 4 3 3" xfId="33979"/>
    <cellStyle name="Input 27 3 4 4" xfId="18284"/>
    <cellStyle name="Input 27 3 4 4 2" xfId="39471"/>
    <cellStyle name="Input 27 3 4 5" xfId="28654"/>
    <cellStyle name="Input 27 3 4_Table 2A-1_EFT (Annual)" xfId="6976"/>
    <cellStyle name="Input 27 3 5" xfId="4033"/>
    <cellStyle name="Input 27 3 5 2" xfId="12357"/>
    <cellStyle name="Input 27 3 5 2 2" xfId="24379"/>
    <cellStyle name="Input 27 3 5 2 2 2" xfId="45565"/>
    <cellStyle name="Input 27 3 5 2 3" xfId="34961"/>
    <cellStyle name="Input 27 3 5 3" xfId="19266"/>
    <cellStyle name="Input 27 3 5 3 2" xfId="40453"/>
    <cellStyle name="Input 27 3 5 4" xfId="29721"/>
    <cellStyle name="Input 27 3 5_Table 2A-1_EFT (Annual)" xfId="15205"/>
    <cellStyle name="Input 27 3 6" xfId="9696"/>
    <cellStyle name="Input 27 3 6 2" xfId="21833"/>
    <cellStyle name="Input 27 3 6 2 2" xfId="43019"/>
    <cellStyle name="Input 27 3 6 3" xfId="32415"/>
    <cellStyle name="Input 27 3 7" xfId="16720"/>
    <cellStyle name="Input 27 3 7 2" xfId="37907"/>
    <cellStyle name="Input 27 3 8" xfId="26978"/>
    <cellStyle name="Input 27 3_Table 2A-1_EFT (Annual)" xfId="3047"/>
    <cellStyle name="Input 27 4" xfId="1279"/>
    <cellStyle name="Input 27 4 2" xfId="2549"/>
    <cellStyle name="Input 27 4 2 2" xfId="6110"/>
    <cellStyle name="Input 27 4 2 2 2" xfId="14304"/>
    <cellStyle name="Input 27 4 2 2 2 2" xfId="26276"/>
    <cellStyle name="Input 27 4 2 2 2 2 2" xfId="47462"/>
    <cellStyle name="Input 27 4 2 2 2 3" xfId="36858"/>
    <cellStyle name="Input 27 4 2 2 3" xfId="21163"/>
    <cellStyle name="Input 27 4 2 2 3 2" xfId="42350"/>
    <cellStyle name="Input 27 4 2 2 4" xfId="31766"/>
    <cellStyle name="Input 27 4 2 2_Table 2A-1_EFT (Annual)" xfId="15206"/>
    <cellStyle name="Input 27 4 2 3" xfId="11646"/>
    <cellStyle name="Input 27 4 2 3 2" xfId="23730"/>
    <cellStyle name="Input 27 4 2 3 2 2" xfId="44916"/>
    <cellStyle name="Input 27 4 2 3 3" xfId="34312"/>
    <cellStyle name="Input 27 4 2 4" xfId="18617"/>
    <cellStyle name="Input 27 4 2 4 2" xfId="39804"/>
    <cellStyle name="Input 27 4 2 5" xfId="29023"/>
    <cellStyle name="Input 27 4 2_Table 2A-1_EFT (Annual)" xfId="6978"/>
    <cellStyle name="Input 27 4 3" xfId="4840"/>
    <cellStyle name="Input 27 4 3 2" xfId="13100"/>
    <cellStyle name="Input 27 4 3 2 2" xfId="25106"/>
    <cellStyle name="Input 27 4 3 2 2 2" xfId="46292"/>
    <cellStyle name="Input 27 4 3 2 3" xfId="35688"/>
    <cellStyle name="Input 27 4 3 3" xfId="19993"/>
    <cellStyle name="Input 27 4 3 3 2" xfId="41180"/>
    <cellStyle name="Input 27 4 3 4" xfId="30497"/>
    <cellStyle name="Input 27 4 3_Table 2A-1_EFT (Annual)" xfId="15207"/>
    <cellStyle name="Input 27 4 4" xfId="10444"/>
    <cellStyle name="Input 27 4 4 2" xfId="22560"/>
    <cellStyle name="Input 27 4 4 2 2" xfId="43746"/>
    <cellStyle name="Input 27 4 4 3" xfId="33142"/>
    <cellStyle name="Input 27 4 5" xfId="17447"/>
    <cellStyle name="Input 27 4 5 2" xfId="38634"/>
    <cellStyle name="Input 27 4 6" xfId="27754"/>
    <cellStyle name="Input 27 4_Table 2A-1_EFT (Annual)" xfId="6977"/>
    <cellStyle name="Input 27 5" xfId="830"/>
    <cellStyle name="Input 27 5 2" xfId="4391"/>
    <cellStyle name="Input 27 5 2 2" xfId="12665"/>
    <cellStyle name="Input 27 5 2 2 2" xfId="24682"/>
    <cellStyle name="Input 27 5 2 2 2 2" xfId="45868"/>
    <cellStyle name="Input 27 5 2 2 3" xfId="35264"/>
    <cellStyle name="Input 27 5 2 3" xfId="19569"/>
    <cellStyle name="Input 27 5 2 3 2" xfId="40756"/>
    <cellStyle name="Input 27 5 2 4" xfId="30048"/>
    <cellStyle name="Input 27 5 2_Table 2A-1_EFT (Annual)" xfId="15208"/>
    <cellStyle name="Input 27 5 3" xfId="10014"/>
    <cellStyle name="Input 27 5 3 2" xfId="22136"/>
    <cellStyle name="Input 27 5 3 2 2" xfId="43322"/>
    <cellStyle name="Input 27 5 3 3" xfId="32718"/>
    <cellStyle name="Input 27 5 4" xfId="17023"/>
    <cellStyle name="Input 27 5 4 2" xfId="38210"/>
    <cellStyle name="Input 27 5 5" xfId="27305"/>
    <cellStyle name="Input 27 5_Table 2A-1_EFT (Annual)" xfId="6979"/>
    <cellStyle name="Input 27 6" xfId="2018"/>
    <cellStyle name="Input 27 6 2" xfId="5579"/>
    <cellStyle name="Input 27 6 2 2" xfId="13794"/>
    <cellStyle name="Input 27 6 2 2 2" xfId="25782"/>
    <cellStyle name="Input 27 6 2 2 2 2" xfId="46968"/>
    <cellStyle name="Input 27 6 2 2 3" xfId="36364"/>
    <cellStyle name="Input 27 6 2 3" xfId="20669"/>
    <cellStyle name="Input 27 6 2 3 2" xfId="41856"/>
    <cellStyle name="Input 27 6 2 4" xfId="31236"/>
    <cellStyle name="Input 27 6 2_Table 2A-1_EFT (Annual)" xfId="15209"/>
    <cellStyle name="Input 27 6 3" xfId="11138"/>
    <cellStyle name="Input 27 6 3 2" xfId="23236"/>
    <cellStyle name="Input 27 6 3 2 2" xfId="44422"/>
    <cellStyle name="Input 27 6 3 3" xfId="33818"/>
    <cellStyle name="Input 27 6 4" xfId="18123"/>
    <cellStyle name="Input 27 6 4 2" xfId="39310"/>
    <cellStyle name="Input 27 6 5" xfId="28493"/>
    <cellStyle name="Input 27 6_Table 2A-1_EFT (Annual)" xfId="6980"/>
    <cellStyle name="Input 27 7" xfId="3826"/>
    <cellStyle name="Input 27 7 2" xfId="12189"/>
    <cellStyle name="Input 27 7 2 2" xfId="24218"/>
    <cellStyle name="Input 27 7 2 2 2" xfId="45404"/>
    <cellStyle name="Input 27 7 2 3" xfId="34800"/>
    <cellStyle name="Input 27 7 3" xfId="19105"/>
    <cellStyle name="Input 27 7 3 2" xfId="40292"/>
    <cellStyle name="Input 27 7 4" xfId="29535"/>
    <cellStyle name="Input 27 7_Table 2A-1_EFT (Annual)" xfId="15210"/>
    <cellStyle name="Input 27 8" xfId="9508"/>
    <cellStyle name="Input 27 8 2" xfId="21672"/>
    <cellStyle name="Input 27 8 2 2" xfId="42858"/>
    <cellStyle name="Input 27 8 3" xfId="32254"/>
    <cellStyle name="Input 27 9" xfId="16559"/>
    <cellStyle name="Input 27 9 2" xfId="37746"/>
    <cellStyle name="Input 27_Table 2A-1_EFT (Annual)" xfId="3045"/>
    <cellStyle name="Input 28" xfId="194"/>
    <cellStyle name="Input 28 10" xfId="26749"/>
    <cellStyle name="Input 28 2" xfId="587"/>
    <cellStyle name="Input 28 2 2" xfId="1564"/>
    <cellStyle name="Input 28 2 2 2" xfId="2834"/>
    <cellStyle name="Input 28 2 2 2 2" xfId="6395"/>
    <cellStyle name="Input 28 2 2 2 2 2" xfId="14589"/>
    <cellStyle name="Input 28 2 2 2 2 2 2" xfId="26561"/>
    <cellStyle name="Input 28 2 2 2 2 2 2 2" xfId="47747"/>
    <cellStyle name="Input 28 2 2 2 2 2 3" xfId="37143"/>
    <cellStyle name="Input 28 2 2 2 2 3" xfId="21448"/>
    <cellStyle name="Input 28 2 2 2 2 3 2" xfId="42635"/>
    <cellStyle name="Input 28 2 2 2 2 4" xfId="32051"/>
    <cellStyle name="Input 28 2 2 2 2_Table 2A-1_EFT (Annual)" xfId="15211"/>
    <cellStyle name="Input 28 2 2 2 3" xfId="11931"/>
    <cellStyle name="Input 28 2 2 2 3 2" xfId="24015"/>
    <cellStyle name="Input 28 2 2 2 3 2 2" xfId="45201"/>
    <cellStyle name="Input 28 2 2 2 3 3" xfId="34597"/>
    <cellStyle name="Input 28 2 2 2 4" xfId="18902"/>
    <cellStyle name="Input 28 2 2 2 4 2" xfId="40089"/>
    <cellStyle name="Input 28 2 2 2 5" xfId="29308"/>
    <cellStyle name="Input 28 2 2 2_Table 2A-1_EFT (Annual)" xfId="6982"/>
    <cellStyle name="Input 28 2 2 3" xfId="5125"/>
    <cellStyle name="Input 28 2 2 3 2" xfId="13385"/>
    <cellStyle name="Input 28 2 2 3 2 2" xfId="25391"/>
    <cellStyle name="Input 28 2 2 3 2 2 2" xfId="46577"/>
    <cellStyle name="Input 28 2 2 3 2 3" xfId="35973"/>
    <cellStyle name="Input 28 2 2 3 3" xfId="20278"/>
    <cellStyle name="Input 28 2 2 3 3 2" xfId="41465"/>
    <cellStyle name="Input 28 2 2 3 4" xfId="30782"/>
    <cellStyle name="Input 28 2 2 3_Table 2A-1_EFT (Annual)" xfId="15212"/>
    <cellStyle name="Input 28 2 2 4" xfId="10729"/>
    <cellStyle name="Input 28 2 2 4 2" xfId="22845"/>
    <cellStyle name="Input 28 2 2 4 2 2" xfId="44031"/>
    <cellStyle name="Input 28 2 2 4 3" xfId="33427"/>
    <cellStyle name="Input 28 2 2 5" xfId="17732"/>
    <cellStyle name="Input 28 2 2 5 2" xfId="38919"/>
    <cellStyle name="Input 28 2 2 6" xfId="28039"/>
    <cellStyle name="Input 28 2 2_Table 2A-1_EFT (Annual)" xfId="6981"/>
    <cellStyle name="Input 28 2 3" xfId="1086"/>
    <cellStyle name="Input 28 2 3 2" xfId="4647"/>
    <cellStyle name="Input 28 2 3 2 2" xfId="12907"/>
    <cellStyle name="Input 28 2 3 2 2 2" xfId="24913"/>
    <cellStyle name="Input 28 2 3 2 2 2 2" xfId="46099"/>
    <cellStyle name="Input 28 2 3 2 2 3" xfId="35495"/>
    <cellStyle name="Input 28 2 3 2 3" xfId="19800"/>
    <cellStyle name="Input 28 2 3 2 3 2" xfId="40987"/>
    <cellStyle name="Input 28 2 3 2 4" xfId="30304"/>
    <cellStyle name="Input 28 2 3 2_Table 2A-1_EFT (Annual)" xfId="15213"/>
    <cellStyle name="Input 28 2 3 3" xfId="10251"/>
    <cellStyle name="Input 28 2 3 3 2" xfId="22367"/>
    <cellStyle name="Input 28 2 3 3 2 2" xfId="43553"/>
    <cellStyle name="Input 28 2 3 3 3" xfId="32949"/>
    <cellStyle name="Input 28 2 3 4" xfId="17254"/>
    <cellStyle name="Input 28 2 3 4 2" xfId="38441"/>
    <cellStyle name="Input 28 2 3 5" xfId="27561"/>
    <cellStyle name="Input 28 2 3_Table 2A-1_EFT (Annual)" xfId="6983"/>
    <cellStyle name="Input 28 2 4" xfId="2303"/>
    <cellStyle name="Input 28 2 4 2" xfId="5864"/>
    <cellStyle name="Input 28 2 4 2 2" xfId="14079"/>
    <cellStyle name="Input 28 2 4 2 2 2" xfId="26067"/>
    <cellStyle name="Input 28 2 4 2 2 2 2" xfId="47253"/>
    <cellStyle name="Input 28 2 4 2 2 3" xfId="36649"/>
    <cellStyle name="Input 28 2 4 2 3" xfId="20954"/>
    <cellStyle name="Input 28 2 4 2 3 2" xfId="42141"/>
    <cellStyle name="Input 28 2 4 2 4" xfId="31521"/>
    <cellStyle name="Input 28 2 4 2_Table 2A-1_EFT (Annual)" xfId="15214"/>
    <cellStyle name="Input 28 2 4 3" xfId="11423"/>
    <cellStyle name="Input 28 2 4 3 2" xfId="23521"/>
    <cellStyle name="Input 28 2 4 3 2 2" xfId="44707"/>
    <cellStyle name="Input 28 2 4 3 3" xfId="34103"/>
    <cellStyle name="Input 28 2 4 4" xfId="18408"/>
    <cellStyle name="Input 28 2 4 4 2" xfId="39595"/>
    <cellStyle name="Input 28 2 4 5" xfId="28778"/>
    <cellStyle name="Input 28 2 4_Table 2A-1_EFT (Annual)" xfId="6984"/>
    <cellStyle name="Input 28 2 5" xfId="4157"/>
    <cellStyle name="Input 28 2 5 2" xfId="12481"/>
    <cellStyle name="Input 28 2 5 2 2" xfId="24503"/>
    <cellStyle name="Input 28 2 5 2 2 2" xfId="45689"/>
    <cellStyle name="Input 28 2 5 2 3" xfId="35085"/>
    <cellStyle name="Input 28 2 5 3" xfId="19390"/>
    <cellStyle name="Input 28 2 5 3 2" xfId="40577"/>
    <cellStyle name="Input 28 2 5 4" xfId="29845"/>
    <cellStyle name="Input 28 2 5_Table 2A-1_EFT (Annual)" xfId="15215"/>
    <cellStyle name="Input 28 2 6" xfId="9820"/>
    <cellStyle name="Input 28 2 6 2" xfId="21957"/>
    <cellStyle name="Input 28 2 6 2 2" xfId="43143"/>
    <cellStyle name="Input 28 2 6 3" xfId="32539"/>
    <cellStyle name="Input 28 2 7" xfId="16844"/>
    <cellStyle name="Input 28 2 7 2" xfId="38031"/>
    <cellStyle name="Input 28 2 8" xfId="27102"/>
    <cellStyle name="Input 28 2_Table 2A-1_EFT (Annual)" xfId="3049"/>
    <cellStyle name="Input 28 3" xfId="423"/>
    <cellStyle name="Input 28 3 2" xfId="1406"/>
    <cellStyle name="Input 28 3 2 2" xfId="2676"/>
    <cellStyle name="Input 28 3 2 2 2" xfId="6237"/>
    <cellStyle name="Input 28 3 2 2 2 2" xfId="14431"/>
    <cellStyle name="Input 28 3 2 2 2 2 2" xfId="26403"/>
    <cellStyle name="Input 28 3 2 2 2 2 2 2" xfId="47589"/>
    <cellStyle name="Input 28 3 2 2 2 2 3" xfId="36985"/>
    <cellStyle name="Input 28 3 2 2 2 3" xfId="21290"/>
    <cellStyle name="Input 28 3 2 2 2 3 2" xfId="42477"/>
    <cellStyle name="Input 28 3 2 2 2 4" xfId="31893"/>
    <cellStyle name="Input 28 3 2 2 2_Table 2A-1_EFT (Annual)" xfId="15216"/>
    <cellStyle name="Input 28 3 2 2 3" xfId="11773"/>
    <cellStyle name="Input 28 3 2 2 3 2" xfId="23857"/>
    <cellStyle name="Input 28 3 2 2 3 2 2" xfId="45043"/>
    <cellStyle name="Input 28 3 2 2 3 3" xfId="34439"/>
    <cellStyle name="Input 28 3 2 2 4" xfId="18744"/>
    <cellStyle name="Input 28 3 2 2 4 2" xfId="39931"/>
    <cellStyle name="Input 28 3 2 2 5" xfId="29150"/>
    <cellStyle name="Input 28 3 2 2_Table 2A-1_EFT (Annual)" xfId="6986"/>
    <cellStyle name="Input 28 3 2 3" xfId="4967"/>
    <cellStyle name="Input 28 3 2 3 2" xfId="13227"/>
    <cellStyle name="Input 28 3 2 3 2 2" xfId="25233"/>
    <cellStyle name="Input 28 3 2 3 2 2 2" xfId="46419"/>
    <cellStyle name="Input 28 3 2 3 2 3" xfId="35815"/>
    <cellStyle name="Input 28 3 2 3 3" xfId="20120"/>
    <cellStyle name="Input 28 3 2 3 3 2" xfId="41307"/>
    <cellStyle name="Input 28 3 2 3 4" xfId="30624"/>
    <cellStyle name="Input 28 3 2 3_Table 2A-1_EFT (Annual)" xfId="15217"/>
    <cellStyle name="Input 28 3 2 4" xfId="10571"/>
    <cellStyle name="Input 28 3 2 4 2" xfId="22687"/>
    <cellStyle name="Input 28 3 2 4 2 2" xfId="43873"/>
    <cellStyle name="Input 28 3 2 4 3" xfId="33269"/>
    <cellStyle name="Input 28 3 2 5" xfId="17574"/>
    <cellStyle name="Input 28 3 2 5 2" xfId="38761"/>
    <cellStyle name="Input 28 3 2 6" xfId="27881"/>
    <cellStyle name="Input 28 3 2_Table 2A-1_EFT (Annual)" xfId="6985"/>
    <cellStyle name="Input 28 3 3" xfId="952"/>
    <cellStyle name="Input 28 3 3 2" xfId="4513"/>
    <cellStyle name="Input 28 3 3 2 2" xfId="12775"/>
    <cellStyle name="Input 28 3 3 2 2 2" xfId="24785"/>
    <cellStyle name="Input 28 3 3 2 2 2 2" xfId="45971"/>
    <cellStyle name="Input 28 3 3 2 2 3" xfId="35367"/>
    <cellStyle name="Input 28 3 3 2 3" xfId="19672"/>
    <cellStyle name="Input 28 3 3 2 3 2" xfId="40859"/>
    <cellStyle name="Input 28 3 3 2 4" xfId="30170"/>
    <cellStyle name="Input 28 3 3 2_Table 2A-1_EFT (Annual)" xfId="15218"/>
    <cellStyle name="Input 28 3 3 3" xfId="10122"/>
    <cellStyle name="Input 28 3 3 3 2" xfId="22239"/>
    <cellStyle name="Input 28 3 3 3 2 2" xfId="43425"/>
    <cellStyle name="Input 28 3 3 3 3" xfId="32821"/>
    <cellStyle name="Input 28 3 3 4" xfId="17126"/>
    <cellStyle name="Input 28 3 3 4 2" xfId="38313"/>
    <cellStyle name="Input 28 3 3 5" xfId="27427"/>
    <cellStyle name="Input 28 3 3_Table 2A-1_EFT (Annual)" xfId="6987"/>
    <cellStyle name="Input 28 3 4" xfId="2145"/>
    <cellStyle name="Input 28 3 4 2" xfId="5706"/>
    <cellStyle name="Input 28 3 4 2 2" xfId="13921"/>
    <cellStyle name="Input 28 3 4 2 2 2" xfId="25909"/>
    <cellStyle name="Input 28 3 4 2 2 2 2" xfId="47095"/>
    <cellStyle name="Input 28 3 4 2 2 3" xfId="36491"/>
    <cellStyle name="Input 28 3 4 2 3" xfId="20796"/>
    <cellStyle name="Input 28 3 4 2 3 2" xfId="41983"/>
    <cellStyle name="Input 28 3 4 2 4" xfId="31363"/>
    <cellStyle name="Input 28 3 4 2_Table 2A-1_EFT (Annual)" xfId="15219"/>
    <cellStyle name="Input 28 3 4 3" xfId="11265"/>
    <cellStyle name="Input 28 3 4 3 2" xfId="23363"/>
    <cellStyle name="Input 28 3 4 3 2 2" xfId="44549"/>
    <cellStyle name="Input 28 3 4 3 3" xfId="33945"/>
    <cellStyle name="Input 28 3 4 4" xfId="18250"/>
    <cellStyle name="Input 28 3 4 4 2" xfId="39437"/>
    <cellStyle name="Input 28 3 4 5" xfId="28620"/>
    <cellStyle name="Input 28 3 4_Table 2A-1_EFT (Annual)" xfId="6988"/>
    <cellStyle name="Input 28 3 5" xfId="3993"/>
    <cellStyle name="Input 28 3 5 2" xfId="12321"/>
    <cellStyle name="Input 28 3 5 2 2" xfId="24345"/>
    <cellStyle name="Input 28 3 5 2 2 2" xfId="45531"/>
    <cellStyle name="Input 28 3 5 2 3" xfId="34927"/>
    <cellStyle name="Input 28 3 5 3" xfId="19232"/>
    <cellStyle name="Input 28 3 5 3 2" xfId="40419"/>
    <cellStyle name="Input 28 3 5 4" xfId="29681"/>
    <cellStyle name="Input 28 3 5_Table 2A-1_EFT (Annual)" xfId="15220"/>
    <cellStyle name="Input 28 3 6" xfId="9658"/>
    <cellStyle name="Input 28 3 6 2" xfId="21799"/>
    <cellStyle name="Input 28 3 6 2 2" xfId="42985"/>
    <cellStyle name="Input 28 3 6 3" xfId="32381"/>
    <cellStyle name="Input 28 3 7" xfId="16686"/>
    <cellStyle name="Input 28 3 7 2" xfId="37873"/>
    <cellStyle name="Input 28 3 8" xfId="26938"/>
    <cellStyle name="Input 28 3_Table 2A-1_EFT (Annual)" xfId="3050"/>
    <cellStyle name="Input 28 4" xfId="1242"/>
    <cellStyle name="Input 28 4 2" xfId="2512"/>
    <cellStyle name="Input 28 4 2 2" xfId="6073"/>
    <cellStyle name="Input 28 4 2 2 2" xfId="14267"/>
    <cellStyle name="Input 28 4 2 2 2 2" xfId="26239"/>
    <cellStyle name="Input 28 4 2 2 2 2 2" xfId="47425"/>
    <cellStyle name="Input 28 4 2 2 2 3" xfId="36821"/>
    <cellStyle name="Input 28 4 2 2 3" xfId="21126"/>
    <cellStyle name="Input 28 4 2 2 3 2" xfId="42313"/>
    <cellStyle name="Input 28 4 2 2 4" xfId="31729"/>
    <cellStyle name="Input 28 4 2 2_Table 2A-1_EFT (Annual)" xfId="15221"/>
    <cellStyle name="Input 28 4 2 3" xfId="11609"/>
    <cellStyle name="Input 28 4 2 3 2" xfId="23693"/>
    <cellStyle name="Input 28 4 2 3 2 2" xfId="44879"/>
    <cellStyle name="Input 28 4 2 3 3" xfId="34275"/>
    <cellStyle name="Input 28 4 2 4" xfId="18580"/>
    <cellStyle name="Input 28 4 2 4 2" xfId="39767"/>
    <cellStyle name="Input 28 4 2 5" xfId="28986"/>
    <cellStyle name="Input 28 4 2_Table 2A-1_EFT (Annual)" xfId="6990"/>
    <cellStyle name="Input 28 4 3" xfId="4803"/>
    <cellStyle name="Input 28 4 3 2" xfId="13063"/>
    <cellStyle name="Input 28 4 3 2 2" xfId="25069"/>
    <cellStyle name="Input 28 4 3 2 2 2" xfId="46255"/>
    <cellStyle name="Input 28 4 3 2 3" xfId="35651"/>
    <cellStyle name="Input 28 4 3 3" xfId="19956"/>
    <cellStyle name="Input 28 4 3 3 2" xfId="41143"/>
    <cellStyle name="Input 28 4 3 4" xfId="30460"/>
    <cellStyle name="Input 28 4 3_Table 2A-1_EFT (Annual)" xfId="15222"/>
    <cellStyle name="Input 28 4 4" xfId="10407"/>
    <cellStyle name="Input 28 4 4 2" xfId="22523"/>
    <cellStyle name="Input 28 4 4 2 2" xfId="43709"/>
    <cellStyle name="Input 28 4 4 3" xfId="33105"/>
    <cellStyle name="Input 28 4 5" xfId="17410"/>
    <cellStyle name="Input 28 4 5 2" xfId="38597"/>
    <cellStyle name="Input 28 4 6" xfId="27717"/>
    <cellStyle name="Input 28 4_Table 2A-1_EFT (Annual)" xfId="6989"/>
    <cellStyle name="Input 28 5" xfId="795"/>
    <cellStyle name="Input 28 5 2" xfId="4356"/>
    <cellStyle name="Input 28 5 2 2" xfId="12636"/>
    <cellStyle name="Input 28 5 2 2 2" xfId="24653"/>
    <cellStyle name="Input 28 5 2 2 2 2" xfId="45839"/>
    <cellStyle name="Input 28 5 2 2 3" xfId="35235"/>
    <cellStyle name="Input 28 5 2 3" xfId="19540"/>
    <cellStyle name="Input 28 5 2 3 2" xfId="40727"/>
    <cellStyle name="Input 28 5 2 4" xfId="30013"/>
    <cellStyle name="Input 28 5 2_Table 2A-1_EFT (Annual)" xfId="15223"/>
    <cellStyle name="Input 28 5 3" xfId="9984"/>
    <cellStyle name="Input 28 5 3 2" xfId="22107"/>
    <cellStyle name="Input 28 5 3 2 2" xfId="43293"/>
    <cellStyle name="Input 28 5 3 3" xfId="32689"/>
    <cellStyle name="Input 28 5 4" xfId="16994"/>
    <cellStyle name="Input 28 5 4 2" xfId="38181"/>
    <cellStyle name="Input 28 5 5" xfId="27270"/>
    <cellStyle name="Input 28 5_Table 2A-1_EFT (Annual)" xfId="6991"/>
    <cellStyle name="Input 28 6" xfId="1981"/>
    <cellStyle name="Input 28 6 2" xfId="5542"/>
    <cellStyle name="Input 28 6 2 2" xfId="13757"/>
    <cellStyle name="Input 28 6 2 2 2" xfId="25745"/>
    <cellStyle name="Input 28 6 2 2 2 2" xfId="46931"/>
    <cellStyle name="Input 28 6 2 2 3" xfId="36327"/>
    <cellStyle name="Input 28 6 2 3" xfId="20632"/>
    <cellStyle name="Input 28 6 2 3 2" xfId="41819"/>
    <cellStyle name="Input 28 6 2 4" xfId="31199"/>
    <cellStyle name="Input 28 6 2_Table 2A-1_EFT (Annual)" xfId="15224"/>
    <cellStyle name="Input 28 6 3" xfId="11101"/>
    <cellStyle name="Input 28 6 3 2" xfId="23199"/>
    <cellStyle name="Input 28 6 3 2 2" xfId="44385"/>
    <cellStyle name="Input 28 6 3 3" xfId="33781"/>
    <cellStyle name="Input 28 6 4" xfId="18086"/>
    <cellStyle name="Input 28 6 4 2" xfId="39273"/>
    <cellStyle name="Input 28 6 5" xfId="28456"/>
    <cellStyle name="Input 28 6_Table 2A-1_EFT (Annual)" xfId="6992"/>
    <cellStyle name="Input 28 7" xfId="3783"/>
    <cellStyle name="Input 28 7 2" xfId="12151"/>
    <cellStyle name="Input 28 7 2 2" xfId="24181"/>
    <cellStyle name="Input 28 7 2 2 2" xfId="45367"/>
    <cellStyle name="Input 28 7 2 3" xfId="34763"/>
    <cellStyle name="Input 28 7 3" xfId="19068"/>
    <cellStyle name="Input 28 7 3 2" xfId="40255"/>
    <cellStyle name="Input 28 7 4" xfId="29492"/>
    <cellStyle name="Input 28 7_Table 2A-1_EFT (Annual)" xfId="15225"/>
    <cellStyle name="Input 28 8" xfId="9470"/>
    <cellStyle name="Input 28 8 2" xfId="21635"/>
    <cellStyle name="Input 28 8 2 2" xfId="42821"/>
    <cellStyle name="Input 28 8 3" xfId="32217"/>
    <cellStyle name="Input 28 9" xfId="16522"/>
    <cellStyle name="Input 28 9 2" xfId="37709"/>
    <cellStyle name="Input 28_Table 2A-1_EFT (Annual)" xfId="3048"/>
    <cellStyle name="Input 29" xfId="238"/>
    <cellStyle name="Input 29 10" xfId="26793"/>
    <cellStyle name="Input 29 2" xfId="625"/>
    <cellStyle name="Input 29 2 2" xfId="1602"/>
    <cellStyle name="Input 29 2 2 2" xfId="2872"/>
    <cellStyle name="Input 29 2 2 2 2" xfId="6433"/>
    <cellStyle name="Input 29 2 2 2 2 2" xfId="14627"/>
    <cellStyle name="Input 29 2 2 2 2 2 2" xfId="26599"/>
    <cellStyle name="Input 29 2 2 2 2 2 2 2" xfId="47785"/>
    <cellStyle name="Input 29 2 2 2 2 2 3" xfId="37181"/>
    <cellStyle name="Input 29 2 2 2 2 3" xfId="21486"/>
    <cellStyle name="Input 29 2 2 2 2 3 2" xfId="42673"/>
    <cellStyle name="Input 29 2 2 2 2 4" xfId="32089"/>
    <cellStyle name="Input 29 2 2 2 2_Table 2A-1_EFT (Annual)" xfId="15226"/>
    <cellStyle name="Input 29 2 2 2 3" xfId="11969"/>
    <cellStyle name="Input 29 2 2 2 3 2" xfId="24053"/>
    <cellStyle name="Input 29 2 2 2 3 2 2" xfId="45239"/>
    <cellStyle name="Input 29 2 2 2 3 3" xfId="34635"/>
    <cellStyle name="Input 29 2 2 2 4" xfId="18940"/>
    <cellStyle name="Input 29 2 2 2 4 2" xfId="40127"/>
    <cellStyle name="Input 29 2 2 2 5" xfId="29346"/>
    <cellStyle name="Input 29 2 2 2_Table 2A-1_EFT (Annual)" xfId="6994"/>
    <cellStyle name="Input 29 2 2 3" xfId="5163"/>
    <cellStyle name="Input 29 2 2 3 2" xfId="13423"/>
    <cellStyle name="Input 29 2 2 3 2 2" xfId="25429"/>
    <cellStyle name="Input 29 2 2 3 2 2 2" xfId="46615"/>
    <cellStyle name="Input 29 2 2 3 2 3" xfId="36011"/>
    <cellStyle name="Input 29 2 2 3 3" xfId="20316"/>
    <cellStyle name="Input 29 2 2 3 3 2" xfId="41503"/>
    <cellStyle name="Input 29 2 2 3 4" xfId="30820"/>
    <cellStyle name="Input 29 2 2 3_Table 2A-1_EFT (Annual)" xfId="15227"/>
    <cellStyle name="Input 29 2 2 4" xfId="10767"/>
    <cellStyle name="Input 29 2 2 4 2" xfId="22883"/>
    <cellStyle name="Input 29 2 2 4 2 2" xfId="44069"/>
    <cellStyle name="Input 29 2 2 4 3" xfId="33465"/>
    <cellStyle name="Input 29 2 2 5" xfId="17770"/>
    <cellStyle name="Input 29 2 2 5 2" xfId="38957"/>
    <cellStyle name="Input 29 2 2 6" xfId="28077"/>
    <cellStyle name="Input 29 2 2_Table 2A-1_EFT (Annual)" xfId="6993"/>
    <cellStyle name="Input 29 2 3" xfId="1116"/>
    <cellStyle name="Input 29 2 3 2" xfId="4677"/>
    <cellStyle name="Input 29 2 3 2 2" xfId="12937"/>
    <cellStyle name="Input 29 2 3 2 2 2" xfId="24943"/>
    <cellStyle name="Input 29 2 3 2 2 2 2" xfId="46129"/>
    <cellStyle name="Input 29 2 3 2 2 3" xfId="35525"/>
    <cellStyle name="Input 29 2 3 2 3" xfId="19830"/>
    <cellStyle name="Input 29 2 3 2 3 2" xfId="41017"/>
    <cellStyle name="Input 29 2 3 2 4" xfId="30334"/>
    <cellStyle name="Input 29 2 3 2_Table 2A-1_EFT (Annual)" xfId="15228"/>
    <cellStyle name="Input 29 2 3 3" xfId="10281"/>
    <cellStyle name="Input 29 2 3 3 2" xfId="22397"/>
    <cellStyle name="Input 29 2 3 3 2 2" xfId="43583"/>
    <cellStyle name="Input 29 2 3 3 3" xfId="32979"/>
    <cellStyle name="Input 29 2 3 4" xfId="17284"/>
    <cellStyle name="Input 29 2 3 4 2" xfId="38471"/>
    <cellStyle name="Input 29 2 3 5" xfId="27591"/>
    <cellStyle name="Input 29 2 3_Table 2A-1_EFT (Annual)" xfId="6995"/>
    <cellStyle name="Input 29 2 4" xfId="2341"/>
    <cellStyle name="Input 29 2 4 2" xfId="5902"/>
    <cellStyle name="Input 29 2 4 2 2" xfId="14117"/>
    <cellStyle name="Input 29 2 4 2 2 2" xfId="26105"/>
    <cellStyle name="Input 29 2 4 2 2 2 2" xfId="47291"/>
    <cellStyle name="Input 29 2 4 2 2 3" xfId="36687"/>
    <cellStyle name="Input 29 2 4 2 3" xfId="20992"/>
    <cellStyle name="Input 29 2 4 2 3 2" xfId="42179"/>
    <cellStyle name="Input 29 2 4 2 4" xfId="31559"/>
    <cellStyle name="Input 29 2 4 2_Table 2A-1_EFT (Annual)" xfId="15229"/>
    <cellStyle name="Input 29 2 4 3" xfId="11461"/>
    <cellStyle name="Input 29 2 4 3 2" xfId="23559"/>
    <cellStyle name="Input 29 2 4 3 2 2" xfId="44745"/>
    <cellStyle name="Input 29 2 4 3 3" xfId="34141"/>
    <cellStyle name="Input 29 2 4 4" xfId="18446"/>
    <cellStyle name="Input 29 2 4 4 2" xfId="39633"/>
    <cellStyle name="Input 29 2 4 5" xfId="28816"/>
    <cellStyle name="Input 29 2 4_Table 2A-1_EFT (Annual)" xfId="6996"/>
    <cellStyle name="Input 29 2 5" xfId="4195"/>
    <cellStyle name="Input 29 2 5 2" xfId="12519"/>
    <cellStyle name="Input 29 2 5 2 2" xfId="24541"/>
    <cellStyle name="Input 29 2 5 2 2 2" xfId="45727"/>
    <cellStyle name="Input 29 2 5 2 3" xfId="35123"/>
    <cellStyle name="Input 29 2 5 3" xfId="19428"/>
    <cellStyle name="Input 29 2 5 3 2" xfId="40615"/>
    <cellStyle name="Input 29 2 5 4" xfId="29883"/>
    <cellStyle name="Input 29 2 5_Table 2A-1_EFT (Annual)" xfId="15230"/>
    <cellStyle name="Input 29 2 6" xfId="9858"/>
    <cellStyle name="Input 29 2 6 2" xfId="21995"/>
    <cellStyle name="Input 29 2 6 2 2" xfId="43181"/>
    <cellStyle name="Input 29 2 6 3" xfId="32577"/>
    <cellStyle name="Input 29 2 7" xfId="16882"/>
    <cellStyle name="Input 29 2 7 2" xfId="38069"/>
    <cellStyle name="Input 29 2 8" xfId="27140"/>
    <cellStyle name="Input 29 2_Table 2A-1_EFT (Annual)" xfId="3052"/>
    <cellStyle name="Input 29 3" xfId="464"/>
    <cellStyle name="Input 29 3 2" xfId="1441"/>
    <cellStyle name="Input 29 3 2 2" xfId="2711"/>
    <cellStyle name="Input 29 3 2 2 2" xfId="6272"/>
    <cellStyle name="Input 29 3 2 2 2 2" xfId="14466"/>
    <cellStyle name="Input 29 3 2 2 2 2 2" xfId="26438"/>
    <cellStyle name="Input 29 3 2 2 2 2 2 2" xfId="47624"/>
    <cellStyle name="Input 29 3 2 2 2 2 3" xfId="37020"/>
    <cellStyle name="Input 29 3 2 2 2 3" xfId="21325"/>
    <cellStyle name="Input 29 3 2 2 2 3 2" xfId="42512"/>
    <cellStyle name="Input 29 3 2 2 2 4" xfId="31928"/>
    <cellStyle name="Input 29 3 2 2 2_Table 2A-1_EFT (Annual)" xfId="15231"/>
    <cellStyle name="Input 29 3 2 2 3" xfId="11808"/>
    <cellStyle name="Input 29 3 2 2 3 2" xfId="23892"/>
    <cellStyle name="Input 29 3 2 2 3 2 2" xfId="45078"/>
    <cellStyle name="Input 29 3 2 2 3 3" xfId="34474"/>
    <cellStyle name="Input 29 3 2 2 4" xfId="18779"/>
    <cellStyle name="Input 29 3 2 2 4 2" xfId="39966"/>
    <cellStyle name="Input 29 3 2 2 5" xfId="29185"/>
    <cellStyle name="Input 29 3 2 2_Table 2A-1_EFT (Annual)" xfId="6998"/>
    <cellStyle name="Input 29 3 2 3" xfId="5002"/>
    <cellStyle name="Input 29 3 2 3 2" xfId="13262"/>
    <cellStyle name="Input 29 3 2 3 2 2" xfId="25268"/>
    <cellStyle name="Input 29 3 2 3 2 2 2" xfId="46454"/>
    <cellStyle name="Input 29 3 2 3 2 3" xfId="35850"/>
    <cellStyle name="Input 29 3 2 3 3" xfId="20155"/>
    <cellStyle name="Input 29 3 2 3 3 2" xfId="41342"/>
    <cellStyle name="Input 29 3 2 3 4" xfId="30659"/>
    <cellStyle name="Input 29 3 2 3_Table 2A-1_EFT (Annual)" xfId="15232"/>
    <cellStyle name="Input 29 3 2 4" xfId="10606"/>
    <cellStyle name="Input 29 3 2 4 2" xfId="22722"/>
    <cellStyle name="Input 29 3 2 4 2 2" xfId="43908"/>
    <cellStyle name="Input 29 3 2 4 3" xfId="33304"/>
    <cellStyle name="Input 29 3 2 5" xfId="17609"/>
    <cellStyle name="Input 29 3 2 5 2" xfId="38796"/>
    <cellStyle name="Input 29 3 2 6" xfId="27916"/>
    <cellStyle name="Input 29 3 2_Table 2A-1_EFT (Annual)" xfId="6997"/>
    <cellStyle name="Input 29 3 3" xfId="986"/>
    <cellStyle name="Input 29 3 3 2" xfId="4547"/>
    <cellStyle name="Input 29 3 3 2 2" xfId="12807"/>
    <cellStyle name="Input 29 3 3 2 2 2" xfId="24813"/>
    <cellStyle name="Input 29 3 3 2 2 2 2" xfId="45999"/>
    <cellStyle name="Input 29 3 3 2 2 3" xfId="35395"/>
    <cellStyle name="Input 29 3 3 2 3" xfId="19700"/>
    <cellStyle name="Input 29 3 3 2 3 2" xfId="40887"/>
    <cellStyle name="Input 29 3 3 2 4" xfId="30204"/>
    <cellStyle name="Input 29 3 3 2_Table 2A-1_EFT (Annual)" xfId="15233"/>
    <cellStyle name="Input 29 3 3 3" xfId="10151"/>
    <cellStyle name="Input 29 3 3 3 2" xfId="22267"/>
    <cellStyle name="Input 29 3 3 3 2 2" xfId="43453"/>
    <cellStyle name="Input 29 3 3 3 3" xfId="32849"/>
    <cellStyle name="Input 29 3 3 4" xfId="17154"/>
    <cellStyle name="Input 29 3 3 4 2" xfId="38341"/>
    <cellStyle name="Input 29 3 3 5" xfId="27461"/>
    <cellStyle name="Input 29 3 3_Table 2A-1_EFT (Annual)" xfId="6999"/>
    <cellStyle name="Input 29 3 4" xfId="2180"/>
    <cellStyle name="Input 29 3 4 2" xfId="5741"/>
    <cellStyle name="Input 29 3 4 2 2" xfId="13956"/>
    <cellStyle name="Input 29 3 4 2 2 2" xfId="25944"/>
    <cellStyle name="Input 29 3 4 2 2 2 2" xfId="47130"/>
    <cellStyle name="Input 29 3 4 2 2 3" xfId="36526"/>
    <cellStyle name="Input 29 3 4 2 3" xfId="20831"/>
    <cellStyle name="Input 29 3 4 2 3 2" xfId="42018"/>
    <cellStyle name="Input 29 3 4 2 4" xfId="31398"/>
    <cellStyle name="Input 29 3 4 2_Table 2A-1_EFT (Annual)" xfId="15234"/>
    <cellStyle name="Input 29 3 4 3" xfId="11300"/>
    <cellStyle name="Input 29 3 4 3 2" xfId="23398"/>
    <cellStyle name="Input 29 3 4 3 2 2" xfId="44584"/>
    <cellStyle name="Input 29 3 4 3 3" xfId="33980"/>
    <cellStyle name="Input 29 3 4 4" xfId="18285"/>
    <cellStyle name="Input 29 3 4 4 2" xfId="39472"/>
    <cellStyle name="Input 29 3 4 5" xfId="28655"/>
    <cellStyle name="Input 29 3 4_Table 2A-1_EFT (Annual)" xfId="7000"/>
    <cellStyle name="Input 29 3 5" xfId="4034"/>
    <cellStyle name="Input 29 3 5 2" xfId="12358"/>
    <cellStyle name="Input 29 3 5 2 2" xfId="24380"/>
    <cellStyle name="Input 29 3 5 2 2 2" xfId="45566"/>
    <cellStyle name="Input 29 3 5 2 3" xfId="34962"/>
    <cellStyle name="Input 29 3 5 3" xfId="19267"/>
    <cellStyle name="Input 29 3 5 3 2" xfId="40454"/>
    <cellStyle name="Input 29 3 5 4" xfId="29722"/>
    <cellStyle name="Input 29 3 5_Table 2A-1_EFT (Annual)" xfId="15235"/>
    <cellStyle name="Input 29 3 6" xfId="9697"/>
    <cellStyle name="Input 29 3 6 2" xfId="21834"/>
    <cellStyle name="Input 29 3 6 2 2" xfId="43020"/>
    <cellStyle name="Input 29 3 6 3" xfId="32416"/>
    <cellStyle name="Input 29 3 7" xfId="16721"/>
    <cellStyle name="Input 29 3 7 2" xfId="37908"/>
    <cellStyle name="Input 29 3 8" xfId="26979"/>
    <cellStyle name="Input 29 3_Table 2A-1_EFT (Annual)" xfId="3053"/>
    <cellStyle name="Input 29 4" xfId="1280"/>
    <cellStyle name="Input 29 4 2" xfId="2550"/>
    <cellStyle name="Input 29 4 2 2" xfId="6111"/>
    <cellStyle name="Input 29 4 2 2 2" xfId="14305"/>
    <cellStyle name="Input 29 4 2 2 2 2" xfId="26277"/>
    <cellStyle name="Input 29 4 2 2 2 2 2" xfId="47463"/>
    <cellStyle name="Input 29 4 2 2 2 3" xfId="36859"/>
    <cellStyle name="Input 29 4 2 2 3" xfId="21164"/>
    <cellStyle name="Input 29 4 2 2 3 2" xfId="42351"/>
    <cellStyle name="Input 29 4 2 2 4" xfId="31767"/>
    <cellStyle name="Input 29 4 2 2_Table 2A-1_EFT (Annual)" xfId="15236"/>
    <cellStyle name="Input 29 4 2 3" xfId="11647"/>
    <cellStyle name="Input 29 4 2 3 2" xfId="23731"/>
    <cellStyle name="Input 29 4 2 3 2 2" xfId="44917"/>
    <cellStyle name="Input 29 4 2 3 3" xfId="34313"/>
    <cellStyle name="Input 29 4 2 4" xfId="18618"/>
    <cellStyle name="Input 29 4 2 4 2" xfId="39805"/>
    <cellStyle name="Input 29 4 2 5" xfId="29024"/>
    <cellStyle name="Input 29 4 2_Table 2A-1_EFT (Annual)" xfId="7002"/>
    <cellStyle name="Input 29 4 3" xfId="4841"/>
    <cellStyle name="Input 29 4 3 2" xfId="13101"/>
    <cellStyle name="Input 29 4 3 2 2" xfId="25107"/>
    <cellStyle name="Input 29 4 3 2 2 2" xfId="46293"/>
    <cellStyle name="Input 29 4 3 2 3" xfId="35689"/>
    <cellStyle name="Input 29 4 3 3" xfId="19994"/>
    <cellStyle name="Input 29 4 3 3 2" xfId="41181"/>
    <cellStyle name="Input 29 4 3 4" xfId="30498"/>
    <cellStyle name="Input 29 4 3_Table 2A-1_EFT (Annual)" xfId="15237"/>
    <cellStyle name="Input 29 4 4" xfId="10445"/>
    <cellStyle name="Input 29 4 4 2" xfId="22561"/>
    <cellStyle name="Input 29 4 4 2 2" xfId="43747"/>
    <cellStyle name="Input 29 4 4 3" xfId="33143"/>
    <cellStyle name="Input 29 4 5" xfId="17448"/>
    <cellStyle name="Input 29 4 5 2" xfId="38635"/>
    <cellStyle name="Input 29 4 6" xfId="27755"/>
    <cellStyle name="Input 29 4_Table 2A-1_EFT (Annual)" xfId="7001"/>
    <cellStyle name="Input 29 5" xfId="831"/>
    <cellStyle name="Input 29 5 2" xfId="4392"/>
    <cellStyle name="Input 29 5 2 2" xfId="12666"/>
    <cellStyle name="Input 29 5 2 2 2" xfId="24683"/>
    <cellStyle name="Input 29 5 2 2 2 2" xfId="45869"/>
    <cellStyle name="Input 29 5 2 2 3" xfId="35265"/>
    <cellStyle name="Input 29 5 2 3" xfId="19570"/>
    <cellStyle name="Input 29 5 2 3 2" xfId="40757"/>
    <cellStyle name="Input 29 5 2 4" xfId="30049"/>
    <cellStyle name="Input 29 5 2_Table 2A-1_EFT (Annual)" xfId="15238"/>
    <cellStyle name="Input 29 5 3" xfId="10015"/>
    <cellStyle name="Input 29 5 3 2" xfId="22137"/>
    <cellStyle name="Input 29 5 3 2 2" xfId="43323"/>
    <cellStyle name="Input 29 5 3 3" xfId="32719"/>
    <cellStyle name="Input 29 5 4" xfId="17024"/>
    <cellStyle name="Input 29 5 4 2" xfId="38211"/>
    <cellStyle name="Input 29 5 5" xfId="27306"/>
    <cellStyle name="Input 29 5_Table 2A-1_EFT (Annual)" xfId="7003"/>
    <cellStyle name="Input 29 6" xfId="2019"/>
    <cellStyle name="Input 29 6 2" xfId="5580"/>
    <cellStyle name="Input 29 6 2 2" xfId="13795"/>
    <cellStyle name="Input 29 6 2 2 2" xfId="25783"/>
    <cellStyle name="Input 29 6 2 2 2 2" xfId="46969"/>
    <cellStyle name="Input 29 6 2 2 3" xfId="36365"/>
    <cellStyle name="Input 29 6 2 3" xfId="20670"/>
    <cellStyle name="Input 29 6 2 3 2" xfId="41857"/>
    <cellStyle name="Input 29 6 2 4" xfId="31237"/>
    <cellStyle name="Input 29 6 2_Table 2A-1_EFT (Annual)" xfId="15239"/>
    <cellStyle name="Input 29 6 3" xfId="11139"/>
    <cellStyle name="Input 29 6 3 2" xfId="23237"/>
    <cellStyle name="Input 29 6 3 2 2" xfId="44423"/>
    <cellStyle name="Input 29 6 3 3" xfId="33819"/>
    <cellStyle name="Input 29 6 4" xfId="18124"/>
    <cellStyle name="Input 29 6 4 2" xfId="39311"/>
    <cellStyle name="Input 29 6 5" xfId="28494"/>
    <cellStyle name="Input 29 6_Table 2A-1_EFT (Annual)" xfId="7004"/>
    <cellStyle name="Input 29 7" xfId="3827"/>
    <cellStyle name="Input 29 7 2" xfId="12190"/>
    <cellStyle name="Input 29 7 2 2" xfId="24219"/>
    <cellStyle name="Input 29 7 2 2 2" xfId="45405"/>
    <cellStyle name="Input 29 7 2 3" xfId="34801"/>
    <cellStyle name="Input 29 7 3" xfId="19106"/>
    <cellStyle name="Input 29 7 3 2" xfId="40293"/>
    <cellStyle name="Input 29 7 4" xfId="29536"/>
    <cellStyle name="Input 29 7_Table 2A-1_EFT (Annual)" xfId="15240"/>
    <cellStyle name="Input 29 8" xfId="9509"/>
    <cellStyle name="Input 29 8 2" xfId="21673"/>
    <cellStyle name="Input 29 8 2 2" xfId="42859"/>
    <cellStyle name="Input 29 8 3" xfId="32255"/>
    <cellStyle name="Input 29 9" xfId="16560"/>
    <cellStyle name="Input 29 9 2" xfId="37747"/>
    <cellStyle name="Input 29_Table 2A-1_EFT (Annual)" xfId="3051"/>
    <cellStyle name="Input 3" xfId="109"/>
    <cellStyle name="Input 3 10" xfId="21510"/>
    <cellStyle name="Input 3 10 2" xfId="42697"/>
    <cellStyle name="Input 3 11" xfId="26664"/>
    <cellStyle name="Input 3 2" xfId="502"/>
    <cellStyle name="Input 3 2 2" xfId="1479"/>
    <cellStyle name="Input 3 2 2 2" xfId="2749"/>
    <cellStyle name="Input 3 2 2 2 2" xfId="6310"/>
    <cellStyle name="Input 3 2 2 2 2 2" xfId="14504"/>
    <cellStyle name="Input 3 2 2 2 2 2 2" xfId="26476"/>
    <cellStyle name="Input 3 2 2 2 2 2 2 2" xfId="47662"/>
    <cellStyle name="Input 3 2 2 2 2 2 3" xfId="37058"/>
    <cellStyle name="Input 3 2 2 2 2 3" xfId="21363"/>
    <cellStyle name="Input 3 2 2 2 2 3 2" xfId="42550"/>
    <cellStyle name="Input 3 2 2 2 2 4" xfId="31966"/>
    <cellStyle name="Input 3 2 2 2 2_Table 2A-1_EFT (Annual)" xfId="15241"/>
    <cellStyle name="Input 3 2 2 2 3" xfId="11846"/>
    <cellStyle name="Input 3 2 2 2 3 2" xfId="23930"/>
    <cellStyle name="Input 3 2 2 2 3 2 2" xfId="45116"/>
    <cellStyle name="Input 3 2 2 2 3 3" xfId="34512"/>
    <cellStyle name="Input 3 2 2 2 4" xfId="18817"/>
    <cellStyle name="Input 3 2 2 2 4 2" xfId="40004"/>
    <cellStyle name="Input 3 2 2 2 5" xfId="29223"/>
    <cellStyle name="Input 3 2 2 2_Table 2A-1_EFT (Annual)" xfId="7006"/>
    <cellStyle name="Input 3 2 2 3" xfId="5040"/>
    <cellStyle name="Input 3 2 2 3 2" xfId="13300"/>
    <cellStyle name="Input 3 2 2 3 2 2" xfId="25306"/>
    <cellStyle name="Input 3 2 2 3 2 2 2" xfId="46492"/>
    <cellStyle name="Input 3 2 2 3 2 3" xfId="35888"/>
    <cellStyle name="Input 3 2 2 3 3" xfId="20193"/>
    <cellStyle name="Input 3 2 2 3 3 2" xfId="41380"/>
    <cellStyle name="Input 3 2 2 3 4" xfId="30697"/>
    <cellStyle name="Input 3 2 2 3_Table 2A-1_EFT (Annual)" xfId="15242"/>
    <cellStyle name="Input 3 2 2 4" xfId="10644"/>
    <cellStyle name="Input 3 2 2 4 2" xfId="22760"/>
    <cellStyle name="Input 3 2 2 4 2 2" xfId="43946"/>
    <cellStyle name="Input 3 2 2 4 3" xfId="33342"/>
    <cellStyle name="Input 3 2 2 5" xfId="17647"/>
    <cellStyle name="Input 3 2 2 5 2" xfId="38834"/>
    <cellStyle name="Input 3 2 2 6" xfId="27954"/>
    <cellStyle name="Input 3 2 2_Table 2A-1_EFT (Annual)" xfId="7005"/>
    <cellStyle name="Input 3 2 3" xfId="1016"/>
    <cellStyle name="Input 3 2 3 2" xfId="4577"/>
    <cellStyle name="Input 3 2 3 2 2" xfId="12837"/>
    <cellStyle name="Input 3 2 3 2 2 2" xfId="24843"/>
    <cellStyle name="Input 3 2 3 2 2 2 2" xfId="46029"/>
    <cellStyle name="Input 3 2 3 2 2 3" xfId="35425"/>
    <cellStyle name="Input 3 2 3 2 3" xfId="19730"/>
    <cellStyle name="Input 3 2 3 2 3 2" xfId="40917"/>
    <cellStyle name="Input 3 2 3 2 4" xfId="30234"/>
    <cellStyle name="Input 3 2 3 2_Table 2A-1_EFT (Annual)" xfId="15243"/>
    <cellStyle name="Input 3 2 3 3" xfId="10181"/>
    <cellStyle name="Input 3 2 3 3 2" xfId="22297"/>
    <cellStyle name="Input 3 2 3 3 2 2" xfId="43483"/>
    <cellStyle name="Input 3 2 3 3 3" xfId="32879"/>
    <cellStyle name="Input 3 2 3 4" xfId="17184"/>
    <cellStyle name="Input 3 2 3 4 2" xfId="38371"/>
    <cellStyle name="Input 3 2 3 5" xfId="27491"/>
    <cellStyle name="Input 3 2 3_Table 2A-1_EFT (Annual)" xfId="7007"/>
    <cellStyle name="Input 3 2 4" xfId="2218"/>
    <cellStyle name="Input 3 2 4 2" xfId="5779"/>
    <cellStyle name="Input 3 2 4 2 2" xfId="13994"/>
    <cellStyle name="Input 3 2 4 2 2 2" xfId="25982"/>
    <cellStyle name="Input 3 2 4 2 2 2 2" xfId="47168"/>
    <cellStyle name="Input 3 2 4 2 2 3" xfId="36564"/>
    <cellStyle name="Input 3 2 4 2 3" xfId="20869"/>
    <cellStyle name="Input 3 2 4 2 3 2" xfId="42056"/>
    <cellStyle name="Input 3 2 4 2 4" xfId="31436"/>
    <cellStyle name="Input 3 2 4 2_Table 2A-1_EFT (Annual)" xfId="15244"/>
    <cellStyle name="Input 3 2 4 3" xfId="11338"/>
    <cellStyle name="Input 3 2 4 3 2" xfId="23436"/>
    <cellStyle name="Input 3 2 4 3 2 2" xfId="44622"/>
    <cellStyle name="Input 3 2 4 3 3" xfId="34018"/>
    <cellStyle name="Input 3 2 4 4" xfId="18323"/>
    <cellStyle name="Input 3 2 4 4 2" xfId="39510"/>
    <cellStyle name="Input 3 2 4 5" xfId="28693"/>
    <cellStyle name="Input 3 2 4_Table 2A-1_EFT (Annual)" xfId="7008"/>
    <cellStyle name="Input 3 2 5" xfId="4072"/>
    <cellStyle name="Input 3 2 5 2" xfId="12396"/>
    <cellStyle name="Input 3 2 5 2 2" xfId="24418"/>
    <cellStyle name="Input 3 2 5 2 2 2" xfId="45604"/>
    <cellStyle name="Input 3 2 5 2 3" xfId="35000"/>
    <cellStyle name="Input 3 2 5 3" xfId="19305"/>
    <cellStyle name="Input 3 2 5 3 2" xfId="40492"/>
    <cellStyle name="Input 3 2 5 4" xfId="29760"/>
    <cellStyle name="Input 3 2 5_Table 2A-1_EFT (Annual)" xfId="15245"/>
    <cellStyle name="Input 3 2 6" xfId="9735"/>
    <cellStyle name="Input 3 2 6 2" xfId="21872"/>
    <cellStyle name="Input 3 2 6 2 2" xfId="43058"/>
    <cellStyle name="Input 3 2 6 3" xfId="32454"/>
    <cellStyle name="Input 3 2 7" xfId="16759"/>
    <cellStyle name="Input 3 2 7 2" xfId="37946"/>
    <cellStyle name="Input 3 2 8" xfId="27017"/>
    <cellStyle name="Input 3 2_Table 2A-1_EFT (Annual)" xfId="3055"/>
    <cellStyle name="Input 3 3" xfId="340"/>
    <cellStyle name="Input 3 3 2" xfId="1323"/>
    <cellStyle name="Input 3 3 2 2" xfId="2593"/>
    <cellStyle name="Input 3 3 2 2 2" xfId="6154"/>
    <cellStyle name="Input 3 3 2 2 2 2" xfId="14348"/>
    <cellStyle name="Input 3 3 2 2 2 2 2" xfId="26320"/>
    <cellStyle name="Input 3 3 2 2 2 2 2 2" xfId="47506"/>
    <cellStyle name="Input 3 3 2 2 2 2 3" xfId="36902"/>
    <cellStyle name="Input 3 3 2 2 2 3" xfId="21207"/>
    <cellStyle name="Input 3 3 2 2 2 3 2" xfId="42394"/>
    <cellStyle name="Input 3 3 2 2 2 4" xfId="31810"/>
    <cellStyle name="Input 3 3 2 2 2_Table 2A-1_EFT (Annual)" xfId="15246"/>
    <cellStyle name="Input 3 3 2 2 3" xfId="11690"/>
    <cellStyle name="Input 3 3 2 2 3 2" xfId="23774"/>
    <cellStyle name="Input 3 3 2 2 3 2 2" xfId="44960"/>
    <cellStyle name="Input 3 3 2 2 3 3" xfId="34356"/>
    <cellStyle name="Input 3 3 2 2 4" xfId="18661"/>
    <cellStyle name="Input 3 3 2 2 4 2" xfId="39848"/>
    <cellStyle name="Input 3 3 2 2 5" xfId="29067"/>
    <cellStyle name="Input 3 3 2 2_Table 2A-1_EFT (Annual)" xfId="7010"/>
    <cellStyle name="Input 3 3 2 3" xfId="4884"/>
    <cellStyle name="Input 3 3 2 3 2" xfId="13144"/>
    <cellStyle name="Input 3 3 2 3 2 2" xfId="25150"/>
    <cellStyle name="Input 3 3 2 3 2 2 2" xfId="46336"/>
    <cellStyle name="Input 3 3 2 3 2 3" xfId="35732"/>
    <cellStyle name="Input 3 3 2 3 3" xfId="20037"/>
    <cellStyle name="Input 3 3 2 3 3 2" xfId="41224"/>
    <cellStyle name="Input 3 3 2 3 4" xfId="30541"/>
    <cellStyle name="Input 3 3 2 3_Table 2A-1_EFT (Annual)" xfId="15247"/>
    <cellStyle name="Input 3 3 2 4" xfId="10488"/>
    <cellStyle name="Input 3 3 2 4 2" xfId="22604"/>
    <cellStyle name="Input 3 3 2 4 2 2" xfId="43790"/>
    <cellStyle name="Input 3 3 2 4 3" xfId="33186"/>
    <cellStyle name="Input 3 3 2 5" xfId="17491"/>
    <cellStyle name="Input 3 3 2 5 2" xfId="38678"/>
    <cellStyle name="Input 3 3 2 6" xfId="27798"/>
    <cellStyle name="Input 3 3 2_Table 2A-1_EFT (Annual)" xfId="7009"/>
    <cellStyle name="Input 3 3 3" xfId="884"/>
    <cellStyle name="Input 3 3 3 2" xfId="4445"/>
    <cellStyle name="Input 3 3 3 2 2" xfId="12707"/>
    <cellStyle name="Input 3 3 3 2 2 2" xfId="24717"/>
    <cellStyle name="Input 3 3 3 2 2 2 2" xfId="45903"/>
    <cellStyle name="Input 3 3 3 2 2 3" xfId="35299"/>
    <cellStyle name="Input 3 3 3 2 3" xfId="19604"/>
    <cellStyle name="Input 3 3 3 2 3 2" xfId="40791"/>
    <cellStyle name="Input 3 3 3 2 4" xfId="30102"/>
    <cellStyle name="Input 3 3 3 2_Table 2A-1_EFT (Annual)" xfId="15248"/>
    <cellStyle name="Input 3 3 3 3" xfId="10054"/>
    <cellStyle name="Input 3 3 3 3 2" xfId="22171"/>
    <cellStyle name="Input 3 3 3 3 2 2" xfId="43357"/>
    <cellStyle name="Input 3 3 3 3 3" xfId="32753"/>
    <cellStyle name="Input 3 3 3 4" xfId="17058"/>
    <cellStyle name="Input 3 3 3 4 2" xfId="38245"/>
    <cellStyle name="Input 3 3 3 5" xfId="27359"/>
    <cellStyle name="Input 3 3 3_Table 2A-1_EFT (Annual)" xfId="7011"/>
    <cellStyle name="Input 3 3 4" xfId="2062"/>
    <cellStyle name="Input 3 3 4 2" xfId="5623"/>
    <cellStyle name="Input 3 3 4 2 2" xfId="13838"/>
    <cellStyle name="Input 3 3 4 2 2 2" xfId="25826"/>
    <cellStyle name="Input 3 3 4 2 2 2 2" xfId="47012"/>
    <cellStyle name="Input 3 3 4 2 2 3" xfId="36408"/>
    <cellStyle name="Input 3 3 4 2 3" xfId="20713"/>
    <cellStyle name="Input 3 3 4 2 3 2" xfId="41900"/>
    <cellStyle name="Input 3 3 4 2 4" xfId="31280"/>
    <cellStyle name="Input 3 3 4 2_Table 2A-1_EFT (Annual)" xfId="15249"/>
    <cellStyle name="Input 3 3 4 3" xfId="11182"/>
    <cellStyle name="Input 3 3 4 3 2" xfId="23280"/>
    <cellStyle name="Input 3 3 4 3 2 2" xfId="44466"/>
    <cellStyle name="Input 3 3 4 3 3" xfId="33862"/>
    <cellStyle name="Input 3 3 4 4" xfId="18167"/>
    <cellStyle name="Input 3 3 4 4 2" xfId="39354"/>
    <cellStyle name="Input 3 3 4 5" xfId="28537"/>
    <cellStyle name="Input 3 3 4_Table 2A-1_EFT (Annual)" xfId="7012"/>
    <cellStyle name="Input 3 3 5" xfId="3910"/>
    <cellStyle name="Input 3 3 5 2" xfId="12238"/>
    <cellStyle name="Input 3 3 5 2 2" xfId="24262"/>
    <cellStyle name="Input 3 3 5 2 2 2" xfId="45448"/>
    <cellStyle name="Input 3 3 5 2 3" xfId="34844"/>
    <cellStyle name="Input 3 3 5 3" xfId="19149"/>
    <cellStyle name="Input 3 3 5 3 2" xfId="40336"/>
    <cellStyle name="Input 3 3 5 4" xfId="29598"/>
    <cellStyle name="Input 3 3 5_Table 2A-1_EFT (Annual)" xfId="15250"/>
    <cellStyle name="Input 3 3 6" xfId="9575"/>
    <cellStyle name="Input 3 3 6 2" xfId="21716"/>
    <cellStyle name="Input 3 3 6 2 2" xfId="42902"/>
    <cellStyle name="Input 3 3 6 3" xfId="32298"/>
    <cellStyle name="Input 3 3 7" xfId="16603"/>
    <cellStyle name="Input 3 3 7 2" xfId="37790"/>
    <cellStyle name="Input 3 3 8" xfId="26855"/>
    <cellStyle name="Input 3 3_Table 2A-1_EFT (Annual)" xfId="3056"/>
    <cellStyle name="Input 3 4" xfId="1157"/>
    <cellStyle name="Input 3 4 2" xfId="2427"/>
    <cellStyle name="Input 3 4 2 2" xfId="5988"/>
    <cellStyle name="Input 3 4 2 2 2" xfId="14182"/>
    <cellStyle name="Input 3 4 2 2 2 2" xfId="26154"/>
    <cellStyle name="Input 3 4 2 2 2 2 2" xfId="47340"/>
    <cellStyle name="Input 3 4 2 2 2 3" xfId="36736"/>
    <cellStyle name="Input 3 4 2 2 3" xfId="21041"/>
    <cellStyle name="Input 3 4 2 2 3 2" xfId="42228"/>
    <cellStyle name="Input 3 4 2 2 4" xfId="31644"/>
    <cellStyle name="Input 3 4 2 2_Table 2A-1_EFT (Annual)" xfId="15251"/>
    <cellStyle name="Input 3 4 2 3" xfId="11524"/>
    <cellStyle name="Input 3 4 2 3 2" xfId="23608"/>
    <cellStyle name="Input 3 4 2 3 2 2" xfId="44794"/>
    <cellStyle name="Input 3 4 2 3 3" xfId="34190"/>
    <cellStyle name="Input 3 4 2 4" xfId="18495"/>
    <cellStyle name="Input 3 4 2 4 2" xfId="39682"/>
    <cellStyle name="Input 3 4 2 5" xfId="28901"/>
    <cellStyle name="Input 3 4 2_Table 2A-1_EFT (Annual)" xfId="7014"/>
    <cellStyle name="Input 3 4 3" xfId="4718"/>
    <cellStyle name="Input 3 4 3 2" xfId="12978"/>
    <cellStyle name="Input 3 4 3 2 2" xfId="24984"/>
    <cellStyle name="Input 3 4 3 2 2 2" xfId="46170"/>
    <cellStyle name="Input 3 4 3 2 3" xfId="35566"/>
    <cellStyle name="Input 3 4 3 3" xfId="19871"/>
    <cellStyle name="Input 3 4 3 3 2" xfId="41058"/>
    <cellStyle name="Input 3 4 3 4" xfId="30375"/>
    <cellStyle name="Input 3 4 3_Table 2A-1_EFT (Annual)" xfId="15252"/>
    <cellStyle name="Input 3 4 4" xfId="10322"/>
    <cellStyle name="Input 3 4 4 2" xfId="22438"/>
    <cellStyle name="Input 3 4 4 2 2" xfId="43624"/>
    <cellStyle name="Input 3 4 4 3" xfId="33020"/>
    <cellStyle name="Input 3 4 5" xfId="17325"/>
    <cellStyle name="Input 3 4 5 2" xfId="38512"/>
    <cellStyle name="Input 3 4 6" xfId="27632"/>
    <cellStyle name="Input 3 4_Table 2A-1_EFT (Annual)" xfId="7013"/>
    <cellStyle name="Input 3 5" xfId="725"/>
    <cellStyle name="Input 3 5 2" xfId="4286"/>
    <cellStyle name="Input 3 5 2 2" xfId="12566"/>
    <cellStyle name="Input 3 5 2 2 2" xfId="24583"/>
    <cellStyle name="Input 3 5 2 2 2 2" xfId="45769"/>
    <cellStyle name="Input 3 5 2 2 3" xfId="35165"/>
    <cellStyle name="Input 3 5 2 3" xfId="19470"/>
    <cellStyle name="Input 3 5 2 3 2" xfId="40657"/>
    <cellStyle name="Input 3 5 2 4" xfId="29943"/>
    <cellStyle name="Input 3 5 2_Table 2A-1_EFT (Annual)" xfId="15253"/>
    <cellStyle name="Input 3 5 3" xfId="9914"/>
    <cellStyle name="Input 3 5 3 2" xfId="22037"/>
    <cellStyle name="Input 3 5 3 2 2" xfId="43223"/>
    <cellStyle name="Input 3 5 3 3" xfId="32619"/>
    <cellStyle name="Input 3 5 4" xfId="16924"/>
    <cellStyle name="Input 3 5 4 2" xfId="38111"/>
    <cellStyle name="Input 3 5 5" xfId="27200"/>
    <cellStyle name="Input 3 5_Table 2A-1_EFT (Annual)" xfId="7015"/>
    <cellStyle name="Input 3 6" xfId="1802"/>
    <cellStyle name="Input 3 6 2" xfId="5363"/>
    <cellStyle name="Input 3 6 2 2" xfId="13578"/>
    <cellStyle name="Input 3 6 2 2 2" xfId="25566"/>
    <cellStyle name="Input 3 6 2 2 2 2" xfId="46752"/>
    <cellStyle name="Input 3 6 2 2 3" xfId="36148"/>
    <cellStyle name="Input 3 6 2 3" xfId="20453"/>
    <cellStyle name="Input 3 6 2 3 2" xfId="41640"/>
    <cellStyle name="Input 3 6 2 4" xfId="31020"/>
    <cellStyle name="Input 3 6 2_Table 2A-1_EFT (Annual)" xfId="15254"/>
    <cellStyle name="Input 3 6 3" xfId="10922"/>
    <cellStyle name="Input 3 6 3 2" xfId="23020"/>
    <cellStyle name="Input 3 6 3 2 2" xfId="44206"/>
    <cellStyle name="Input 3 6 3 3" xfId="33602"/>
    <cellStyle name="Input 3 6 4" xfId="17907"/>
    <cellStyle name="Input 3 6 4 2" xfId="39094"/>
    <cellStyle name="Input 3 6 5" xfId="28277"/>
    <cellStyle name="Input 3 6_Table 2A-1_EFT (Annual)" xfId="7016"/>
    <cellStyle name="Input 3 7" xfId="3698"/>
    <cellStyle name="Input 3 7 2" xfId="12066"/>
    <cellStyle name="Input 3 7 2 2" xfId="24096"/>
    <cellStyle name="Input 3 7 2 2 2" xfId="45282"/>
    <cellStyle name="Input 3 7 2 3" xfId="34678"/>
    <cellStyle name="Input 3 7 3" xfId="18983"/>
    <cellStyle name="Input 3 7 3 2" xfId="40170"/>
    <cellStyle name="Input 3 7 4" xfId="29407"/>
    <cellStyle name="Input 3 7_Table 2A-1_EFT (Annual)" xfId="15255"/>
    <cellStyle name="Input 3 8" xfId="9385"/>
    <cellStyle name="Input 3 8 2" xfId="21550"/>
    <cellStyle name="Input 3 8 2 2" xfId="42736"/>
    <cellStyle name="Input 3 8 3" xfId="32132"/>
    <cellStyle name="Input 3 9" xfId="16437"/>
    <cellStyle name="Input 3 9 2" xfId="37624"/>
    <cellStyle name="Input 3_Table 2A-1_EFT (Annual)" xfId="3054"/>
    <cellStyle name="Input 30" xfId="236"/>
    <cellStyle name="Input 30 10" xfId="26791"/>
    <cellStyle name="Input 30 2" xfId="623"/>
    <cellStyle name="Input 30 2 2" xfId="1600"/>
    <cellStyle name="Input 30 2 2 2" xfId="2870"/>
    <cellStyle name="Input 30 2 2 2 2" xfId="6431"/>
    <cellStyle name="Input 30 2 2 2 2 2" xfId="14625"/>
    <cellStyle name="Input 30 2 2 2 2 2 2" xfId="26597"/>
    <cellStyle name="Input 30 2 2 2 2 2 2 2" xfId="47783"/>
    <cellStyle name="Input 30 2 2 2 2 2 3" xfId="37179"/>
    <cellStyle name="Input 30 2 2 2 2 3" xfId="21484"/>
    <cellStyle name="Input 30 2 2 2 2 3 2" xfId="42671"/>
    <cellStyle name="Input 30 2 2 2 2 4" xfId="32087"/>
    <cellStyle name="Input 30 2 2 2 2_Table 2A-1_EFT (Annual)" xfId="15256"/>
    <cellStyle name="Input 30 2 2 2 3" xfId="11967"/>
    <cellStyle name="Input 30 2 2 2 3 2" xfId="24051"/>
    <cellStyle name="Input 30 2 2 2 3 2 2" xfId="45237"/>
    <cellStyle name="Input 30 2 2 2 3 3" xfId="34633"/>
    <cellStyle name="Input 30 2 2 2 4" xfId="18938"/>
    <cellStyle name="Input 30 2 2 2 4 2" xfId="40125"/>
    <cellStyle name="Input 30 2 2 2 5" xfId="29344"/>
    <cellStyle name="Input 30 2 2 2_Table 2A-1_EFT (Annual)" xfId="7018"/>
    <cellStyle name="Input 30 2 2 3" xfId="5161"/>
    <cellStyle name="Input 30 2 2 3 2" xfId="13421"/>
    <cellStyle name="Input 30 2 2 3 2 2" xfId="25427"/>
    <cellStyle name="Input 30 2 2 3 2 2 2" xfId="46613"/>
    <cellStyle name="Input 30 2 2 3 2 3" xfId="36009"/>
    <cellStyle name="Input 30 2 2 3 3" xfId="20314"/>
    <cellStyle name="Input 30 2 2 3 3 2" xfId="41501"/>
    <cellStyle name="Input 30 2 2 3 4" xfId="30818"/>
    <cellStyle name="Input 30 2 2 3_Table 2A-1_EFT (Annual)" xfId="15257"/>
    <cellStyle name="Input 30 2 2 4" xfId="10765"/>
    <cellStyle name="Input 30 2 2 4 2" xfId="22881"/>
    <cellStyle name="Input 30 2 2 4 2 2" xfId="44067"/>
    <cellStyle name="Input 30 2 2 4 3" xfId="33463"/>
    <cellStyle name="Input 30 2 2 5" xfId="17768"/>
    <cellStyle name="Input 30 2 2 5 2" xfId="38955"/>
    <cellStyle name="Input 30 2 2 6" xfId="28075"/>
    <cellStyle name="Input 30 2 2_Table 2A-1_EFT (Annual)" xfId="7017"/>
    <cellStyle name="Input 30 2 3" xfId="1114"/>
    <cellStyle name="Input 30 2 3 2" xfId="4675"/>
    <cellStyle name="Input 30 2 3 2 2" xfId="12935"/>
    <cellStyle name="Input 30 2 3 2 2 2" xfId="24941"/>
    <cellStyle name="Input 30 2 3 2 2 2 2" xfId="46127"/>
    <cellStyle name="Input 30 2 3 2 2 3" xfId="35523"/>
    <cellStyle name="Input 30 2 3 2 3" xfId="19828"/>
    <cellStyle name="Input 30 2 3 2 3 2" xfId="41015"/>
    <cellStyle name="Input 30 2 3 2 4" xfId="30332"/>
    <cellStyle name="Input 30 2 3 2_Table 2A-1_EFT (Annual)" xfId="15258"/>
    <cellStyle name="Input 30 2 3 3" xfId="10279"/>
    <cellStyle name="Input 30 2 3 3 2" xfId="22395"/>
    <cellStyle name="Input 30 2 3 3 2 2" xfId="43581"/>
    <cellStyle name="Input 30 2 3 3 3" xfId="32977"/>
    <cellStyle name="Input 30 2 3 4" xfId="17282"/>
    <cellStyle name="Input 30 2 3 4 2" xfId="38469"/>
    <cellStyle name="Input 30 2 3 5" xfId="27589"/>
    <cellStyle name="Input 30 2 3_Table 2A-1_EFT (Annual)" xfId="7019"/>
    <cellStyle name="Input 30 2 4" xfId="2339"/>
    <cellStyle name="Input 30 2 4 2" xfId="5900"/>
    <cellStyle name="Input 30 2 4 2 2" xfId="14115"/>
    <cellStyle name="Input 30 2 4 2 2 2" xfId="26103"/>
    <cellStyle name="Input 30 2 4 2 2 2 2" xfId="47289"/>
    <cellStyle name="Input 30 2 4 2 2 3" xfId="36685"/>
    <cellStyle name="Input 30 2 4 2 3" xfId="20990"/>
    <cellStyle name="Input 30 2 4 2 3 2" xfId="42177"/>
    <cellStyle name="Input 30 2 4 2 4" xfId="31557"/>
    <cellStyle name="Input 30 2 4 2_Table 2A-1_EFT (Annual)" xfId="15259"/>
    <cellStyle name="Input 30 2 4 3" xfId="11459"/>
    <cellStyle name="Input 30 2 4 3 2" xfId="23557"/>
    <cellStyle name="Input 30 2 4 3 2 2" xfId="44743"/>
    <cellStyle name="Input 30 2 4 3 3" xfId="34139"/>
    <cellStyle name="Input 30 2 4 4" xfId="18444"/>
    <cellStyle name="Input 30 2 4 4 2" xfId="39631"/>
    <cellStyle name="Input 30 2 4 5" xfId="28814"/>
    <cellStyle name="Input 30 2 4_Table 2A-1_EFT (Annual)" xfId="7020"/>
    <cellStyle name="Input 30 2 5" xfId="4193"/>
    <cellStyle name="Input 30 2 5 2" xfId="12517"/>
    <cellStyle name="Input 30 2 5 2 2" xfId="24539"/>
    <cellStyle name="Input 30 2 5 2 2 2" xfId="45725"/>
    <cellStyle name="Input 30 2 5 2 3" xfId="35121"/>
    <cellStyle name="Input 30 2 5 3" xfId="19426"/>
    <cellStyle name="Input 30 2 5 3 2" xfId="40613"/>
    <cellStyle name="Input 30 2 5 4" xfId="29881"/>
    <cellStyle name="Input 30 2 5_Table 2A-1_EFT (Annual)" xfId="15260"/>
    <cellStyle name="Input 30 2 6" xfId="9856"/>
    <cellStyle name="Input 30 2 6 2" xfId="21993"/>
    <cellStyle name="Input 30 2 6 2 2" xfId="43179"/>
    <cellStyle name="Input 30 2 6 3" xfId="32575"/>
    <cellStyle name="Input 30 2 7" xfId="16880"/>
    <cellStyle name="Input 30 2 7 2" xfId="38067"/>
    <cellStyle name="Input 30 2 8" xfId="27138"/>
    <cellStyle name="Input 30 2_Table 2A-1_EFT (Annual)" xfId="3058"/>
    <cellStyle name="Input 30 3" xfId="462"/>
    <cellStyle name="Input 30 3 2" xfId="1439"/>
    <cellStyle name="Input 30 3 2 2" xfId="2709"/>
    <cellStyle name="Input 30 3 2 2 2" xfId="6270"/>
    <cellStyle name="Input 30 3 2 2 2 2" xfId="14464"/>
    <cellStyle name="Input 30 3 2 2 2 2 2" xfId="26436"/>
    <cellStyle name="Input 30 3 2 2 2 2 2 2" xfId="47622"/>
    <cellStyle name="Input 30 3 2 2 2 2 3" xfId="37018"/>
    <cellStyle name="Input 30 3 2 2 2 3" xfId="21323"/>
    <cellStyle name="Input 30 3 2 2 2 3 2" xfId="42510"/>
    <cellStyle name="Input 30 3 2 2 2 4" xfId="31926"/>
    <cellStyle name="Input 30 3 2 2 2_Table 2A-1_EFT (Annual)" xfId="15261"/>
    <cellStyle name="Input 30 3 2 2 3" xfId="11806"/>
    <cellStyle name="Input 30 3 2 2 3 2" xfId="23890"/>
    <cellStyle name="Input 30 3 2 2 3 2 2" xfId="45076"/>
    <cellStyle name="Input 30 3 2 2 3 3" xfId="34472"/>
    <cellStyle name="Input 30 3 2 2 4" xfId="18777"/>
    <cellStyle name="Input 30 3 2 2 4 2" xfId="39964"/>
    <cellStyle name="Input 30 3 2 2 5" xfId="29183"/>
    <cellStyle name="Input 30 3 2 2_Table 2A-1_EFT (Annual)" xfId="7022"/>
    <cellStyle name="Input 30 3 2 3" xfId="5000"/>
    <cellStyle name="Input 30 3 2 3 2" xfId="13260"/>
    <cellStyle name="Input 30 3 2 3 2 2" xfId="25266"/>
    <cellStyle name="Input 30 3 2 3 2 2 2" xfId="46452"/>
    <cellStyle name="Input 30 3 2 3 2 3" xfId="35848"/>
    <cellStyle name="Input 30 3 2 3 3" xfId="20153"/>
    <cellStyle name="Input 30 3 2 3 3 2" xfId="41340"/>
    <cellStyle name="Input 30 3 2 3 4" xfId="30657"/>
    <cellStyle name="Input 30 3 2 3_Table 2A-1_EFT (Annual)" xfId="15262"/>
    <cellStyle name="Input 30 3 2 4" xfId="10604"/>
    <cellStyle name="Input 30 3 2 4 2" xfId="22720"/>
    <cellStyle name="Input 30 3 2 4 2 2" xfId="43906"/>
    <cellStyle name="Input 30 3 2 4 3" xfId="33302"/>
    <cellStyle name="Input 30 3 2 5" xfId="17607"/>
    <cellStyle name="Input 30 3 2 5 2" xfId="38794"/>
    <cellStyle name="Input 30 3 2 6" xfId="27914"/>
    <cellStyle name="Input 30 3 2_Table 2A-1_EFT (Annual)" xfId="7021"/>
    <cellStyle name="Input 30 3 3" xfId="984"/>
    <cellStyle name="Input 30 3 3 2" xfId="4545"/>
    <cellStyle name="Input 30 3 3 2 2" xfId="12805"/>
    <cellStyle name="Input 30 3 3 2 2 2" xfId="24811"/>
    <cellStyle name="Input 30 3 3 2 2 2 2" xfId="45997"/>
    <cellStyle name="Input 30 3 3 2 2 3" xfId="35393"/>
    <cellStyle name="Input 30 3 3 2 3" xfId="19698"/>
    <cellStyle name="Input 30 3 3 2 3 2" xfId="40885"/>
    <cellStyle name="Input 30 3 3 2 4" xfId="30202"/>
    <cellStyle name="Input 30 3 3 2_Table 2A-1_EFT (Annual)" xfId="15263"/>
    <cellStyle name="Input 30 3 3 3" xfId="10149"/>
    <cellStyle name="Input 30 3 3 3 2" xfId="22265"/>
    <cellStyle name="Input 30 3 3 3 2 2" xfId="43451"/>
    <cellStyle name="Input 30 3 3 3 3" xfId="32847"/>
    <cellStyle name="Input 30 3 3 4" xfId="17152"/>
    <cellStyle name="Input 30 3 3 4 2" xfId="38339"/>
    <cellStyle name="Input 30 3 3 5" xfId="27459"/>
    <cellStyle name="Input 30 3 3_Table 2A-1_EFT (Annual)" xfId="7023"/>
    <cellStyle name="Input 30 3 4" xfId="2178"/>
    <cellStyle name="Input 30 3 4 2" xfId="5739"/>
    <cellStyle name="Input 30 3 4 2 2" xfId="13954"/>
    <cellStyle name="Input 30 3 4 2 2 2" xfId="25942"/>
    <cellStyle name="Input 30 3 4 2 2 2 2" xfId="47128"/>
    <cellStyle name="Input 30 3 4 2 2 3" xfId="36524"/>
    <cellStyle name="Input 30 3 4 2 3" xfId="20829"/>
    <cellStyle name="Input 30 3 4 2 3 2" xfId="42016"/>
    <cellStyle name="Input 30 3 4 2 4" xfId="31396"/>
    <cellStyle name="Input 30 3 4 2_Table 2A-1_EFT (Annual)" xfId="15264"/>
    <cellStyle name="Input 30 3 4 3" xfId="11298"/>
    <cellStyle name="Input 30 3 4 3 2" xfId="23396"/>
    <cellStyle name="Input 30 3 4 3 2 2" xfId="44582"/>
    <cellStyle name="Input 30 3 4 3 3" xfId="33978"/>
    <cellStyle name="Input 30 3 4 4" xfId="18283"/>
    <cellStyle name="Input 30 3 4 4 2" xfId="39470"/>
    <cellStyle name="Input 30 3 4 5" xfId="28653"/>
    <cellStyle name="Input 30 3 4_Table 2A-1_EFT (Annual)" xfId="7024"/>
    <cellStyle name="Input 30 3 5" xfId="4032"/>
    <cellStyle name="Input 30 3 5 2" xfId="12356"/>
    <cellStyle name="Input 30 3 5 2 2" xfId="24378"/>
    <cellStyle name="Input 30 3 5 2 2 2" xfId="45564"/>
    <cellStyle name="Input 30 3 5 2 3" xfId="34960"/>
    <cellStyle name="Input 30 3 5 3" xfId="19265"/>
    <cellStyle name="Input 30 3 5 3 2" xfId="40452"/>
    <cellStyle name="Input 30 3 5 4" xfId="29720"/>
    <cellStyle name="Input 30 3 5_Table 2A-1_EFT (Annual)" xfId="15265"/>
    <cellStyle name="Input 30 3 6" xfId="9695"/>
    <cellStyle name="Input 30 3 6 2" xfId="21832"/>
    <cellStyle name="Input 30 3 6 2 2" xfId="43018"/>
    <cellStyle name="Input 30 3 6 3" xfId="32414"/>
    <cellStyle name="Input 30 3 7" xfId="16719"/>
    <cellStyle name="Input 30 3 7 2" xfId="37906"/>
    <cellStyle name="Input 30 3 8" xfId="26977"/>
    <cellStyle name="Input 30 3_Table 2A-1_EFT (Annual)" xfId="3059"/>
    <cellStyle name="Input 30 4" xfId="1278"/>
    <cellStyle name="Input 30 4 2" xfId="2548"/>
    <cellStyle name="Input 30 4 2 2" xfId="6109"/>
    <cellStyle name="Input 30 4 2 2 2" xfId="14303"/>
    <cellStyle name="Input 30 4 2 2 2 2" xfId="26275"/>
    <cellStyle name="Input 30 4 2 2 2 2 2" xfId="47461"/>
    <cellStyle name="Input 30 4 2 2 2 3" xfId="36857"/>
    <cellStyle name="Input 30 4 2 2 3" xfId="21162"/>
    <cellStyle name="Input 30 4 2 2 3 2" xfId="42349"/>
    <cellStyle name="Input 30 4 2 2 4" xfId="31765"/>
    <cellStyle name="Input 30 4 2 2_Table 2A-1_EFT (Annual)" xfId="15266"/>
    <cellStyle name="Input 30 4 2 3" xfId="11645"/>
    <cellStyle name="Input 30 4 2 3 2" xfId="23729"/>
    <cellStyle name="Input 30 4 2 3 2 2" xfId="44915"/>
    <cellStyle name="Input 30 4 2 3 3" xfId="34311"/>
    <cellStyle name="Input 30 4 2 4" xfId="18616"/>
    <cellStyle name="Input 30 4 2 4 2" xfId="39803"/>
    <cellStyle name="Input 30 4 2 5" xfId="29022"/>
    <cellStyle name="Input 30 4 2_Table 2A-1_EFT (Annual)" xfId="7026"/>
    <cellStyle name="Input 30 4 3" xfId="4839"/>
    <cellStyle name="Input 30 4 3 2" xfId="13099"/>
    <cellStyle name="Input 30 4 3 2 2" xfId="25105"/>
    <cellStyle name="Input 30 4 3 2 2 2" xfId="46291"/>
    <cellStyle name="Input 30 4 3 2 3" xfId="35687"/>
    <cellStyle name="Input 30 4 3 3" xfId="19992"/>
    <cellStyle name="Input 30 4 3 3 2" xfId="41179"/>
    <cellStyle name="Input 30 4 3 4" xfId="30496"/>
    <cellStyle name="Input 30 4 3_Table 2A-1_EFT (Annual)" xfId="15267"/>
    <cellStyle name="Input 30 4 4" xfId="10443"/>
    <cellStyle name="Input 30 4 4 2" xfId="22559"/>
    <cellStyle name="Input 30 4 4 2 2" xfId="43745"/>
    <cellStyle name="Input 30 4 4 3" xfId="33141"/>
    <cellStyle name="Input 30 4 5" xfId="17446"/>
    <cellStyle name="Input 30 4 5 2" xfId="38633"/>
    <cellStyle name="Input 30 4 6" xfId="27753"/>
    <cellStyle name="Input 30 4_Table 2A-1_EFT (Annual)" xfId="7025"/>
    <cellStyle name="Input 30 5" xfId="829"/>
    <cellStyle name="Input 30 5 2" xfId="4390"/>
    <cellStyle name="Input 30 5 2 2" xfId="12664"/>
    <cellStyle name="Input 30 5 2 2 2" xfId="24681"/>
    <cellStyle name="Input 30 5 2 2 2 2" xfId="45867"/>
    <cellStyle name="Input 30 5 2 2 3" xfId="35263"/>
    <cellStyle name="Input 30 5 2 3" xfId="19568"/>
    <cellStyle name="Input 30 5 2 3 2" xfId="40755"/>
    <cellStyle name="Input 30 5 2 4" xfId="30047"/>
    <cellStyle name="Input 30 5 2_Table 2A-1_EFT (Annual)" xfId="15268"/>
    <cellStyle name="Input 30 5 3" xfId="10013"/>
    <cellStyle name="Input 30 5 3 2" xfId="22135"/>
    <cellStyle name="Input 30 5 3 2 2" xfId="43321"/>
    <cellStyle name="Input 30 5 3 3" xfId="32717"/>
    <cellStyle name="Input 30 5 4" xfId="17022"/>
    <cellStyle name="Input 30 5 4 2" xfId="38209"/>
    <cellStyle name="Input 30 5 5" xfId="27304"/>
    <cellStyle name="Input 30 5_Table 2A-1_EFT (Annual)" xfId="7027"/>
    <cellStyle name="Input 30 6" xfId="2017"/>
    <cellStyle name="Input 30 6 2" xfId="5578"/>
    <cellStyle name="Input 30 6 2 2" xfId="13793"/>
    <cellStyle name="Input 30 6 2 2 2" xfId="25781"/>
    <cellStyle name="Input 30 6 2 2 2 2" xfId="46967"/>
    <cellStyle name="Input 30 6 2 2 3" xfId="36363"/>
    <cellStyle name="Input 30 6 2 3" xfId="20668"/>
    <cellStyle name="Input 30 6 2 3 2" xfId="41855"/>
    <cellStyle name="Input 30 6 2 4" xfId="31235"/>
    <cellStyle name="Input 30 6 2_Table 2A-1_EFT (Annual)" xfId="15269"/>
    <cellStyle name="Input 30 6 3" xfId="11137"/>
    <cellStyle name="Input 30 6 3 2" xfId="23235"/>
    <cellStyle name="Input 30 6 3 2 2" xfId="44421"/>
    <cellStyle name="Input 30 6 3 3" xfId="33817"/>
    <cellStyle name="Input 30 6 4" xfId="18122"/>
    <cellStyle name="Input 30 6 4 2" xfId="39309"/>
    <cellStyle name="Input 30 6 5" xfId="28492"/>
    <cellStyle name="Input 30 6_Table 2A-1_EFT (Annual)" xfId="7028"/>
    <cellStyle name="Input 30 7" xfId="3825"/>
    <cellStyle name="Input 30 7 2" xfId="12188"/>
    <cellStyle name="Input 30 7 2 2" xfId="24217"/>
    <cellStyle name="Input 30 7 2 2 2" xfId="45403"/>
    <cellStyle name="Input 30 7 2 3" xfId="34799"/>
    <cellStyle name="Input 30 7 3" xfId="19104"/>
    <cellStyle name="Input 30 7 3 2" xfId="40291"/>
    <cellStyle name="Input 30 7 4" xfId="29534"/>
    <cellStyle name="Input 30 7_Table 2A-1_EFT (Annual)" xfId="15270"/>
    <cellStyle name="Input 30 8" xfId="9507"/>
    <cellStyle name="Input 30 8 2" xfId="21671"/>
    <cellStyle name="Input 30 8 2 2" xfId="42857"/>
    <cellStyle name="Input 30 8 3" xfId="32253"/>
    <cellStyle name="Input 30 9" xfId="16558"/>
    <cellStyle name="Input 30 9 2" xfId="37745"/>
    <cellStyle name="Input 30_Table 2A-1_EFT (Annual)" xfId="3057"/>
    <cellStyle name="Input 31" xfId="184"/>
    <cellStyle name="Input 31 10" xfId="26739"/>
    <cellStyle name="Input 31 2" xfId="577"/>
    <cellStyle name="Input 31 2 2" xfId="1554"/>
    <cellStyle name="Input 31 2 2 2" xfId="2824"/>
    <cellStyle name="Input 31 2 2 2 2" xfId="6385"/>
    <cellStyle name="Input 31 2 2 2 2 2" xfId="14579"/>
    <cellStyle name="Input 31 2 2 2 2 2 2" xfId="26551"/>
    <cellStyle name="Input 31 2 2 2 2 2 2 2" xfId="47737"/>
    <cellStyle name="Input 31 2 2 2 2 2 3" xfId="37133"/>
    <cellStyle name="Input 31 2 2 2 2 3" xfId="21438"/>
    <cellStyle name="Input 31 2 2 2 2 3 2" xfId="42625"/>
    <cellStyle name="Input 31 2 2 2 2 4" xfId="32041"/>
    <cellStyle name="Input 31 2 2 2 2_Table 2A-1_EFT (Annual)" xfId="15271"/>
    <cellStyle name="Input 31 2 2 2 3" xfId="11921"/>
    <cellStyle name="Input 31 2 2 2 3 2" xfId="24005"/>
    <cellStyle name="Input 31 2 2 2 3 2 2" xfId="45191"/>
    <cellStyle name="Input 31 2 2 2 3 3" xfId="34587"/>
    <cellStyle name="Input 31 2 2 2 4" xfId="18892"/>
    <cellStyle name="Input 31 2 2 2 4 2" xfId="40079"/>
    <cellStyle name="Input 31 2 2 2 5" xfId="29298"/>
    <cellStyle name="Input 31 2 2 2_Table 2A-1_EFT (Annual)" xfId="7030"/>
    <cellStyle name="Input 31 2 2 3" xfId="5115"/>
    <cellStyle name="Input 31 2 2 3 2" xfId="13375"/>
    <cellStyle name="Input 31 2 2 3 2 2" xfId="25381"/>
    <cellStyle name="Input 31 2 2 3 2 2 2" xfId="46567"/>
    <cellStyle name="Input 31 2 2 3 2 3" xfId="35963"/>
    <cellStyle name="Input 31 2 2 3 3" xfId="20268"/>
    <cellStyle name="Input 31 2 2 3 3 2" xfId="41455"/>
    <cellStyle name="Input 31 2 2 3 4" xfId="30772"/>
    <cellStyle name="Input 31 2 2 3_Table 2A-1_EFT (Annual)" xfId="15272"/>
    <cellStyle name="Input 31 2 2 4" xfId="10719"/>
    <cellStyle name="Input 31 2 2 4 2" xfId="22835"/>
    <cellStyle name="Input 31 2 2 4 2 2" xfId="44021"/>
    <cellStyle name="Input 31 2 2 4 3" xfId="33417"/>
    <cellStyle name="Input 31 2 2 5" xfId="17722"/>
    <cellStyle name="Input 31 2 2 5 2" xfId="38909"/>
    <cellStyle name="Input 31 2 2 6" xfId="28029"/>
    <cellStyle name="Input 31 2 2_Table 2A-1_EFT (Annual)" xfId="7029"/>
    <cellStyle name="Input 31 2 3" xfId="1077"/>
    <cellStyle name="Input 31 2 3 2" xfId="4638"/>
    <cellStyle name="Input 31 2 3 2 2" xfId="12898"/>
    <cellStyle name="Input 31 2 3 2 2 2" xfId="24904"/>
    <cellStyle name="Input 31 2 3 2 2 2 2" xfId="46090"/>
    <cellStyle name="Input 31 2 3 2 2 3" xfId="35486"/>
    <cellStyle name="Input 31 2 3 2 3" xfId="19791"/>
    <cellStyle name="Input 31 2 3 2 3 2" xfId="40978"/>
    <cellStyle name="Input 31 2 3 2 4" xfId="30295"/>
    <cellStyle name="Input 31 2 3 2_Table 2A-1_EFT (Annual)" xfId="15273"/>
    <cellStyle name="Input 31 2 3 3" xfId="10242"/>
    <cellStyle name="Input 31 2 3 3 2" xfId="22358"/>
    <cellStyle name="Input 31 2 3 3 2 2" xfId="43544"/>
    <cellStyle name="Input 31 2 3 3 3" xfId="32940"/>
    <cellStyle name="Input 31 2 3 4" xfId="17245"/>
    <cellStyle name="Input 31 2 3 4 2" xfId="38432"/>
    <cellStyle name="Input 31 2 3 5" xfId="27552"/>
    <cellStyle name="Input 31 2 3_Table 2A-1_EFT (Annual)" xfId="7031"/>
    <cellStyle name="Input 31 2 4" xfId="2293"/>
    <cellStyle name="Input 31 2 4 2" xfId="5854"/>
    <cellStyle name="Input 31 2 4 2 2" xfId="14069"/>
    <cellStyle name="Input 31 2 4 2 2 2" xfId="26057"/>
    <cellStyle name="Input 31 2 4 2 2 2 2" xfId="47243"/>
    <cellStyle name="Input 31 2 4 2 2 3" xfId="36639"/>
    <cellStyle name="Input 31 2 4 2 3" xfId="20944"/>
    <cellStyle name="Input 31 2 4 2 3 2" xfId="42131"/>
    <cellStyle name="Input 31 2 4 2 4" xfId="31511"/>
    <cellStyle name="Input 31 2 4 2_Table 2A-1_EFT (Annual)" xfId="15274"/>
    <cellStyle name="Input 31 2 4 3" xfId="11413"/>
    <cellStyle name="Input 31 2 4 3 2" xfId="23511"/>
    <cellStyle name="Input 31 2 4 3 2 2" xfId="44697"/>
    <cellStyle name="Input 31 2 4 3 3" xfId="34093"/>
    <cellStyle name="Input 31 2 4 4" xfId="18398"/>
    <cellStyle name="Input 31 2 4 4 2" xfId="39585"/>
    <cellStyle name="Input 31 2 4 5" xfId="28768"/>
    <cellStyle name="Input 31 2 4_Table 2A-1_EFT (Annual)" xfId="7032"/>
    <cellStyle name="Input 31 2 5" xfId="4147"/>
    <cellStyle name="Input 31 2 5 2" xfId="12471"/>
    <cellStyle name="Input 31 2 5 2 2" xfId="24493"/>
    <cellStyle name="Input 31 2 5 2 2 2" xfId="45679"/>
    <cellStyle name="Input 31 2 5 2 3" xfId="35075"/>
    <cellStyle name="Input 31 2 5 3" xfId="19380"/>
    <cellStyle name="Input 31 2 5 3 2" xfId="40567"/>
    <cellStyle name="Input 31 2 5 4" xfId="29835"/>
    <cellStyle name="Input 31 2 5_Table 2A-1_EFT (Annual)" xfId="15275"/>
    <cellStyle name="Input 31 2 6" xfId="9810"/>
    <cellStyle name="Input 31 2 6 2" xfId="21947"/>
    <cellStyle name="Input 31 2 6 2 2" xfId="43133"/>
    <cellStyle name="Input 31 2 6 3" xfId="32529"/>
    <cellStyle name="Input 31 2 7" xfId="16834"/>
    <cellStyle name="Input 31 2 7 2" xfId="38021"/>
    <cellStyle name="Input 31 2 8" xfId="27092"/>
    <cellStyle name="Input 31 2_Table 2A-1_EFT (Annual)" xfId="3061"/>
    <cellStyle name="Input 31 3" xfId="415"/>
    <cellStyle name="Input 31 3 2" xfId="1398"/>
    <cellStyle name="Input 31 3 2 2" xfId="2668"/>
    <cellStyle name="Input 31 3 2 2 2" xfId="6229"/>
    <cellStyle name="Input 31 3 2 2 2 2" xfId="14423"/>
    <cellStyle name="Input 31 3 2 2 2 2 2" xfId="26395"/>
    <cellStyle name="Input 31 3 2 2 2 2 2 2" xfId="47581"/>
    <cellStyle name="Input 31 3 2 2 2 2 3" xfId="36977"/>
    <cellStyle name="Input 31 3 2 2 2 3" xfId="21282"/>
    <cellStyle name="Input 31 3 2 2 2 3 2" xfId="42469"/>
    <cellStyle name="Input 31 3 2 2 2 4" xfId="31885"/>
    <cellStyle name="Input 31 3 2 2 2_Table 2A-1_EFT (Annual)" xfId="15276"/>
    <cellStyle name="Input 31 3 2 2 3" xfId="11765"/>
    <cellStyle name="Input 31 3 2 2 3 2" xfId="23849"/>
    <cellStyle name="Input 31 3 2 2 3 2 2" xfId="45035"/>
    <cellStyle name="Input 31 3 2 2 3 3" xfId="34431"/>
    <cellStyle name="Input 31 3 2 2 4" xfId="18736"/>
    <cellStyle name="Input 31 3 2 2 4 2" xfId="39923"/>
    <cellStyle name="Input 31 3 2 2 5" xfId="29142"/>
    <cellStyle name="Input 31 3 2 2_Table 2A-1_EFT (Annual)" xfId="7034"/>
    <cellStyle name="Input 31 3 2 3" xfId="4959"/>
    <cellStyle name="Input 31 3 2 3 2" xfId="13219"/>
    <cellStyle name="Input 31 3 2 3 2 2" xfId="25225"/>
    <cellStyle name="Input 31 3 2 3 2 2 2" xfId="46411"/>
    <cellStyle name="Input 31 3 2 3 2 3" xfId="35807"/>
    <cellStyle name="Input 31 3 2 3 3" xfId="20112"/>
    <cellStyle name="Input 31 3 2 3 3 2" xfId="41299"/>
    <cellStyle name="Input 31 3 2 3 4" xfId="30616"/>
    <cellStyle name="Input 31 3 2 3_Table 2A-1_EFT (Annual)" xfId="15277"/>
    <cellStyle name="Input 31 3 2 4" xfId="10563"/>
    <cellStyle name="Input 31 3 2 4 2" xfId="22679"/>
    <cellStyle name="Input 31 3 2 4 2 2" xfId="43865"/>
    <cellStyle name="Input 31 3 2 4 3" xfId="33261"/>
    <cellStyle name="Input 31 3 2 5" xfId="17566"/>
    <cellStyle name="Input 31 3 2 5 2" xfId="38753"/>
    <cellStyle name="Input 31 3 2 6" xfId="27873"/>
    <cellStyle name="Input 31 3 2_Table 2A-1_EFT (Annual)" xfId="7033"/>
    <cellStyle name="Input 31 3 3" xfId="945"/>
    <cellStyle name="Input 31 3 3 2" xfId="4506"/>
    <cellStyle name="Input 31 3 3 2 2" xfId="12768"/>
    <cellStyle name="Input 31 3 3 2 2 2" xfId="24778"/>
    <cellStyle name="Input 31 3 3 2 2 2 2" xfId="45964"/>
    <cellStyle name="Input 31 3 3 2 2 3" xfId="35360"/>
    <cellStyle name="Input 31 3 3 2 3" xfId="19665"/>
    <cellStyle name="Input 31 3 3 2 3 2" xfId="40852"/>
    <cellStyle name="Input 31 3 3 2 4" xfId="30163"/>
    <cellStyle name="Input 31 3 3 2_Table 2A-1_EFT (Annual)" xfId="15278"/>
    <cellStyle name="Input 31 3 3 3" xfId="10115"/>
    <cellStyle name="Input 31 3 3 3 2" xfId="22232"/>
    <cellStyle name="Input 31 3 3 3 2 2" xfId="43418"/>
    <cellStyle name="Input 31 3 3 3 3" xfId="32814"/>
    <cellStyle name="Input 31 3 3 4" xfId="17119"/>
    <cellStyle name="Input 31 3 3 4 2" xfId="38306"/>
    <cellStyle name="Input 31 3 3 5" xfId="27420"/>
    <cellStyle name="Input 31 3 3_Table 2A-1_EFT (Annual)" xfId="7035"/>
    <cellStyle name="Input 31 3 4" xfId="2137"/>
    <cellStyle name="Input 31 3 4 2" xfId="5698"/>
    <cellStyle name="Input 31 3 4 2 2" xfId="13913"/>
    <cellStyle name="Input 31 3 4 2 2 2" xfId="25901"/>
    <cellStyle name="Input 31 3 4 2 2 2 2" xfId="47087"/>
    <cellStyle name="Input 31 3 4 2 2 3" xfId="36483"/>
    <cellStyle name="Input 31 3 4 2 3" xfId="20788"/>
    <cellStyle name="Input 31 3 4 2 3 2" xfId="41975"/>
    <cellStyle name="Input 31 3 4 2 4" xfId="31355"/>
    <cellStyle name="Input 31 3 4 2_Table 2A-1_EFT (Annual)" xfId="15279"/>
    <cellStyle name="Input 31 3 4 3" xfId="11257"/>
    <cellStyle name="Input 31 3 4 3 2" xfId="23355"/>
    <cellStyle name="Input 31 3 4 3 2 2" xfId="44541"/>
    <cellStyle name="Input 31 3 4 3 3" xfId="33937"/>
    <cellStyle name="Input 31 3 4 4" xfId="18242"/>
    <cellStyle name="Input 31 3 4 4 2" xfId="39429"/>
    <cellStyle name="Input 31 3 4 5" xfId="28612"/>
    <cellStyle name="Input 31 3 4_Table 2A-1_EFT (Annual)" xfId="7036"/>
    <cellStyle name="Input 31 3 5" xfId="3985"/>
    <cellStyle name="Input 31 3 5 2" xfId="12313"/>
    <cellStyle name="Input 31 3 5 2 2" xfId="24337"/>
    <cellStyle name="Input 31 3 5 2 2 2" xfId="45523"/>
    <cellStyle name="Input 31 3 5 2 3" xfId="34919"/>
    <cellStyle name="Input 31 3 5 3" xfId="19224"/>
    <cellStyle name="Input 31 3 5 3 2" xfId="40411"/>
    <cellStyle name="Input 31 3 5 4" xfId="29673"/>
    <cellStyle name="Input 31 3 5_Table 2A-1_EFT (Annual)" xfId="15280"/>
    <cellStyle name="Input 31 3 6" xfId="9650"/>
    <cellStyle name="Input 31 3 6 2" xfId="21791"/>
    <cellStyle name="Input 31 3 6 2 2" xfId="42977"/>
    <cellStyle name="Input 31 3 6 3" xfId="32373"/>
    <cellStyle name="Input 31 3 7" xfId="16678"/>
    <cellStyle name="Input 31 3 7 2" xfId="37865"/>
    <cellStyle name="Input 31 3 8" xfId="26930"/>
    <cellStyle name="Input 31 3_Table 2A-1_EFT (Annual)" xfId="3062"/>
    <cellStyle name="Input 31 4" xfId="1232"/>
    <cellStyle name="Input 31 4 2" xfId="2502"/>
    <cellStyle name="Input 31 4 2 2" xfId="6063"/>
    <cellStyle name="Input 31 4 2 2 2" xfId="14257"/>
    <cellStyle name="Input 31 4 2 2 2 2" xfId="26229"/>
    <cellStyle name="Input 31 4 2 2 2 2 2" xfId="47415"/>
    <cellStyle name="Input 31 4 2 2 2 3" xfId="36811"/>
    <cellStyle name="Input 31 4 2 2 3" xfId="21116"/>
    <cellStyle name="Input 31 4 2 2 3 2" xfId="42303"/>
    <cellStyle name="Input 31 4 2 2 4" xfId="31719"/>
    <cellStyle name="Input 31 4 2 2_Table 2A-1_EFT (Annual)" xfId="15281"/>
    <cellStyle name="Input 31 4 2 3" xfId="11599"/>
    <cellStyle name="Input 31 4 2 3 2" xfId="23683"/>
    <cellStyle name="Input 31 4 2 3 2 2" xfId="44869"/>
    <cellStyle name="Input 31 4 2 3 3" xfId="34265"/>
    <cellStyle name="Input 31 4 2 4" xfId="18570"/>
    <cellStyle name="Input 31 4 2 4 2" xfId="39757"/>
    <cellStyle name="Input 31 4 2 5" xfId="28976"/>
    <cellStyle name="Input 31 4 2_Table 2A-1_EFT (Annual)" xfId="7038"/>
    <cellStyle name="Input 31 4 3" xfId="4793"/>
    <cellStyle name="Input 31 4 3 2" xfId="13053"/>
    <cellStyle name="Input 31 4 3 2 2" xfId="25059"/>
    <cellStyle name="Input 31 4 3 2 2 2" xfId="46245"/>
    <cellStyle name="Input 31 4 3 2 3" xfId="35641"/>
    <cellStyle name="Input 31 4 3 3" xfId="19946"/>
    <cellStyle name="Input 31 4 3 3 2" xfId="41133"/>
    <cellStyle name="Input 31 4 3 4" xfId="30450"/>
    <cellStyle name="Input 31 4 3_Table 2A-1_EFT (Annual)" xfId="15282"/>
    <cellStyle name="Input 31 4 4" xfId="10397"/>
    <cellStyle name="Input 31 4 4 2" xfId="22513"/>
    <cellStyle name="Input 31 4 4 2 2" xfId="43699"/>
    <cellStyle name="Input 31 4 4 3" xfId="33095"/>
    <cellStyle name="Input 31 4 5" xfId="17400"/>
    <cellStyle name="Input 31 4 5 2" xfId="38587"/>
    <cellStyle name="Input 31 4 6" xfId="27707"/>
    <cellStyle name="Input 31 4_Table 2A-1_EFT (Annual)" xfId="7037"/>
    <cellStyle name="Input 31 5" xfId="786"/>
    <cellStyle name="Input 31 5 2" xfId="4347"/>
    <cellStyle name="Input 31 5 2 2" xfId="12627"/>
    <cellStyle name="Input 31 5 2 2 2" xfId="24644"/>
    <cellStyle name="Input 31 5 2 2 2 2" xfId="45830"/>
    <cellStyle name="Input 31 5 2 2 3" xfId="35226"/>
    <cellStyle name="Input 31 5 2 3" xfId="19531"/>
    <cellStyle name="Input 31 5 2 3 2" xfId="40718"/>
    <cellStyle name="Input 31 5 2 4" xfId="30004"/>
    <cellStyle name="Input 31 5 2_Table 2A-1_EFT (Annual)" xfId="15283"/>
    <cellStyle name="Input 31 5 3" xfId="9975"/>
    <cellStyle name="Input 31 5 3 2" xfId="22098"/>
    <cellStyle name="Input 31 5 3 2 2" xfId="43284"/>
    <cellStyle name="Input 31 5 3 3" xfId="32680"/>
    <cellStyle name="Input 31 5 4" xfId="16985"/>
    <cellStyle name="Input 31 5 4 2" xfId="38172"/>
    <cellStyle name="Input 31 5 5" xfId="27261"/>
    <cellStyle name="Input 31 5_Table 2A-1_EFT (Annual)" xfId="7039"/>
    <cellStyle name="Input 31 6" xfId="1971"/>
    <cellStyle name="Input 31 6 2" xfId="5532"/>
    <cellStyle name="Input 31 6 2 2" xfId="13747"/>
    <cellStyle name="Input 31 6 2 2 2" xfId="25735"/>
    <cellStyle name="Input 31 6 2 2 2 2" xfId="46921"/>
    <cellStyle name="Input 31 6 2 2 3" xfId="36317"/>
    <cellStyle name="Input 31 6 2 3" xfId="20622"/>
    <cellStyle name="Input 31 6 2 3 2" xfId="41809"/>
    <cellStyle name="Input 31 6 2 4" xfId="31189"/>
    <cellStyle name="Input 31 6 2_Table 2A-1_EFT (Annual)" xfId="15284"/>
    <cellStyle name="Input 31 6 3" xfId="11091"/>
    <cellStyle name="Input 31 6 3 2" xfId="23189"/>
    <cellStyle name="Input 31 6 3 2 2" xfId="44375"/>
    <cellStyle name="Input 31 6 3 3" xfId="33771"/>
    <cellStyle name="Input 31 6 4" xfId="18076"/>
    <cellStyle name="Input 31 6 4 2" xfId="39263"/>
    <cellStyle name="Input 31 6 5" xfId="28446"/>
    <cellStyle name="Input 31 6_Table 2A-1_EFT (Annual)" xfId="7040"/>
    <cellStyle name="Input 31 7" xfId="3773"/>
    <cellStyle name="Input 31 7 2" xfId="12141"/>
    <cellStyle name="Input 31 7 2 2" xfId="24171"/>
    <cellStyle name="Input 31 7 2 2 2" xfId="45357"/>
    <cellStyle name="Input 31 7 2 3" xfId="34753"/>
    <cellStyle name="Input 31 7 3" xfId="19058"/>
    <cellStyle name="Input 31 7 3 2" xfId="40245"/>
    <cellStyle name="Input 31 7 4" xfId="29482"/>
    <cellStyle name="Input 31 7_Table 2A-1_EFT (Annual)" xfId="15285"/>
    <cellStyle name="Input 31 8" xfId="9460"/>
    <cellStyle name="Input 31 8 2" xfId="21625"/>
    <cellStyle name="Input 31 8 2 2" xfId="42811"/>
    <cellStyle name="Input 31 8 3" xfId="32207"/>
    <cellStyle name="Input 31 9" xfId="16512"/>
    <cellStyle name="Input 31 9 2" xfId="37699"/>
    <cellStyle name="Input 31_Table 2A-1_EFT (Annual)" xfId="3060"/>
    <cellStyle name="Input 32" xfId="182"/>
    <cellStyle name="Input 32 10" xfId="26737"/>
    <cellStyle name="Input 32 2" xfId="575"/>
    <cellStyle name="Input 32 2 2" xfId="1552"/>
    <cellStyle name="Input 32 2 2 2" xfId="2822"/>
    <cellStyle name="Input 32 2 2 2 2" xfId="6383"/>
    <cellStyle name="Input 32 2 2 2 2 2" xfId="14577"/>
    <cellStyle name="Input 32 2 2 2 2 2 2" xfId="26549"/>
    <cellStyle name="Input 32 2 2 2 2 2 2 2" xfId="47735"/>
    <cellStyle name="Input 32 2 2 2 2 2 3" xfId="37131"/>
    <cellStyle name="Input 32 2 2 2 2 3" xfId="21436"/>
    <cellStyle name="Input 32 2 2 2 2 3 2" xfId="42623"/>
    <cellStyle name="Input 32 2 2 2 2 4" xfId="32039"/>
    <cellStyle name="Input 32 2 2 2 2_Table 2A-1_EFT (Annual)" xfId="15286"/>
    <cellStyle name="Input 32 2 2 2 3" xfId="11919"/>
    <cellStyle name="Input 32 2 2 2 3 2" xfId="24003"/>
    <cellStyle name="Input 32 2 2 2 3 2 2" xfId="45189"/>
    <cellStyle name="Input 32 2 2 2 3 3" xfId="34585"/>
    <cellStyle name="Input 32 2 2 2 4" xfId="18890"/>
    <cellStyle name="Input 32 2 2 2 4 2" xfId="40077"/>
    <cellStyle name="Input 32 2 2 2 5" xfId="29296"/>
    <cellStyle name="Input 32 2 2 2_Table 2A-1_EFT (Annual)" xfId="7042"/>
    <cellStyle name="Input 32 2 2 3" xfId="5113"/>
    <cellStyle name="Input 32 2 2 3 2" xfId="13373"/>
    <cellStyle name="Input 32 2 2 3 2 2" xfId="25379"/>
    <cellStyle name="Input 32 2 2 3 2 2 2" xfId="46565"/>
    <cellStyle name="Input 32 2 2 3 2 3" xfId="35961"/>
    <cellStyle name="Input 32 2 2 3 3" xfId="20266"/>
    <cellStyle name="Input 32 2 2 3 3 2" xfId="41453"/>
    <cellStyle name="Input 32 2 2 3 4" xfId="30770"/>
    <cellStyle name="Input 32 2 2 3_Table 2A-1_EFT (Annual)" xfId="15287"/>
    <cellStyle name="Input 32 2 2 4" xfId="10717"/>
    <cellStyle name="Input 32 2 2 4 2" xfId="22833"/>
    <cellStyle name="Input 32 2 2 4 2 2" xfId="44019"/>
    <cellStyle name="Input 32 2 2 4 3" xfId="33415"/>
    <cellStyle name="Input 32 2 2 5" xfId="17720"/>
    <cellStyle name="Input 32 2 2 5 2" xfId="38907"/>
    <cellStyle name="Input 32 2 2 6" xfId="28027"/>
    <cellStyle name="Input 32 2 2_Table 2A-1_EFT (Annual)" xfId="7041"/>
    <cellStyle name="Input 32 2 3" xfId="1076"/>
    <cellStyle name="Input 32 2 3 2" xfId="4637"/>
    <cellStyle name="Input 32 2 3 2 2" xfId="12897"/>
    <cellStyle name="Input 32 2 3 2 2 2" xfId="24903"/>
    <cellStyle name="Input 32 2 3 2 2 2 2" xfId="46089"/>
    <cellStyle name="Input 32 2 3 2 2 3" xfId="35485"/>
    <cellStyle name="Input 32 2 3 2 3" xfId="19790"/>
    <cellStyle name="Input 32 2 3 2 3 2" xfId="40977"/>
    <cellStyle name="Input 32 2 3 2 4" xfId="30294"/>
    <cellStyle name="Input 32 2 3 2_Table 2A-1_EFT (Annual)" xfId="15288"/>
    <cellStyle name="Input 32 2 3 3" xfId="10241"/>
    <cellStyle name="Input 32 2 3 3 2" xfId="22357"/>
    <cellStyle name="Input 32 2 3 3 2 2" xfId="43543"/>
    <cellStyle name="Input 32 2 3 3 3" xfId="32939"/>
    <cellStyle name="Input 32 2 3 4" xfId="17244"/>
    <cellStyle name="Input 32 2 3 4 2" xfId="38431"/>
    <cellStyle name="Input 32 2 3 5" xfId="27551"/>
    <cellStyle name="Input 32 2 3_Table 2A-1_EFT (Annual)" xfId="7043"/>
    <cellStyle name="Input 32 2 4" xfId="2291"/>
    <cellStyle name="Input 32 2 4 2" xfId="5852"/>
    <cellStyle name="Input 32 2 4 2 2" xfId="14067"/>
    <cellStyle name="Input 32 2 4 2 2 2" xfId="26055"/>
    <cellStyle name="Input 32 2 4 2 2 2 2" xfId="47241"/>
    <cellStyle name="Input 32 2 4 2 2 3" xfId="36637"/>
    <cellStyle name="Input 32 2 4 2 3" xfId="20942"/>
    <cellStyle name="Input 32 2 4 2 3 2" xfId="42129"/>
    <cellStyle name="Input 32 2 4 2 4" xfId="31509"/>
    <cellStyle name="Input 32 2 4 2_Table 2A-1_EFT (Annual)" xfId="15289"/>
    <cellStyle name="Input 32 2 4 3" xfId="11411"/>
    <cellStyle name="Input 32 2 4 3 2" xfId="23509"/>
    <cellStyle name="Input 32 2 4 3 2 2" xfId="44695"/>
    <cellStyle name="Input 32 2 4 3 3" xfId="34091"/>
    <cellStyle name="Input 32 2 4 4" xfId="18396"/>
    <cellStyle name="Input 32 2 4 4 2" xfId="39583"/>
    <cellStyle name="Input 32 2 4 5" xfId="28766"/>
    <cellStyle name="Input 32 2 4_Table 2A-1_EFT (Annual)" xfId="7044"/>
    <cellStyle name="Input 32 2 5" xfId="4145"/>
    <cellStyle name="Input 32 2 5 2" xfId="12469"/>
    <cellStyle name="Input 32 2 5 2 2" xfId="24491"/>
    <cellStyle name="Input 32 2 5 2 2 2" xfId="45677"/>
    <cellStyle name="Input 32 2 5 2 3" xfId="35073"/>
    <cellStyle name="Input 32 2 5 3" xfId="19378"/>
    <cellStyle name="Input 32 2 5 3 2" xfId="40565"/>
    <cellStyle name="Input 32 2 5 4" xfId="29833"/>
    <cellStyle name="Input 32 2 5_Table 2A-1_EFT (Annual)" xfId="15290"/>
    <cellStyle name="Input 32 2 6" xfId="9808"/>
    <cellStyle name="Input 32 2 6 2" xfId="21945"/>
    <cellStyle name="Input 32 2 6 2 2" xfId="43131"/>
    <cellStyle name="Input 32 2 6 3" xfId="32527"/>
    <cellStyle name="Input 32 2 7" xfId="16832"/>
    <cellStyle name="Input 32 2 7 2" xfId="38019"/>
    <cellStyle name="Input 32 2 8" xfId="27090"/>
    <cellStyle name="Input 32 2_Table 2A-1_EFT (Annual)" xfId="3064"/>
    <cellStyle name="Input 32 3" xfId="413"/>
    <cellStyle name="Input 32 3 2" xfId="1396"/>
    <cellStyle name="Input 32 3 2 2" xfId="2666"/>
    <cellStyle name="Input 32 3 2 2 2" xfId="6227"/>
    <cellStyle name="Input 32 3 2 2 2 2" xfId="14421"/>
    <cellStyle name="Input 32 3 2 2 2 2 2" xfId="26393"/>
    <cellStyle name="Input 32 3 2 2 2 2 2 2" xfId="47579"/>
    <cellStyle name="Input 32 3 2 2 2 2 3" xfId="36975"/>
    <cellStyle name="Input 32 3 2 2 2 3" xfId="21280"/>
    <cellStyle name="Input 32 3 2 2 2 3 2" xfId="42467"/>
    <cellStyle name="Input 32 3 2 2 2 4" xfId="31883"/>
    <cellStyle name="Input 32 3 2 2 2_Table 2A-1_EFT (Annual)" xfId="15291"/>
    <cellStyle name="Input 32 3 2 2 3" xfId="11763"/>
    <cellStyle name="Input 32 3 2 2 3 2" xfId="23847"/>
    <cellStyle name="Input 32 3 2 2 3 2 2" xfId="45033"/>
    <cellStyle name="Input 32 3 2 2 3 3" xfId="34429"/>
    <cellStyle name="Input 32 3 2 2 4" xfId="18734"/>
    <cellStyle name="Input 32 3 2 2 4 2" xfId="39921"/>
    <cellStyle name="Input 32 3 2 2 5" xfId="29140"/>
    <cellStyle name="Input 32 3 2 2_Table 2A-1_EFT (Annual)" xfId="7046"/>
    <cellStyle name="Input 32 3 2 3" xfId="4957"/>
    <cellStyle name="Input 32 3 2 3 2" xfId="13217"/>
    <cellStyle name="Input 32 3 2 3 2 2" xfId="25223"/>
    <cellStyle name="Input 32 3 2 3 2 2 2" xfId="46409"/>
    <cellStyle name="Input 32 3 2 3 2 3" xfId="35805"/>
    <cellStyle name="Input 32 3 2 3 3" xfId="20110"/>
    <cellStyle name="Input 32 3 2 3 3 2" xfId="41297"/>
    <cellStyle name="Input 32 3 2 3 4" xfId="30614"/>
    <cellStyle name="Input 32 3 2 3_Table 2A-1_EFT (Annual)" xfId="15292"/>
    <cellStyle name="Input 32 3 2 4" xfId="10561"/>
    <cellStyle name="Input 32 3 2 4 2" xfId="22677"/>
    <cellStyle name="Input 32 3 2 4 2 2" xfId="43863"/>
    <cellStyle name="Input 32 3 2 4 3" xfId="33259"/>
    <cellStyle name="Input 32 3 2 5" xfId="17564"/>
    <cellStyle name="Input 32 3 2 5 2" xfId="38751"/>
    <cellStyle name="Input 32 3 2 6" xfId="27871"/>
    <cellStyle name="Input 32 3 2_Table 2A-1_EFT (Annual)" xfId="7045"/>
    <cellStyle name="Input 32 3 3" xfId="944"/>
    <cellStyle name="Input 32 3 3 2" xfId="4505"/>
    <cellStyle name="Input 32 3 3 2 2" xfId="12767"/>
    <cellStyle name="Input 32 3 3 2 2 2" xfId="24777"/>
    <cellStyle name="Input 32 3 3 2 2 2 2" xfId="45963"/>
    <cellStyle name="Input 32 3 3 2 2 3" xfId="35359"/>
    <cellStyle name="Input 32 3 3 2 3" xfId="19664"/>
    <cellStyle name="Input 32 3 3 2 3 2" xfId="40851"/>
    <cellStyle name="Input 32 3 3 2 4" xfId="30162"/>
    <cellStyle name="Input 32 3 3 2_Table 2A-1_EFT (Annual)" xfId="15293"/>
    <cellStyle name="Input 32 3 3 3" xfId="10114"/>
    <cellStyle name="Input 32 3 3 3 2" xfId="22231"/>
    <cellStyle name="Input 32 3 3 3 2 2" xfId="43417"/>
    <cellStyle name="Input 32 3 3 3 3" xfId="32813"/>
    <cellStyle name="Input 32 3 3 4" xfId="17118"/>
    <cellStyle name="Input 32 3 3 4 2" xfId="38305"/>
    <cellStyle name="Input 32 3 3 5" xfId="27419"/>
    <cellStyle name="Input 32 3 3_Table 2A-1_EFT (Annual)" xfId="7047"/>
    <cellStyle name="Input 32 3 4" xfId="2135"/>
    <cellStyle name="Input 32 3 4 2" xfId="5696"/>
    <cellStyle name="Input 32 3 4 2 2" xfId="13911"/>
    <cellStyle name="Input 32 3 4 2 2 2" xfId="25899"/>
    <cellStyle name="Input 32 3 4 2 2 2 2" xfId="47085"/>
    <cellStyle name="Input 32 3 4 2 2 3" xfId="36481"/>
    <cellStyle name="Input 32 3 4 2 3" xfId="20786"/>
    <cellStyle name="Input 32 3 4 2 3 2" xfId="41973"/>
    <cellStyle name="Input 32 3 4 2 4" xfId="31353"/>
    <cellStyle name="Input 32 3 4 2_Table 2A-1_EFT (Annual)" xfId="15294"/>
    <cellStyle name="Input 32 3 4 3" xfId="11255"/>
    <cellStyle name="Input 32 3 4 3 2" xfId="23353"/>
    <cellStyle name="Input 32 3 4 3 2 2" xfId="44539"/>
    <cellStyle name="Input 32 3 4 3 3" xfId="33935"/>
    <cellStyle name="Input 32 3 4 4" xfId="18240"/>
    <cellStyle name="Input 32 3 4 4 2" xfId="39427"/>
    <cellStyle name="Input 32 3 4 5" xfId="28610"/>
    <cellStyle name="Input 32 3 4_Table 2A-1_EFT (Annual)" xfId="7048"/>
    <cellStyle name="Input 32 3 5" xfId="3983"/>
    <cellStyle name="Input 32 3 5 2" xfId="12311"/>
    <cellStyle name="Input 32 3 5 2 2" xfId="24335"/>
    <cellStyle name="Input 32 3 5 2 2 2" xfId="45521"/>
    <cellStyle name="Input 32 3 5 2 3" xfId="34917"/>
    <cellStyle name="Input 32 3 5 3" xfId="19222"/>
    <cellStyle name="Input 32 3 5 3 2" xfId="40409"/>
    <cellStyle name="Input 32 3 5 4" xfId="29671"/>
    <cellStyle name="Input 32 3 5_Table 2A-1_EFT (Annual)" xfId="15295"/>
    <cellStyle name="Input 32 3 6" xfId="9648"/>
    <cellStyle name="Input 32 3 6 2" xfId="21789"/>
    <cellStyle name="Input 32 3 6 2 2" xfId="42975"/>
    <cellStyle name="Input 32 3 6 3" xfId="32371"/>
    <cellStyle name="Input 32 3 7" xfId="16676"/>
    <cellStyle name="Input 32 3 7 2" xfId="37863"/>
    <cellStyle name="Input 32 3 8" xfId="26928"/>
    <cellStyle name="Input 32 3_Table 2A-1_EFT (Annual)" xfId="3065"/>
    <cellStyle name="Input 32 4" xfId="1230"/>
    <cellStyle name="Input 32 4 2" xfId="2500"/>
    <cellStyle name="Input 32 4 2 2" xfId="6061"/>
    <cellStyle name="Input 32 4 2 2 2" xfId="14255"/>
    <cellStyle name="Input 32 4 2 2 2 2" xfId="26227"/>
    <cellStyle name="Input 32 4 2 2 2 2 2" xfId="47413"/>
    <cellStyle name="Input 32 4 2 2 2 3" xfId="36809"/>
    <cellStyle name="Input 32 4 2 2 3" xfId="21114"/>
    <cellStyle name="Input 32 4 2 2 3 2" xfId="42301"/>
    <cellStyle name="Input 32 4 2 2 4" xfId="31717"/>
    <cellStyle name="Input 32 4 2 2_Table 2A-1_EFT (Annual)" xfId="15296"/>
    <cellStyle name="Input 32 4 2 3" xfId="11597"/>
    <cellStyle name="Input 32 4 2 3 2" xfId="23681"/>
    <cellStyle name="Input 32 4 2 3 2 2" xfId="44867"/>
    <cellStyle name="Input 32 4 2 3 3" xfId="34263"/>
    <cellStyle name="Input 32 4 2 4" xfId="18568"/>
    <cellStyle name="Input 32 4 2 4 2" xfId="39755"/>
    <cellStyle name="Input 32 4 2 5" xfId="28974"/>
    <cellStyle name="Input 32 4 2_Table 2A-1_EFT (Annual)" xfId="7050"/>
    <cellStyle name="Input 32 4 3" xfId="4791"/>
    <cellStyle name="Input 32 4 3 2" xfId="13051"/>
    <cellStyle name="Input 32 4 3 2 2" xfId="25057"/>
    <cellStyle name="Input 32 4 3 2 2 2" xfId="46243"/>
    <cellStyle name="Input 32 4 3 2 3" xfId="35639"/>
    <cellStyle name="Input 32 4 3 3" xfId="19944"/>
    <cellStyle name="Input 32 4 3 3 2" xfId="41131"/>
    <cellStyle name="Input 32 4 3 4" xfId="30448"/>
    <cellStyle name="Input 32 4 3_Table 2A-1_EFT (Annual)" xfId="15297"/>
    <cellStyle name="Input 32 4 4" xfId="10395"/>
    <cellStyle name="Input 32 4 4 2" xfId="22511"/>
    <cellStyle name="Input 32 4 4 2 2" xfId="43697"/>
    <cellStyle name="Input 32 4 4 3" xfId="33093"/>
    <cellStyle name="Input 32 4 5" xfId="17398"/>
    <cellStyle name="Input 32 4 5 2" xfId="38585"/>
    <cellStyle name="Input 32 4 6" xfId="27705"/>
    <cellStyle name="Input 32 4_Table 2A-1_EFT (Annual)" xfId="7049"/>
    <cellStyle name="Input 32 5" xfId="785"/>
    <cellStyle name="Input 32 5 2" xfId="4346"/>
    <cellStyle name="Input 32 5 2 2" xfId="12626"/>
    <cellStyle name="Input 32 5 2 2 2" xfId="24643"/>
    <cellStyle name="Input 32 5 2 2 2 2" xfId="45829"/>
    <cellStyle name="Input 32 5 2 2 3" xfId="35225"/>
    <cellStyle name="Input 32 5 2 3" xfId="19530"/>
    <cellStyle name="Input 32 5 2 3 2" xfId="40717"/>
    <cellStyle name="Input 32 5 2 4" xfId="30003"/>
    <cellStyle name="Input 32 5 2_Table 2A-1_EFT (Annual)" xfId="15298"/>
    <cellStyle name="Input 32 5 3" xfId="9974"/>
    <cellStyle name="Input 32 5 3 2" xfId="22097"/>
    <cellStyle name="Input 32 5 3 2 2" xfId="43283"/>
    <cellStyle name="Input 32 5 3 3" xfId="32679"/>
    <cellStyle name="Input 32 5 4" xfId="16984"/>
    <cellStyle name="Input 32 5 4 2" xfId="38171"/>
    <cellStyle name="Input 32 5 5" xfId="27260"/>
    <cellStyle name="Input 32 5_Table 2A-1_EFT (Annual)" xfId="7051"/>
    <cellStyle name="Input 32 6" xfId="1969"/>
    <cellStyle name="Input 32 6 2" xfId="5530"/>
    <cellStyle name="Input 32 6 2 2" xfId="13745"/>
    <cellStyle name="Input 32 6 2 2 2" xfId="25733"/>
    <cellStyle name="Input 32 6 2 2 2 2" xfId="46919"/>
    <cellStyle name="Input 32 6 2 2 3" xfId="36315"/>
    <cellStyle name="Input 32 6 2 3" xfId="20620"/>
    <cellStyle name="Input 32 6 2 3 2" xfId="41807"/>
    <cellStyle name="Input 32 6 2 4" xfId="31187"/>
    <cellStyle name="Input 32 6 2_Table 2A-1_EFT (Annual)" xfId="15299"/>
    <cellStyle name="Input 32 6 3" xfId="11089"/>
    <cellStyle name="Input 32 6 3 2" xfId="23187"/>
    <cellStyle name="Input 32 6 3 2 2" xfId="44373"/>
    <cellStyle name="Input 32 6 3 3" xfId="33769"/>
    <cellStyle name="Input 32 6 4" xfId="18074"/>
    <cellStyle name="Input 32 6 4 2" xfId="39261"/>
    <cellStyle name="Input 32 6 5" xfId="28444"/>
    <cellStyle name="Input 32 6_Table 2A-1_EFT (Annual)" xfId="7052"/>
    <cellStyle name="Input 32 7" xfId="3771"/>
    <cellStyle name="Input 32 7 2" xfId="12139"/>
    <cellStyle name="Input 32 7 2 2" xfId="24169"/>
    <cellStyle name="Input 32 7 2 2 2" xfId="45355"/>
    <cellStyle name="Input 32 7 2 3" xfId="34751"/>
    <cellStyle name="Input 32 7 3" xfId="19056"/>
    <cellStyle name="Input 32 7 3 2" xfId="40243"/>
    <cellStyle name="Input 32 7 4" xfId="29480"/>
    <cellStyle name="Input 32 7_Table 2A-1_EFT (Annual)" xfId="15300"/>
    <cellStyle name="Input 32 8" xfId="9458"/>
    <cellStyle name="Input 32 8 2" xfId="21623"/>
    <cellStyle name="Input 32 8 2 2" xfId="42809"/>
    <cellStyle name="Input 32 8 3" xfId="32205"/>
    <cellStyle name="Input 32 9" xfId="16510"/>
    <cellStyle name="Input 32 9 2" xfId="37697"/>
    <cellStyle name="Input 32_Table 2A-1_EFT (Annual)" xfId="3063"/>
    <cellStyle name="Input 33" xfId="244"/>
    <cellStyle name="Input 33 10" xfId="26799"/>
    <cellStyle name="Input 33 2" xfId="631"/>
    <cellStyle name="Input 33 2 2" xfId="1608"/>
    <cellStyle name="Input 33 2 2 2" xfId="2878"/>
    <cellStyle name="Input 33 2 2 2 2" xfId="6439"/>
    <cellStyle name="Input 33 2 2 2 2 2" xfId="14633"/>
    <cellStyle name="Input 33 2 2 2 2 2 2" xfId="26605"/>
    <cellStyle name="Input 33 2 2 2 2 2 2 2" xfId="47791"/>
    <cellStyle name="Input 33 2 2 2 2 2 3" xfId="37187"/>
    <cellStyle name="Input 33 2 2 2 2 3" xfId="21492"/>
    <cellStyle name="Input 33 2 2 2 2 3 2" xfId="42679"/>
    <cellStyle name="Input 33 2 2 2 2 4" xfId="32095"/>
    <cellStyle name="Input 33 2 2 2 2_Table 2A-1_EFT (Annual)" xfId="15301"/>
    <cellStyle name="Input 33 2 2 2 3" xfId="11975"/>
    <cellStyle name="Input 33 2 2 2 3 2" xfId="24059"/>
    <cellStyle name="Input 33 2 2 2 3 2 2" xfId="45245"/>
    <cellStyle name="Input 33 2 2 2 3 3" xfId="34641"/>
    <cellStyle name="Input 33 2 2 2 4" xfId="18946"/>
    <cellStyle name="Input 33 2 2 2 4 2" xfId="40133"/>
    <cellStyle name="Input 33 2 2 2 5" xfId="29352"/>
    <cellStyle name="Input 33 2 2 2_Table 2A-1_EFT (Annual)" xfId="7054"/>
    <cellStyle name="Input 33 2 2 3" xfId="5169"/>
    <cellStyle name="Input 33 2 2 3 2" xfId="13429"/>
    <cellStyle name="Input 33 2 2 3 2 2" xfId="25435"/>
    <cellStyle name="Input 33 2 2 3 2 2 2" xfId="46621"/>
    <cellStyle name="Input 33 2 2 3 2 3" xfId="36017"/>
    <cellStyle name="Input 33 2 2 3 3" xfId="20322"/>
    <cellStyle name="Input 33 2 2 3 3 2" xfId="41509"/>
    <cellStyle name="Input 33 2 2 3 4" xfId="30826"/>
    <cellStyle name="Input 33 2 2 3_Table 2A-1_EFT (Annual)" xfId="15302"/>
    <cellStyle name="Input 33 2 2 4" xfId="10773"/>
    <cellStyle name="Input 33 2 2 4 2" xfId="22889"/>
    <cellStyle name="Input 33 2 2 4 2 2" xfId="44075"/>
    <cellStyle name="Input 33 2 2 4 3" xfId="33471"/>
    <cellStyle name="Input 33 2 2 5" xfId="17776"/>
    <cellStyle name="Input 33 2 2 5 2" xfId="38963"/>
    <cellStyle name="Input 33 2 2 6" xfId="28083"/>
    <cellStyle name="Input 33 2 2_Table 2A-1_EFT (Annual)" xfId="7053"/>
    <cellStyle name="Input 33 2 3" xfId="1121"/>
    <cellStyle name="Input 33 2 3 2" xfId="4682"/>
    <cellStyle name="Input 33 2 3 2 2" xfId="12942"/>
    <cellStyle name="Input 33 2 3 2 2 2" xfId="24948"/>
    <cellStyle name="Input 33 2 3 2 2 2 2" xfId="46134"/>
    <cellStyle name="Input 33 2 3 2 2 3" xfId="35530"/>
    <cellStyle name="Input 33 2 3 2 3" xfId="19835"/>
    <cellStyle name="Input 33 2 3 2 3 2" xfId="41022"/>
    <cellStyle name="Input 33 2 3 2 4" xfId="30339"/>
    <cellStyle name="Input 33 2 3 2_Table 2A-1_EFT (Annual)" xfId="15303"/>
    <cellStyle name="Input 33 2 3 3" xfId="10286"/>
    <cellStyle name="Input 33 2 3 3 2" xfId="22402"/>
    <cellStyle name="Input 33 2 3 3 2 2" xfId="43588"/>
    <cellStyle name="Input 33 2 3 3 3" xfId="32984"/>
    <cellStyle name="Input 33 2 3 4" xfId="17289"/>
    <cellStyle name="Input 33 2 3 4 2" xfId="38476"/>
    <cellStyle name="Input 33 2 3 5" xfId="27596"/>
    <cellStyle name="Input 33 2 3_Table 2A-1_EFT (Annual)" xfId="7055"/>
    <cellStyle name="Input 33 2 4" xfId="2347"/>
    <cellStyle name="Input 33 2 4 2" xfId="5908"/>
    <cellStyle name="Input 33 2 4 2 2" xfId="14123"/>
    <cellStyle name="Input 33 2 4 2 2 2" xfId="26111"/>
    <cellStyle name="Input 33 2 4 2 2 2 2" xfId="47297"/>
    <cellStyle name="Input 33 2 4 2 2 3" xfId="36693"/>
    <cellStyle name="Input 33 2 4 2 3" xfId="20998"/>
    <cellStyle name="Input 33 2 4 2 3 2" xfId="42185"/>
    <cellStyle name="Input 33 2 4 2 4" xfId="31565"/>
    <cellStyle name="Input 33 2 4 2_Table 2A-1_EFT (Annual)" xfId="15304"/>
    <cellStyle name="Input 33 2 4 3" xfId="11467"/>
    <cellStyle name="Input 33 2 4 3 2" xfId="23565"/>
    <cellStyle name="Input 33 2 4 3 2 2" xfId="44751"/>
    <cellStyle name="Input 33 2 4 3 3" xfId="34147"/>
    <cellStyle name="Input 33 2 4 4" xfId="18452"/>
    <cellStyle name="Input 33 2 4 4 2" xfId="39639"/>
    <cellStyle name="Input 33 2 4 5" xfId="28822"/>
    <cellStyle name="Input 33 2 4_Table 2A-1_EFT (Annual)" xfId="7056"/>
    <cellStyle name="Input 33 2 5" xfId="4201"/>
    <cellStyle name="Input 33 2 5 2" xfId="12525"/>
    <cellStyle name="Input 33 2 5 2 2" xfId="24547"/>
    <cellStyle name="Input 33 2 5 2 2 2" xfId="45733"/>
    <cellStyle name="Input 33 2 5 2 3" xfId="35129"/>
    <cellStyle name="Input 33 2 5 3" xfId="19434"/>
    <cellStyle name="Input 33 2 5 3 2" xfId="40621"/>
    <cellStyle name="Input 33 2 5 4" xfId="29889"/>
    <cellStyle name="Input 33 2 5_Table 2A-1_EFT (Annual)" xfId="15305"/>
    <cellStyle name="Input 33 2 6" xfId="9864"/>
    <cellStyle name="Input 33 2 6 2" xfId="22001"/>
    <cellStyle name="Input 33 2 6 2 2" xfId="43187"/>
    <cellStyle name="Input 33 2 6 3" xfId="32583"/>
    <cellStyle name="Input 33 2 7" xfId="16888"/>
    <cellStyle name="Input 33 2 7 2" xfId="38075"/>
    <cellStyle name="Input 33 2 8" xfId="27146"/>
    <cellStyle name="Input 33 2_Table 2A-1_EFT (Annual)" xfId="3067"/>
    <cellStyle name="Input 33 3" xfId="470"/>
    <cellStyle name="Input 33 3 2" xfId="1447"/>
    <cellStyle name="Input 33 3 2 2" xfId="2717"/>
    <cellStyle name="Input 33 3 2 2 2" xfId="6278"/>
    <cellStyle name="Input 33 3 2 2 2 2" xfId="14472"/>
    <cellStyle name="Input 33 3 2 2 2 2 2" xfId="26444"/>
    <cellStyle name="Input 33 3 2 2 2 2 2 2" xfId="47630"/>
    <cellStyle name="Input 33 3 2 2 2 2 3" xfId="37026"/>
    <cellStyle name="Input 33 3 2 2 2 3" xfId="21331"/>
    <cellStyle name="Input 33 3 2 2 2 3 2" xfId="42518"/>
    <cellStyle name="Input 33 3 2 2 2 4" xfId="31934"/>
    <cellStyle name="Input 33 3 2 2 2_Table 2A-1_EFT (Annual)" xfId="15306"/>
    <cellStyle name="Input 33 3 2 2 3" xfId="11814"/>
    <cellStyle name="Input 33 3 2 2 3 2" xfId="23898"/>
    <cellStyle name="Input 33 3 2 2 3 2 2" xfId="45084"/>
    <cellStyle name="Input 33 3 2 2 3 3" xfId="34480"/>
    <cellStyle name="Input 33 3 2 2 4" xfId="18785"/>
    <cellStyle name="Input 33 3 2 2 4 2" xfId="39972"/>
    <cellStyle name="Input 33 3 2 2 5" xfId="29191"/>
    <cellStyle name="Input 33 3 2 2_Table 2A-1_EFT (Annual)" xfId="7058"/>
    <cellStyle name="Input 33 3 2 3" xfId="5008"/>
    <cellStyle name="Input 33 3 2 3 2" xfId="13268"/>
    <cellStyle name="Input 33 3 2 3 2 2" xfId="25274"/>
    <cellStyle name="Input 33 3 2 3 2 2 2" xfId="46460"/>
    <cellStyle name="Input 33 3 2 3 2 3" xfId="35856"/>
    <cellStyle name="Input 33 3 2 3 3" xfId="20161"/>
    <cellStyle name="Input 33 3 2 3 3 2" xfId="41348"/>
    <cellStyle name="Input 33 3 2 3 4" xfId="30665"/>
    <cellStyle name="Input 33 3 2 3_Table 2A-1_EFT (Annual)" xfId="15307"/>
    <cellStyle name="Input 33 3 2 4" xfId="10612"/>
    <cellStyle name="Input 33 3 2 4 2" xfId="22728"/>
    <cellStyle name="Input 33 3 2 4 2 2" xfId="43914"/>
    <cellStyle name="Input 33 3 2 4 3" xfId="33310"/>
    <cellStyle name="Input 33 3 2 5" xfId="17615"/>
    <cellStyle name="Input 33 3 2 5 2" xfId="38802"/>
    <cellStyle name="Input 33 3 2 6" xfId="27922"/>
    <cellStyle name="Input 33 3 2_Table 2A-1_EFT (Annual)" xfId="7057"/>
    <cellStyle name="Input 33 3 3" xfId="991"/>
    <cellStyle name="Input 33 3 3 2" xfId="4552"/>
    <cellStyle name="Input 33 3 3 2 2" xfId="12812"/>
    <cellStyle name="Input 33 3 3 2 2 2" xfId="24818"/>
    <cellStyle name="Input 33 3 3 2 2 2 2" xfId="46004"/>
    <cellStyle name="Input 33 3 3 2 2 3" xfId="35400"/>
    <cellStyle name="Input 33 3 3 2 3" xfId="19705"/>
    <cellStyle name="Input 33 3 3 2 3 2" xfId="40892"/>
    <cellStyle name="Input 33 3 3 2 4" xfId="30209"/>
    <cellStyle name="Input 33 3 3 2_Table 2A-1_EFT (Annual)" xfId="15308"/>
    <cellStyle name="Input 33 3 3 3" xfId="10156"/>
    <cellStyle name="Input 33 3 3 3 2" xfId="22272"/>
    <cellStyle name="Input 33 3 3 3 2 2" xfId="43458"/>
    <cellStyle name="Input 33 3 3 3 3" xfId="32854"/>
    <cellStyle name="Input 33 3 3 4" xfId="17159"/>
    <cellStyle name="Input 33 3 3 4 2" xfId="38346"/>
    <cellStyle name="Input 33 3 3 5" xfId="27466"/>
    <cellStyle name="Input 33 3 3_Table 2A-1_EFT (Annual)" xfId="7059"/>
    <cellStyle name="Input 33 3 4" xfId="2186"/>
    <cellStyle name="Input 33 3 4 2" xfId="5747"/>
    <cellStyle name="Input 33 3 4 2 2" xfId="13962"/>
    <cellStyle name="Input 33 3 4 2 2 2" xfId="25950"/>
    <cellStyle name="Input 33 3 4 2 2 2 2" xfId="47136"/>
    <cellStyle name="Input 33 3 4 2 2 3" xfId="36532"/>
    <cellStyle name="Input 33 3 4 2 3" xfId="20837"/>
    <cellStyle name="Input 33 3 4 2 3 2" xfId="42024"/>
    <cellStyle name="Input 33 3 4 2 4" xfId="31404"/>
    <cellStyle name="Input 33 3 4 2_Table 2A-1_EFT (Annual)" xfId="15309"/>
    <cellStyle name="Input 33 3 4 3" xfId="11306"/>
    <cellStyle name="Input 33 3 4 3 2" xfId="23404"/>
    <cellStyle name="Input 33 3 4 3 2 2" xfId="44590"/>
    <cellStyle name="Input 33 3 4 3 3" xfId="33986"/>
    <cellStyle name="Input 33 3 4 4" xfId="18291"/>
    <cellStyle name="Input 33 3 4 4 2" xfId="39478"/>
    <cellStyle name="Input 33 3 4 5" xfId="28661"/>
    <cellStyle name="Input 33 3 4_Table 2A-1_EFT (Annual)" xfId="7060"/>
    <cellStyle name="Input 33 3 5" xfId="4040"/>
    <cellStyle name="Input 33 3 5 2" xfId="12364"/>
    <cellStyle name="Input 33 3 5 2 2" xfId="24386"/>
    <cellStyle name="Input 33 3 5 2 2 2" xfId="45572"/>
    <cellStyle name="Input 33 3 5 2 3" xfId="34968"/>
    <cellStyle name="Input 33 3 5 3" xfId="19273"/>
    <cellStyle name="Input 33 3 5 3 2" xfId="40460"/>
    <cellStyle name="Input 33 3 5 4" xfId="29728"/>
    <cellStyle name="Input 33 3 5_Table 2A-1_EFT (Annual)" xfId="15310"/>
    <cellStyle name="Input 33 3 6" xfId="9703"/>
    <cellStyle name="Input 33 3 6 2" xfId="21840"/>
    <cellStyle name="Input 33 3 6 2 2" xfId="43026"/>
    <cellStyle name="Input 33 3 6 3" xfId="32422"/>
    <cellStyle name="Input 33 3 7" xfId="16727"/>
    <cellStyle name="Input 33 3 7 2" xfId="37914"/>
    <cellStyle name="Input 33 3 8" xfId="26985"/>
    <cellStyle name="Input 33 3_Table 2A-1_EFT (Annual)" xfId="3068"/>
    <cellStyle name="Input 33 4" xfId="1286"/>
    <cellStyle name="Input 33 4 2" xfId="2556"/>
    <cellStyle name="Input 33 4 2 2" xfId="6117"/>
    <cellStyle name="Input 33 4 2 2 2" xfId="14311"/>
    <cellStyle name="Input 33 4 2 2 2 2" xfId="26283"/>
    <cellStyle name="Input 33 4 2 2 2 2 2" xfId="47469"/>
    <cellStyle name="Input 33 4 2 2 2 3" xfId="36865"/>
    <cellStyle name="Input 33 4 2 2 3" xfId="21170"/>
    <cellStyle name="Input 33 4 2 2 3 2" xfId="42357"/>
    <cellStyle name="Input 33 4 2 2 4" xfId="31773"/>
    <cellStyle name="Input 33 4 2 2_Table 2A-1_EFT (Annual)" xfId="15311"/>
    <cellStyle name="Input 33 4 2 3" xfId="11653"/>
    <cellStyle name="Input 33 4 2 3 2" xfId="23737"/>
    <cellStyle name="Input 33 4 2 3 2 2" xfId="44923"/>
    <cellStyle name="Input 33 4 2 3 3" xfId="34319"/>
    <cellStyle name="Input 33 4 2 4" xfId="18624"/>
    <cellStyle name="Input 33 4 2 4 2" xfId="39811"/>
    <cellStyle name="Input 33 4 2 5" xfId="29030"/>
    <cellStyle name="Input 33 4 2_Table 2A-1_EFT (Annual)" xfId="7062"/>
    <cellStyle name="Input 33 4 3" xfId="4847"/>
    <cellStyle name="Input 33 4 3 2" xfId="13107"/>
    <cellStyle name="Input 33 4 3 2 2" xfId="25113"/>
    <cellStyle name="Input 33 4 3 2 2 2" xfId="46299"/>
    <cellStyle name="Input 33 4 3 2 3" xfId="35695"/>
    <cellStyle name="Input 33 4 3 3" xfId="20000"/>
    <cellStyle name="Input 33 4 3 3 2" xfId="41187"/>
    <cellStyle name="Input 33 4 3 4" xfId="30504"/>
    <cellStyle name="Input 33 4 3_Table 2A-1_EFT (Annual)" xfId="15312"/>
    <cellStyle name="Input 33 4 4" xfId="10451"/>
    <cellStyle name="Input 33 4 4 2" xfId="22567"/>
    <cellStyle name="Input 33 4 4 2 2" xfId="43753"/>
    <cellStyle name="Input 33 4 4 3" xfId="33149"/>
    <cellStyle name="Input 33 4 5" xfId="17454"/>
    <cellStyle name="Input 33 4 5 2" xfId="38641"/>
    <cellStyle name="Input 33 4 6" xfId="27761"/>
    <cellStyle name="Input 33 4_Table 2A-1_EFT (Annual)" xfId="7061"/>
    <cellStyle name="Input 33 5" xfId="836"/>
    <cellStyle name="Input 33 5 2" xfId="4397"/>
    <cellStyle name="Input 33 5 2 2" xfId="12671"/>
    <cellStyle name="Input 33 5 2 2 2" xfId="24688"/>
    <cellStyle name="Input 33 5 2 2 2 2" xfId="45874"/>
    <cellStyle name="Input 33 5 2 2 3" xfId="35270"/>
    <cellStyle name="Input 33 5 2 3" xfId="19575"/>
    <cellStyle name="Input 33 5 2 3 2" xfId="40762"/>
    <cellStyle name="Input 33 5 2 4" xfId="30054"/>
    <cellStyle name="Input 33 5 2_Table 2A-1_EFT (Annual)" xfId="15313"/>
    <cellStyle name="Input 33 5 3" xfId="10020"/>
    <cellStyle name="Input 33 5 3 2" xfId="22142"/>
    <cellStyle name="Input 33 5 3 2 2" xfId="43328"/>
    <cellStyle name="Input 33 5 3 3" xfId="32724"/>
    <cellStyle name="Input 33 5 4" xfId="17029"/>
    <cellStyle name="Input 33 5 4 2" xfId="38216"/>
    <cellStyle name="Input 33 5 5" xfId="27311"/>
    <cellStyle name="Input 33 5_Table 2A-1_EFT (Annual)" xfId="7063"/>
    <cellStyle name="Input 33 6" xfId="2025"/>
    <cellStyle name="Input 33 6 2" xfId="5586"/>
    <cellStyle name="Input 33 6 2 2" xfId="13801"/>
    <cellStyle name="Input 33 6 2 2 2" xfId="25789"/>
    <cellStyle name="Input 33 6 2 2 2 2" xfId="46975"/>
    <cellStyle name="Input 33 6 2 2 3" xfId="36371"/>
    <cellStyle name="Input 33 6 2 3" xfId="20676"/>
    <cellStyle name="Input 33 6 2 3 2" xfId="41863"/>
    <cellStyle name="Input 33 6 2 4" xfId="31243"/>
    <cellStyle name="Input 33 6 2_Table 2A-1_EFT (Annual)" xfId="15314"/>
    <cellStyle name="Input 33 6 3" xfId="11145"/>
    <cellStyle name="Input 33 6 3 2" xfId="23243"/>
    <cellStyle name="Input 33 6 3 2 2" xfId="44429"/>
    <cellStyle name="Input 33 6 3 3" xfId="33825"/>
    <cellStyle name="Input 33 6 4" xfId="18130"/>
    <cellStyle name="Input 33 6 4 2" xfId="39317"/>
    <cellStyle name="Input 33 6 5" xfId="28500"/>
    <cellStyle name="Input 33 6_Table 2A-1_EFT (Annual)" xfId="7064"/>
    <cellStyle name="Input 33 7" xfId="3833"/>
    <cellStyle name="Input 33 7 2" xfId="12196"/>
    <cellStyle name="Input 33 7 2 2" xfId="24225"/>
    <cellStyle name="Input 33 7 2 2 2" xfId="45411"/>
    <cellStyle name="Input 33 7 2 3" xfId="34807"/>
    <cellStyle name="Input 33 7 3" xfId="19112"/>
    <cellStyle name="Input 33 7 3 2" xfId="40299"/>
    <cellStyle name="Input 33 7 4" xfId="29542"/>
    <cellStyle name="Input 33 7_Table 2A-1_EFT (Annual)" xfId="15315"/>
    <cellStyle name="Input 33 8" xfId="9515"/>
    <cellStyle name="Input 33 8 2" xfId="21679"/>
    <cellStyle name="Input 33 8 2 2" xfId="42865"/>
    <cellStyle name="Input 33 8 3" xfId="32261"/>
    <cellStyle name="Input 33 9" xfId="16566"/>
    <cellStyle name="Input 33 9 2" xfId="37753"/>
    <cellStyle name="Input 33_Table 2A-1_EFT (Annual)" xfId="3066"/>
    <cellStyle name="Input 34" xfId="193"/>
    <cellStyle name="Input 34 2" xfId="586"/>
    <cellStyle name="Input 34 2 2" xfId="1563"/>
    <cellStyle name="Input 34 2 2 2" xfId="2833"/>
    <cellStyle name="Input 34 2 2 2 2" xfId="6394"/>
    <cellStyle name="Input 34 2 2 2 2 2" xfId="14588"/>
    <cellStyle name="Input 34 2 2 2 2 2 2" xfId="26560"/>
    <cellStyle name="Input 34 2 2 2 2 2 2 2" xfId="47746"/>
    <cellStyle name="Input 34 2 2 2 2 2 3" xfId="37142"/>
    <cellStyle name="Input 34 2 2 2 2 3" xfId="21447"/>
    <cellStyle name="Input 34 2 2 2 2 3 2" xfId="42634"/>
    <cellStyle name="Input 34 2 2 2 2 4" xfId="32050"/>
    <cellStyle name="Input 34 2 2 2 2_Table 2A-1_EFT (Annual)" xfId="15316"/>
    <cellStyle name="Input 34 2 2 2 3" xfId="11930"/>
    <cellStyle name="Input 34 2 2 2 3 2" xfId="24014"/>
    <cellStyle name="Input 34 2 2 2 3 2 2" xfId="45200"/>
    <cellStyle name="Input 34 2 2 2 3 3" xfId="34596"/>
    <cellStyle name="Input 34 2 2 2 4" xfId="18901"/>
    <cellStyle name="Input 34 2 2 2 4 2" xfId="40088"/>
    <cellStyle name="Input 34 2 2 2 5" xfId="29307"/>
    <cellStyle name="Input 34 2 2 2_Table 2A-1_EFT (Annual)" xfId="7066"/>
    <cellStyle name="Input 34 2 2 3" xfId="5124"/>
    <cellStyle name="Input 34 2 2 3 2" xfId="13384"/>
    <cellStyle name="Input 34 2 2 3 2 2" xfId="25390"/>
    <cellStyle name="Input 34 2 2 3 2 2 2" xfId="46576"/>
    <cellStyle name="Input 34 2 2 3 2 3" xfId="35972"/>
    <cellStyle name="Input 34 2 2 3 3" xfId="20277"/>
    <cellStyle name="Input 34 2 2 3 3 2" xfId="41464"/>
    <cellStyle name="Input 34 2 2 3 4" xfId="30781"/>
    <cellStyle name="Input 34 2 2 3_Table 2A-1_EFT (Annual)" xfId="15317"/>
    <cellStyle name="Input 34 2 2 4" xfId="10728"/>
    <cellStyle name="Input 34 2 2 4 2" xfId="22844"/>
    <cellStyle name="Input 34 2 2 4 2 2" xfId="44030"/>
    <cellStyle name="Input 34 2 2 4 3" xfId="33426"/>
    <cellStyle name="Input 34 2 2 5" xfId="17731"/>
    <cellStyle name="Input 34 2 2 5 2" xfId="38918"/>
    <cellStyle name="Input 34 2 2 6" xfId="28038"/>
    <cellStyle name="Input 34 2 2_Table 2A-1_EFT (Annual)" xfId="7065"/>
    <cellStyle name="Input 34 2 3" xfId="1085"/>
    <cellStyle name="Input 34 2 3 2" xfId="4646"/>
    <cellStyle name="Input 34 2 3 2 2" xfId="12906"/>
    <cellStyle name="Input 34 2 3 2 2 2" xfId="24912"/>
    <cellStyle name="Input 34 2 3 2 2 2 2" xfId="46098"/>
    <cellStyle name="Input 34 2 3 2 2 3" xfId="35494"/>
    <cellStyle name="Input 34 2 3 2 3" xfId="19799"/>
    <cellStyle name="Input 34 2 3 2 3 2" xfId="40986"/>
    <cellStyle name="Input 34 2 3 2 4" xfId="30303"/>
    <cellStyle name="Input 34 2 3 2_Table 2A-1_EFT (Annual)" xfId="15318"/>
    <cellStyle name="Input 34 2 3 3" xfId="10250"/>
    <cellStyle name="Input 34 2 3 3 2" xfId="22366"/>
    <cellStyle name="Input 34 2 3 3 2 2" xfId="43552"/>
    <cellStyle name="Input 34 2 3 3 3" xfId="32948"/>
    <cellStyle name="Input 34 2 3 4" xfId="17253"/>
    <cellStyle name="Input 34 2 3 4 2" xfId="38440"/>
    <cellStyle name="Input 34 2 3 5" xfId="27560"/>
    <cellStyle name="Input 34 2 3_Table 2A-1_EFT (Annual)" xfId="7067"/>
    <cellStyle name="Input 34 2 4" xfId="2302"/>
    <cellStyle name="Input 34 2 4 2" xfId="5863"/>
    <cellStyle name="Input 34 2 4 2 2" xfId="14078"/>
    <cellStyle name="Input 34 2 4 2 2 2" xfId="26066"/>
    <cellStyle name="Input 34 2 4 2 2 2 2" xfId="47252"/>
    <cellStyle name="Input 34 2 4 2 2 3" xfId="36648"/>
    <cellStyle name="Input 34 2 4 2 3" xfId="20953"/>
    <cellStyle name="Input 34 2 4 2 3 2" xfId="42140"/>
    <cellStyle name="Input 34 2 4 2 4" xfId="31520"/>
    <cellStyle name="Input 34 2 4 2_Table 2A-1_EFT (Annual)" xfId="15319"/>
    <cellStyle name="Input 34 2 4 3" xfId="11422"/>
    <cellStyle name="Input 34 2 4 3 2" xfId="23520"/>
    <cellStyle name="Input 34 2 4 3 2 2" xfId="44706"/>
    <cellStyle name="Input 34 2 4 3 3" xfId="34102"/>
    <cellStyle name="Input 34 2 4 4" xfId="18407"/>
    <cellStyle name="Input 34 2 4 4 2" xfId="39594"/>
    <cellStyle name="Input 34 2 4 5" xfId="28777"/>
    <cellStyle name="Input 34 2 4_Table 2A-1_EFT (Annual)" xfId="7068"/>
    <cellStyle name="Input 34 2 5" xfId="4156"/>
    <cellStyle name="Input 34 2 5 2" xfId="12480"/>
    <cellStyle name="Input 34 2 5 2 2" xfId="24502"/>
    <cellStyle name="Input 34 2 5 2 2 2" xfId="45688"/>
    <cellStyle name="Input 34 2 5 2 3" xfId="35084"/>
    <cellStyle name="Input 34 2 5 3" xfId="19389"/>
    <cellStyle name="Input 34 2 5 3 2" xfId="40576"/>
    <cellStyle name="Input 34 2 5 4" xfId="29844"/>
    <cellStyle name="Input 34 2 5_Table 2A-1_EFT (Annual)" xfId="15320"/>
    <cellStyle name="Input 34 2 6" xfId="9819"/>
    <cellStyle name="Input 34 2 6 2" xfId="21956"/>
    <cellStyle name="Input 34 2 6 2 2" xfId="43142"/>
    <cellStyle name="Input 34 2 6 3" xfId="32538"/>
    <cellStyle name="Input 34 2 7" xfId="16843"/>
    <cellStyle name="Input 34 2 7 2" xfId="38030"/>
    <cellStyle name="Input 34 2 8" xfId="27101"/>
    <cellStyle name="Input 34 2_Table 2A-1_EFT (Annual)" xfId="3070"/>
    <cellStyle name="Input 34 3" xfId="1241"/>
    <cellStyle name="Input 34 3 2" xfId="2511"/>
    <cellStyle name="Input 34 3 2 2" xfId="6072"/>
    <cellStyle name="Input 34 3 2 2 2" xfId="14266"/>
    <cellStyle name="Input 34 3 2 2 2 2" xfId="26238"/>
    <cellStyle name="Input 34 3 2 2 2 2 2" xfId="47424"/>
    <cellStyle name="Input 34 3 2 2 2 3" xfId="36820"/>
    <cellStyle name="Input 34 3 2 2 3" xfId="21125"/>
    <cellStyle name="Input 34 3 2 2 3 2" xfId="42312"/>
    <cellStyle name="Input 34 3 2 2 4" xfId="31728"/>
    <cellStyle name="Input 34 3 2 2_Table 2A-1_EFT (Annual)" xfId="15321"/>
    <cellStyle name="Input 34 3 2 3" xfId="11608"/>
    <cellStyle name="Input 34 3 2 3 2" xfId="23692"/>
    <cellStyle name="Input 34 3 2 3 2 2" xfId="44878"/>
    <cellStyle name="Input 34 3 2 3 3" xfId="34274"/>
    <cellStyle name="Input 34 3 2 4" xfId="18579"/>
    <cellStyle name="Input 34 3 2 4 2" xfId="39766"/>
    <cellStyle name="Input 34 3 2 5" xfId="28985"/>
    <cellStyle name="Input 34 3 2_Table 2A-1_EFT (Annual)" xfId="7070"/>
    <cellStyle name="Input 34 3 3" xfId="4802"/>
    <cellStyle name="Input 34 3 3 2" xfId="13062"/>
    <cellStyle name="Input 34 3 3 2 2" xfId="25068"/>
    <cellStyle name="Input 34 3 3 2 2 2" xfId="46254"/>
    <cellStyle name="Input 34 3 3 2 3" xfId="35650"/>
    <cellStyle name="Input 34 3 3 3" xfId="19955"/>
    <cellStyle name="Input 34 3 3 3 2" xfId="41142"/>
    <cellStyle name="Input 34 3 3 4" xfId="30459"/>
    <cellStyle name="Input 34 3 3_Table 2A-1_EFT (Annual)" xfId="15322"/>
    <cellStyle name="Input 34 3 4" xfId="10406"/>
    <cellStyle name="Input 34 3 4 2" xfId="22522"/>
    <cellStyle name="Input 34 3 4 2 2" xfId="43708"/>
    <cellStyle name="Input 34 3 4 3" xfId="33104"/>
    <cellStyle name="Input 34 3 5" xfId="17409"/>
    <cellStyle name="Input 34 3 5 2" xfId="38596"/>
    <cellStyle name="Input 34 3 6" xfId="27716"/>
    <cellStyle name="Input 34 3_Table 2A-1_EFT (Annual)" xfId="7069"/>
    <cellStyle name="Input 34 4" xfId="794"/>
    <cellStyle name="Input 34 4 2" xfId="4355"/>
    <cellStyle name="Input 34 4 2 2" xfId="12635"/>
    <cellStyle name="Input 34 4 2 2 2" xfId="24652"/>
    <cellStyle name="Input 34 4 2 2 2 2" xfId="45838"/>
    <cellStyle name="Input 34 4 2 2 3" xfId="35234"/>
    <cellStyle name="Input 34 4 2 3" xfId="19539"/>
    <cellStyle name="Input 34 4 2 3 2" xfId="40726"/>
    <cellStyle name="Input 34 4 2 4" xfId="30012"/>
    <cellStyle name="Input 34 4 2_Table 2A-1_EFT (Annual)" xfId="15323"/>
    <cellStyle name="Input 34 4 3" xfId="9983"/>
    <cellStyle name="Input 34 4 3 2" xfId="22106"/>
    <cellStyle name="Input 34 4 3 2 2" xfId="43292"/>
    <cellStyle name="Input 34 4 3 3" xfId="32688"/>
    <cellStyle name="Input 34 4 4" xfId="16993"/>
    <cellStyle name="Input 34 4 4 2" xfId="38180"/>
    <cellStyle name="Input 34 4 5" xfId="27269"/>
    <cellStyle name="Input 34 4_Table 2A-1_EFT (Annual)" xfId="7071"/>
    <cellStyle name="Input 34 5" xfId="1980"/>
    <cellStyle name="Input 34 5 2" xfId="5541"/>
    <cellStyle name="Input 34 5 2 2" xfId="13756"/>
    <cellStyle name="Input 34 5 2 2 2" xfId="25744"/>
    <cellStyle name="Input 34 5 2 2 2 2" xfId="46930"/>
    <cellStyle name="Input 34 5 2 2 3" xfId="36326"/>
    <cellStyle name="Input 34 5 2 3" xfId="20631"/>
    <cellStyle name="Input 34 5 2 3 2" xfId="41818"/>
    <cellStyle name="Input 34 5 2 4" xfId="31198"/>
    <cellStyle name="Input 34 5 2_Table 2A-1_EFT (Annual)" xfId="15324"/>
    <cellStyle name="Input 34 5 3" xfId="11100"/>
    <cellStyle name="Input 34 5 3 2" xfId="23198"/>
    <cellStyle name="Input 34 5 3 2 2" xfId="44384"/>
    <cellStyle name="Input 34 5 3 3" xfId="33780"/>
    <cellStyle name="Input 34 5 4" xfId="18085"/>
    <cellStyle name="Input 34 5 4 2" xfId="39272"/>
    <cellStyle name="Input 34 5 5" xfId="28455"/>
    <cellStyle name="Input 34 5_Table 2A-1_EFT (Annual)" xfId="7072"/>
    <cellStyle name="Input 34 6" xfId="3782"/>
    <cellStyle name="Input 34 6 2" xfId="12150"/>
    <cellStyle name="Input 34 6 2 2" xfId="24180"/>
    <cellStyle name="Input 34 6 2 2 2" xfId="45366"/>
    <cellStyle name="Input 34 6 2 3" xfId="34762"/>
    <cellStyle name="Input 34 6 3" xfId="19067"/>
    <cellStyle name="Input 34 6 3 2" xfId="40254"/>
    <cellStyle name="Input 34 6 4" xfId="29491"/>
    <cellStyle name="Input 34 6_Table 2A-1_EFT (Annual)" xfId="15325"/>
    <cellStyle name="Input 34 7" xfId="9469"/>
    <cellStyle name="Input 34 7 2" xfId="21634"/>
    <cellStyle name="Input 34 7 2 2" xfId="42820"/>
    <cellStyle name="Input 34 7 3" xfId="32216"/>
    <cellStyle name="Input 34 8" xfId="16521"/>
    <cellStyle name="Input 34 8 2" xfId="37708"/>
    <cellStyle name="Input 34 9" xfId="26748"/>
    <cellStyle name="Input 34_Table 2A-1_EFT (Annual)" xfId="3069"/>
    <cellStyle name="Input 35" xfId="289"/>
    <cellStyle name="Input 35 2" xfId="1295"/>
    <cellStyle name="Input 35 2 2" xfId="2565"/>
    <cellStyle name="Input 35 2 2 2" xfId="6126"/>
    <cellStyle name="Input 35 2 2 2 2" xfId="14320"/>
    <cellStyle name="Input 35 2 2 2 2 2" xfId="26292"/>
    <cellStyle name="Input 35 2 2 2 2 2 2" xfId="47478"/>
    <cellStyle name="Input 35 2 2 2 2 3" xfId="36874"/>
    <cellStyle name="Input 35 2 2 2 3" xfId="21179"/>
    <cellStyle name="Input 35 2 2 2 3 2" xfId="42366"/>
    <cellStyle name="Input 35 2 2 2 4" xfId="31782"/>
    <cellStyle name="Input 35 2 2 2_Table 2A-1_EFT (Annual)" xfId="15326"/>
    <cellStyle name="Input 35 2 2 3" xfId="11662"/>
    <cellStyle name="Input 35 2 2 3 2" xfId="23746"/>
    <cellStyle name="Input 35 2 2 3 2 2" xfId="44932"/>
    <cellStyle name="Input 35 2 2 3 3" xfId="34328"/>
    <cellStyle name="Input 35 2 2 4" xfId="18633"/>
    <cellStyle name="Input 35 2 2 4 2" xfId="39820"/>
    <cellStyle name="Input 35 2 2 5" xfId="29039"/>
    <cellStyle name="Input 35 2 2_Table 2A-1_EFT (Annual)" xfId="7074"/>
    <cellStyle name="Input 35 2 3" xfId="4856"/>
    <cellStyle name="Input 35 2 3 2" xfId="13116"/>
    <cellStyle name="Input 35 2 3 2 2" xfId="25122"/>
    <cellStyle name="Input 35 2 3 2 2 2" xfId="46308"/>
    <cellStyle name="Input 35 2 3 2 3" xfId="35704"/>
    <cellStyle name="Input 35 2 3 3" xfId="20009"/>
    <cellStyle name="Input 35 2 3 3 2" xfId="41196"/>
    <cellStyle name="Input 35 2 3 4" xfId="30513"/>
    <cellStyle name="Input 35 2 3_Table 2A-1_EFT (Annual)" xfId="15327"/>
    <cellStyle name="Input 35 2 4" xfId="10460"/>
    <cellStyle name="Input 35 2 4 2" xfId="22576"/>
    <cellStyle name="Input 35 2 4 2 2" xfId="43762"/>
    <cellStyle name="Input 35 2 4 3" xfId="33158"/>
    <cellStyle name="Input 35 2 5" xfId="17463"/>
    <cellStyle name="Input 35 2 5 2" xfId="38650"/>
    <cellStyle name="Input 35 2 6" xfId="27770"/>
    <cellStyle name="Input 35 2_Table 2A-1_EFT (Annual)" xfId="7073"/>
    <cellStyle name="Input 35 3" xfId="845"/>
    <cellStyle name="Input 35 3 2" xfId="4406"/>
    <cellStyle name="Input 35 3 2 2" xfId="12679"/>
    <cellStyle name="Input 35 3 2 2 2" xfId="24696"/>
    <cellStyle name="Input 35 3 2 2 2 2" xfId="45882"/>
    <cellStyle name="Input 35 3 2 2 3" xfId="35278"/>
    <cellStyle name="Input 35 3 2 3" xfId="19583"/>
    <cellStyle name="Input 35 3 2 3 2" xfId="40770"/>
    <cellStyle name="Input 35 3 2 4" xfId="30063"/>
    <cellStyle name="Input 35 3 2_Table 2A-1_EFT (Annual)" xfId="15328"/>
    <cellStyle name="Input 35 3 3" xfId="10028"/>
    <cellStyle name="Input 35 3 3 2" xfId="22150"/>
    <cellStyle name="Input 35 3 3 2 2" xfId="43336"/>
    <cellStyle name="Input 35 3 3 3" xfId="32732"/>
    <cellStyle name="Input 35 3 4" xfId="17037"/>
    <cellStyle name="Input 35 3 4 2" xfId="38224"/>
    <cellStyle name="Input 35 3 5" xfId="27320"/>
    <cellStyle name="Input 35 3_Table 2A-1_EFT (Annual)" xfId="7075"/>
    <cellStyle name="Input 35 4" xfId="2034"/>
    <cellStyle name="Input 35 4 2" xfId="5595"/>
    <cellStyle name="Input 35 4 2 2" xfId="13810"/>
    <cellStyle name="Input 35 4 2 2 2" xfId="25798"/>
    <cellStyle name="Input 35 4 2 2 2 2" xfId="46984"/>
    <cellStyle name="Input 35 4 2 2 3" xfId="36380"/>
    <cellStyle name="Input 35 4 2 3" xfId="20685"/>
    <cellStyle name="Input 35 4 2 3 2" xfId="41872"/>
    <cellStyle name="Input 35 4 2 4" xfId="31252"/>
    <cellStyle name="Input 35 4 2_Table 2A-1_EFT (Annual)" xfId="15329"/>
    <cellStyle name="Input 35 4 3" xfId="11154"/>
    <cellStyle name="Input 35 4 3 2" xfId="23252"/>
    <cellStyle name="Input 35 4 3 2 2" xfId="44438"/>
    <cellStyle name="Input 35 4 3 3" xfId="33834"/>
    <cellStyle name="Input 35 4 4" xfId="18139"/>
    <cellStyle name="Input 35 4 4 2" xfId="39326"/>
    <cellStyle name="Input 35 4 5" xfId="28509"/>
    <cellStyle name="Input 35 4_Table 2A-1_EFT (Annual)" xfId="7076"/>
    <cellStyle name="Input 35 5" xfId="3861"/>
    <cellStyle name="Input 35 5 2" xfId="12205"/>
    <cellStyle name="Input 35 5 2 2" xfId="24234"/>
    <cellStyle name="Input 35 5 2 2 2" xfId="45420"/>
    <cellStyle name="Input 35 5 2 3" xfId="34816"/>
    <cellStyle name="Input 35 5 3" xfId="19121"/>
    <cellStyle name="Input 35 5 3 2" xfId="40308"/>
    <cellStyle name="Input 35 5 4" xfId="29552"/>
    <cellStyle name="Input 35 5_Table 2A-1_EFT (Annual)" xfId="15330"/>
    <cellStyle name="Input 35 6" xfId="9539"/>
    <cellStyle name="Input 35 6 2" xfId="21688"/>
    <cellStyle name="Input 35 6 2 2" xfId="42874"/>
    <cellStyle name="Input 35 6 3" xfId="32270"/>
    <cellStyle name="Input 35 7" xfId="16575"/>
    <cellStyle name="Input 35 7 2" xfId="37762"/>
    <cellStyle name="Input 35 8" xfId="26809"/>
    <cellStyle name="Input 35_Table 2A-1_EFT (Annual)" xfId="3071"/>
    <cellStyle name="Input 36" xfId="642"/>
    <cellStyle name="Input 36 2" xfId="1619"/>
    <cellStyle name="Input 36 2 2" xfId="2889"/>
    <cellStyle name="Input 36 2 2 2" xfId="6450"/>
    <cellStyle name="Input 36 2 2 2 2" xfId="14644"/>
    <cellStyle name="Input 36 2 2 2 2 2" xfId="26616"/>
    <cellStyle name="Input 36 2 2 2 2 2 2" xfId="47802"/>
    <cellStyle name="Input 36 2 2 2 2 3" xfId="37198"/>
    <cellStyle name="Input 36 2 2 2 3" xfId="21503"/>
    <cellStyle name="Input 36 2 2 2 3 2" xfId="42690"/>
    <cellStyle name="Input 36 2 2 2 4" xfId="32106"/>
    <cellStyle name="Input 36 2 2 2_Table 2A-1_EFT (Annual)" xfId="15331"/>
    <cellStyle name="Input 36 2 2 3" xfId="11986"/>
    <cellStyle name="Input 36 2 2 3 2" xfId="24070"/>
    <cellStyle name="Input 36 2 2 3 2 2" xfId="45256"/>
    <cellStyle name="Input 36 2 2 3 3" xfId="34652"/>
    <cellStyle name="Input 36 2 2 4" xfId="18957"/>
    <cellStyle name="Input 36 2 2 4 2" xfId="40144"/>
    <cellStyle name="Input 36 2 2 5" xfId="29363"/>
    <cellStyle name="Input 36 2 2_Table 2A-1_EFT (Annual)" xfId="7078"/>
    <cellStyle name="Input 36 2 3" xfId="5180"/>
    <cellStyle name="Input 36 2 3 2" xfId="13440"/>
    <cellStyle name="Input 36 2 3 2 2" xfId="25446"/>
    <cellStyle name="Input 36 2 3 2 2 2" xfId="46632"/>
    <cellStyle name="Input 36 2 3 2 3" xfId="36028"/>
    <cellStyle name="Input 36 2 3 3" xfId="20333"/>
    <cellStyle name="Input 36 2 3 3 2" xfId="41520"/>
    <cellStyle name="Input 36 2 3 4" xfId="30837"/>
    <cellStyle name="Input 36 2 3_Table 2A-1_EFT (Annual)" xfId="15332"/>
    <cellStyle name="Input 36 2 4" xfId="10784"/>
    <cellStyle name="Input 36 2 4 2" xfId="22900"/>
    <cellStyle name="Input 36 2 4 2 2" xfId="44086"/>
    <cellStyle name="Input 36 2 4 3" xfId="33482"/>
    <cellStyle name="Input 36 2 5" xfId="17787"/>
    <cellStyle name="Input 36 2 5 2" xfId="38974"/>
    <cellStyle name="Input 36 2 6" xfId="28094"/>
    <cellStyle name="Input 36 2_Table 2A-1_EFT (Annual)" xfId="7077"/>
    <cellStyle name="Input 36 3" xfId="1131"/>
    <cellStyle name="Input 36 3 2" xfId="4692"/>
    <cellStyle name="Input 36 3 2 2" xfId="12952"/>
    <cellStyle name="Input 36 3 2 2 2" xfId="24958"/>
    <cellStyle name="Input 36 3 2 2 2 2" xfId="46144"/>
    <cellStyle name="Input 36 3 2 2 3" xfId="35540"/>
    <cellStyle name="Input 36 3 2 3" xfId="19845"/>
    <cellStyle name="Input 36 3 2 3 2" xfId="41032"/>
    <cellStyle name="Input 36 3 2 4" xfId="30349"/>
    <cellStyle name="Input 36 3 2_Table 2A-1_EFT (Annual)" xfId="15333"/>
    <cellStyle name="Input 36 3 3" xfId="10296"/>
    <cellStyle name="Input 36 3 3 2" xfId="22412"/>
    <cellStyle name="Input 36 3 3 2 2" xfId="43598"/>
    <cellStyle name="Input 36 3 3 3" xfId="32994"/>
    <cellStyle name="Input 36 3 4" xfId="17299"/>
    <cellStyle name="Input 36 3 4 2" xfId="38486"/>
    <cellStyle name="Input 36 3 5" xfId="27606"/>
    <cellStyle name="Input 36 3_Table 2A-1_EFT (Annual)" xfId="7079"/>
    <cellStyle name="Input 36 4" xfId="2358"/>
    <cellStyle name="Input 36 4 2" xfId="5919"/>
    <cellStyle name="Input 36 4 2 2" xfId="14134"/>
    <cellStyle name="Input 36 4 2 2 2" xfId="26122"/>
    <cellStyle name="Input 36 4 2 2 2 2" xfId="47308"/>
    <cellStyle name="Input 36 4 2 2 3" xfId="36704"/>
    <cellStyle name="Input 36 4 2 3" xfId="21009"/>
    <cellStyle name="Input 36 4 2 3 2" xfId="42196"/>
    <cellStyle name="Input 36 4 2 4" xfId="31576"/>
    <cellStyle name="Input 36 4 2_Table 2A-1_EFT (Annual)" xfId="15334"/>
    <cellStyle name="Input 36 4 3" xfId="11478"/>
    <cellStyle name="Input 36 4 3 2" xfId="23576"/>
    <cellStyle name="Input 36 4 3 2 2" xfId="44762"/>
    <cellStyle name="Input 36 4 3 3" xfId="34158"/>
    <cellStyle name="Input 36 4 4" xfId="18463"/>
    <cellStyle name="Input 36 4 4 2" xfId="39650"/>
    <cellStyle name="Input 36 4 5" xfId="28833"/>
    <cellStyle name="Input 36 4_Table 2A-1_EFT (Annual)" xfId="7080"/>
    <cellStyle name="Input 36 5" xfId="4212"/>
    <cellStyle name="Input 36 5 2" xfId="12536"/>
    <cellStyle name="Input 36 5 2 2" xfId="24558"/>
    <cellStyle name="Input 36 5 2 2 2" xfId="45744"/>
    <cellStyle name="Input 36 5 2 3" xfId="35140"/>
    <cellStyle name="Input 36 5 3" xfId="19445"/>
    <cellStyle name="Input 36 5 3 2" xfId="40632"/>
    <cellStyle name="Input 36 5 4" xfId="29900"/>
    <cellStyle name="Input 36 5_Table 2A-1_EFT (Annual)" xfId="15335"/>
    <cellStyle name="Input 36 6" xfId="9875"/>
    <cellStyle name="Input 36 6 2" xfId="22012"/>
    <cellStyle name="Input 36 6 2 2" xfId="43198"/>
    <cellStyle name="Input 36 6 3" xfId="32594"/>
    <cellStyle name="Input 36 7" xfId="16899"/>
    <cellStyle name="Input 36 7 2" xfId="38086"/>
    <cellStyle name="Input 36 8" xfId="27157"/>
    <cellStyle name="Input 36_Table 2A-1_EFT (Annual)" xfId="3072"/>
    <cellStyle name="Input 37" xfId="693"/>
    <cellStyle name="Input 37 2" xfId="2362"/>
    <cellStyle name="Input 37 2 2" xfId="5923"/>
    <cellStyle name="Input 37 2 2 2" xfId="14137"/>
    <cellStyle name="Input 37 2 2 2 2" xfId="26125"/>
    <cellStyle name="Input 37 2 2 2 2 2" xfId="47311"/>
    <cellStyle name="Input 37 2 2 2 3" xfId="36707"/>
    <cellStyle name="Input 37 2 2 3" xfId="21012"/>
    <cellStyle name="Input 37 2 2 3 2" xfId="42199"/>
    <cellStyle name="Input 37 2 2 4" xfId="31579"/>
    <cellStyle name="Input 37 2 2_Table 2A-1_EFT (Annual)" xfId="15336"/>
    <cellStyle name="Input 37 2 3" xfId="11482"/>
    <cellStyle name="Input 37 2 3 2" xfId="23579"/>
    <cellStyle name="Input 37 2 3 2 2" xfId="44765"/>
    <cellStyle name="Input 37 2 3 3" xfId="34161"/>
    <cellStyle name="Input 37 2 4" xfId="18466"/>
    <cellStyle name="Input 37 2 4 2" xfId="39653"/>
    <cellStyle name="Input 37 2 5" xfId="28836"/>
    <cellStyle name="Input 37 2_Table 2A-1_EFT (Annual)" xfId="7082"/>
    <cellStyle name="Input 37 3" xfId="4257"/>
    <cellStyle name="Input 37 3 2" xfId="12543"/>
    <cellStyle name="Input 37 3 2 2" xfId="24561"/>
    <cellStyle name="Input 37 3 2 2 2" xfId="45747"/>
    <cellStyle name="Input 37 3 2 3" xfId="35143"/>
    <cellStyle name="Input 37 3 3" xfId="19448"/>
    <cellStyle name="Input 37 3 3 2" xfId="40635"/>
    <cellStyle name="Input 37 3 4" xfId="29916"/>
    <cellStyle name="Input 37 3_Table 2A-1_EFT (Annual)" xfId="15337"/>
    <cellStyle name="Input 37 4" xfId="9889"/>
    <cellStyle name="Input 37 4 2" xfId="22015"/>
    <cellStyle name="Input 37 4 2 2" xfId="43201"/>
    <cellStyle name="Input 37 4 3" xfId="32597"/>
    <cellStyle name="Input 37 5" xfId="16902"/>
    <cellStyle name="Input 37 5 2" xfId="38089"/>
    <cellStyle name="Input 37 6" xfId="27173"/>
    <cellStyle name="Input 37_Table 2A-1_EFT (Annual)" xfId="7081"/>
    <cellStyle name="Input 38" xfId="16007"/>
    <cellStyle name="Input 38 2" xfId="37202"/>
    <cellStyle name="Input 39" xfId="47806"/>
    <cellStyle name="Input 4" xfId="88"/>
    <cellStyle name="Input 4 10" xfId="21521"/>
    <cellStyle name="Input 4 10 2" xfId="42708"/>
    <cellStyle name="Input 4 11" xfId="26644"/>
    <cellStyle name="Input 4 2" xfId="487"/>
    <cellStyle name="Input 4 2 2" xfId="1464"/>
    <cellStyle name="Input 4 2 2 2" xfId="2734"/>
    <cellStyle name="Input 4 2 2 2 2" xfId="6295"/>
    <cellStyle name="Input 4 2 2 2 2 2" xfId="14489"/>
    <cellStyle name="Input 4 2 2 2 2 2 2" xfId="26461"/>
    <cellStyle name="Input 4 2 2 2 2 2 2 2" xfId="47647"/>
    <cellStyle name="Input 4 2 2 2 2 2 3" xfId="37043"/>
    <cellStyle name="Input 4 2 2 2 2 3" xfId="21348"/>
    <cellStyle name="Input 4 2 2 2 2 3 2" xfId="42535"/>
    <cellStyle name="Input 4 2 2 2 2 4" xfId="31951"/>
    <cellStyle name="Input 4 2 2 2 2_Table 2A-1_EFT (Annual)" xfId="15338"/>
    <cellStyle name="Input 4 2 2 2 3" xfId="11831"/>
    <cellStyle name="Input 4 2 2 2 3 2" xfId="23915"/>
    <cellStyle name="Input 4 2 2 2 3 2 2" xfId="45101"/>
    <cellStyle name="Input 4 2 2 2 3 3" xfId="34497"/>
    <cellStyle name="Input 4 2 2 2 4" xfId="18802"/>
    <cellStyle name="Input 4 2 2 2 4 2" xfId="39989"/>
    <cellStyle name="Input 4 2 2 2 5" xfId="29208"/>
    <cellStyle name="Input 4 2 2 2_Table 2A-1_EFT (Annual)" xfId="7084"/>
    <cellStyle name="Input 4 2 2 3" xfId="5025"/>
    <cellStyle name="Input 4 2 2 3 2" xfId="13285"/>
    <cellStyle name="Input 4 2 2 3 2 2" xfId="25291"/>
    <cellStyle name="Input 4 2 2 3 2 2 2" xfId="46477"/>
    <cellStyle name="Input 4 2 2 3 2 3" xfId="35873"/>
    <cellStyle name="Input 4 2 2 3 3" xfId="20178"/>
    <cellStyle name="Input 4 2 2 3 3 2" xfId="41365"/>
    <cellStyle name="Input 4 2 2 3 4" xfId="30682"/>
    <cellStyle name="Input 4 2 2 3_Table 2A-1_EFT (Annual)" xfId="15339"/>
    <cellStyle name="Input 4 2 2 4" xfId="10629"/>
    <cellStyle name="Input 4 2 2 4 2" xfId="22745"/>
    <cellStyle name="Input 4 2 2 4 2 2" xfId="43931"/>
    <cellStyle name="Input 4 2 2 4 3" xfId="33327"/>
    <cellStyle name="Input 4 2 2 5" xfId="17632"/>
    <cellStyle name="Input 4 2 2 5 2" xfId="38819"/>
    <cellStyle name="Input 4 2 2 6" xfId="27939"/>
    <cellStyle name="Input 4 2 2_Table 2A-1_EFT (Annual)" xfId="7083"/>
    <cellStyle name="Input 4 2 3" xfId="1005"/>
    <cellStyle name="Input 4 2 3 2" xfId="4566"/>
    <cellStyle name="Input 4 2 3 2 2" xfId="12826"/>
    <cellStyle name="Input 4 2 3 2 2 2" xfId="24832"/>
    <cellStyle name="Input 4 2 3 2 2 2 2" xfId="46018"/>
    <cellStyle name="Input 4 2 3 2 2 3" xfId="35414"/>
    <cellStyle name="Input 4 2 3 2 3" xfId="19719"/>
    <cellStyle name="Input 4 2 3 2 3 2" xfId="40906"/>
    <cellStyle name="Input 4 2 3 2 4" xfId="30223"/>
    <cellStyle name="Input 4 2 3 2_Table 2A-1_EFT (Annual)" xfId="15340"/>
    <cellStyle name="Input 4 2 3 3" xfId="10170"/>
    <cellStyle name="Input 4 2 3 3 2" xfId="22286"/>
    <cellStyle name="Input 4 2 3 3 2 2" xfId="43472"/>
    <cellStyle name="Input 4 2 3 3 3" xfId="32868"/>
    <cellStyle name="Input 4 2 3 4" xfId="17173"/>
    <cellStyle name="Input 4 2 3 4 2" xfId="38360"/>
    <cellStyle name="Input 4 2 3 5" xfId="27480"/>
    <cellStyle name="Input 4 2 3_Table 2A-1_EFT (Annual)" xfId="7085"/>
    <cellStyle name="Input 4 2 4" xfId="2203"/>
    <cellStyle name="Input 4 2 4 2" xfId="5764"/>
    <cellStyle name="Input 4 2 4 2 2" xfId="13979"/>
    <cellStyle name="Input 4 2 4 2 2 2" xfId="25967"/>
    <cellStyle name="Input 4 2 4 2 2 2 2" xfId="47153"/>
    <cellStyle name="Input 4 2 4 2 2 3" xfId="36549"/>
    <cellStyle name="Input 4 2 4 2 3" xfId="20854"/>
    <cellStyle name="Input 4 2 4 2 3 2" xfId="42041"/>
    <cellStyle name="Input 4 2 4 2 4" xfId="31421"/>
    <cellStyle name="Input 4 2 4 2_Table 2A-1_EFT (Annual)" xfId="15341"/>
    <cellStyle name="Input 4 2 4 3" xfId="11323"/>
    <cellStyle name="Input 4 2 4 3 2" xfId="23421"/>
    <cellStyle name="Input 4 2 4 3 2 2" xfId="44607"/>
    <cellStyle name="Input 4 2 4 3 3" xfId="34003"/>
    <cellStyle name="Input 4 2 4 4" xfId="18308"/>
    <cellStyle name="Input 4 2 4 4 2" xfId="39495"/>
    <cellStyle name="Input 4 2 4 5" xfId="28678"/>
    <cellStyle name="Input 4 2 4_Table 2A-1_EFT (Annual)" xfId="7086"/>
    <cellStyle name="Input 4 2 5" xfId="4057"/>
    <cellStyle name="Input 4 2 5 2" xfId="12381"/>
    <cellStyle name="Input 4 2 5 2 2" xfId="24403"/>
    <cellStyle name="Input 4 2 5 2 2 2" xfId="45589"/>
    <cellStyle name="Input 4 2 5 2 3" xfId="34985"/>
    <cellStyle name="Input 4 2 5 3" xfId="19290"/>
    <cellStyle name="Input 4 2 5 3 2" xfId="40477"/>
    <cellStyle name="Input 4 2 5 4" xfId="29745"/>
    <cellStyle name="Input 4 2 5_Table 2A-1_EFT (Annual)" xfId="15342"/>
    <cellStyle name="Input 4 2 6" xfId="9720"/>
    <cellStyle name="Input 4 2 6 2" xfId="21857"/>
    <cellStyle name="Input 4 2 6 2 2" xfId="43043"/>
    <cellStyle name="Input 4 2 6 3" xfId="32439"/>
    <cellStyle name="Input 4 2 7" xfId="16744"/>
    <cellStyle name="Input 4 2 7 2" xfId="37931"/>
    <cellStyle name="Input 4 2 8" xfId="27002"/>
    <cellStyle name="Input 4 2_Table 2A-1_EFT (Annual)" xfId="3074"/>
    <cellStyle name="Input 4 3" xfId="320"/>
    <cellStyle name="Input 4 3 2" xfId="1308"/>
    <cellStyle name="Input 4 3 2 2" xfId="2578"/>
    <cellStyle name="Input 4 3 2 2 2" xfId="6139"/>
    <cellStyle name="Input 4 3 2 2 2 2" xfId="14333"/>
    <cellStyle name="Input 4 3 2 2 2 2 2" xfId="26305"/>
    <cellStyle name="Input 4 3 2 2 2 2 2 2" xfId="47491"/>
    <cellStyle name="Input 4 3 2 2 2 2 3" xfId="36887"/>
    <cellStyle name="Input 4 3 2 2 2 3" xfId="21192"/>
    <cellStyle name="Input 4 3 2 2 2 3 2" xfId="42379"/>
    <cellStyle name="Input 4 3 2 2 2 4" xfId="31795"/>
    <cellStyle name="Input 4 3 2 2 2_Table 2A-1_EFT (Annual)" xfId="15343"/>
    <cellStyle name="Input 4 3 2 2 3" xfId="11675"/>
    <cellStyle name="Input 4 3 2 2 3 2" xfId="23759"/>
    <cellStyle name="Input 4 3 2 2 3 2 2" xfId="44945"/>
    <cellStyle name="Input 4 3 2 2 3 3" xfId="34341"/>
    <cellStyle name="Input 4 3 2 2 4" xfId="18646"/>
    <cellStyle name="Input 4 3 2 2 4 2" xfId="39833"/>
    <cellStyle name="Input 4 3 2 2 5" xfId="29052"/>
    <cellStyle name="Input 4 3 2 2_Table 2A-1_EFT (Annual)" xfId="7088"/>
    <cellStyle name="Input 4 3 2 3" xfId="4869"/>
    <cellStyle name="Input 4 3 2 3 2" xfId="13129"/>
    <cellStyle name="Input 4 3 2 3 2 2" xfId="25135"/>
    <cellStyle name="Input 4 3 2 3 2 2 2" xfId="46321"/>
    <cellStyle name="Input 4 3 2 3 2 3" xfId="35717"/>
    <cellStyle name="Input 4 3 2 3 3" xfId="20022"/>
    <cellStyle name="Input 4 3 2 3 3 2" xfId="41209"/>
    <cellStyle name="Input 4 3 2 3 4" xfId="30526"/>
    <cellStyle name="Input 4 3 2 3_Table 2A-1_EFT (Annual)" xfId="15344"/>
    <cellStyle name="Input 4 3 2 4" xfId="10473"/>
    <cellStyle name="Input 4 3 2 4 2" xfId="22589"/>
    <cellStyle name="Input 4 3 2 4 2 2" xfId="43775"/>
    <cellStyle name="Input 4 3 2 4 3" xfId="33171"/>
    <cellStyle name="Input 4 3 2 5" xfId="17476"/>
    <cellStyle name="Input 4 3 2 5 2" xfId="38663"/>
    <cellStyle name="Input 4 3 2 6" xfId="27783"/>
    <cellStyle name="Input 4 3 2_Table 2A-1_EFT (Annual)" xfId="7087"/>
    <cellStyle name="Input 4 3 3" xfId="868"/>
    <cellStyle name="Input 4 3 3 2" xfId="4429"/>
    <cellStyle name="Input 4 3 3 2 2" xfId="12694"/>
    <cellStyle name="Input 4 3 3 2 2 2" xfId="24706"/>
    <cellStyle name="Input 4 3 3 2 2 2 2" xfId="45892"/>
    <cellStyle name="Input 4 3 3 2 2 3" xfId="35288"/>
    <cellStyle name="Input 4 3 3 2 3" xfId="19593"/>
    <cellStyle name="Input 4 3 3 2 3 2" xfId="40780"/>
    <cellStyle name="Input 4 3 3 2 4" xfId="30086"/>
    <cellStyle name="Input 4 3 3 2_Table 2A-1_EFT (Annual)" xfId="15345"/>
    <cellStyle name="Input 4 3 3 3" xfId="10041"/>
    <cellStyle name="Input 4 3 3 3 2" xfId="22160"/>
    <cellStyle name="Input 4 3 3 3 2 2" xfId="43346"/>
    <cellStyle name="Input 4 3 3 3 3" xfId="32742"/>
    <cellStyle name="Input 4 3 3 4" xfId="17047"/>
    <cellStyle name="Input 4 3 3 4 2" xfId="38234"/>
    <cellStyle name="Input 4 3 3 5" xfId="27343"/>
    <cellStyle name="Input 4 3 3_Table 2A-1_EFT (Annual)" xfId="7089"/>
    <cellStyle name="Input 4 3 4" xfId="2047"/>
    <cellStyle name="Input 4 3 4 2" xfId="5608"/>
    <cellStyle name="Input 4 3 4 2 2" xfId="13823"/>
    <cellStyle name="Input 4 3 4 2 2 2" xfId="25811"/>
    <cellStyle name="Input 4 3 4 2 2 2 2" xfId="46997"/>
    <cellStyle name="Input 4 3 4 2 2 3" xfId="36393"/>
    <cellStyle name="Input 4 3 4 2 3" xfId="20698"/>
    <cellStyle name="Input 4 3 4 2 3 2" xfId="41885"/>
    <cellStyle name="Input 4 3 4 2 4" xfId="31265"/>
    <cellStyle name="Input 4 3 4 2_Table 2A-1_EFT (Annual)" xfId="15346"/>
    <cellStyle name="Input 4 3 4 3" xfId="11167"/>
    <cellStyle name="Input 4 3 4 3 2" xfId="23265"/>
    <cellStyle name="Input 4 3 4 3 2 2" xfId="44451"/>
    <cellStyle name="Input 4 3 4 3 3" xfId="33847"/>
    <cellStyle name="Input 4 3 4 4" xfId="18152"/>
    <cellStyle name="Input 4 3 4 4 2" xfId="39339"/>
    <cellStyle name="Input 4 3 4 5" xfId="28522"/>
    <cellStyle name="Input 4 3 4_Table 2A-1_EFT (Annual)" xfId="7090"/>
    <cellStyle name="Input 4 3 5" xfId="3890"/>
    <cellStyle name="Input 4 3 5 2" xfId="12222"/>
    <cellStyle name="Input 4 3 5 2 2" xfId="24247"/>
    <cellStyle name="Input 4 3 5 2 2 2" xfId="45433"/>
    <cellStyle name="Input 4 3 5 2 3" xfId="34829"/>
    <cellStyle name="Input 4 3 5 3" xfId="19134"/>
    <cellStyle name="Input 4 3 5 3 2" xfId="40321"/>
    <cellStyle name="Input 4 3 5 4" xfId="29578"/>
    <cellStyle name="Input 4 3 5_Table 2A-1_EFT (Annual)" xfId="15347"/>
    <cellStyle name="Input 4 3 6" xfId="9559"/>
    <cellStyle name="Input 4 3 6 2" xfId="21701"/>
    <cellStyle name="Input 4 3 6 2 2" xfId="42887"/>
    <cellStyle name="Input 4 3 6 3" xfId="32283"/>
    <cellStyle name="Input 4 3 7" xfId="16588"/>
    <cellStyle name="Input 4 3 7 2" xfId="37775"/>
    <cellStyle name="Input 4 3 8" xfId="26835"/>
    <cellStyle name="Input 4 3_Table 2A-1_EFT (Annual)" xfId="3075"/>
    <cellStyle name="Input 4 4" xfId="1142"/>
    <cellStyle name="Input 4 4 2" xfId="2412"/>
    <cellStyle name="Input 4 4 2 2" xfId="5973"/>
    <cellStyle name="Input 4 4 2 2 2" xfId="14167"/>
    <cellStyle name="Input 4 4 2 2 2 2" xfId="26139"/>
    <cellStyle name="Input 4 4 2 2 2 2 2" xfId="47325"/>
    <cellStyle name="Input 4 4 2 2 2 3" xfId="36721"/>
    <cellStyle name="Input 4 4 2 2 3" xfId="21026"/>
    <cellStyle name="Input 4 4 2 2 3 2" xfId="42213"/>
    <cellStyle name="Input 4 4 2 2 4" xfId="31629"/>
    <cellStyle name="Input 4 4 2 2_Table 2A-1_EFT (Annual)" xfId="15348"/>
    <cellStyle name="Input 4 4 2 3" xfId="11509"/>
    <cellStyle name="Input 4 4 2 3 2" xfId="23593"/>
    <cellStyle name="Input 4 4 2 3 2 2" xfId="44779"/>
    <cellStyle name="Input 4 4 2 3 3" xfId="34175"/>
    <cellStyle name="Input 4 4 2 4" xfId="18480"/>
    <cellStyle name="Input 4 4 2 4 2" xfId="39667"/>
    <cellStyle name="Input 4 4 2 5" xfId="28886"/>
    <cellStyle name="Input 4 4 2_Table 2A-1_EFT (Annual)" xfId="7092"/>
    <cellStyle name="Input 4 4 3" xfId="4703"/>
    <cellStyle name="Input 4 4 3 2" xfId="12963"/>
    <cellStyle name="Input 4 4 3 2 2" xfId="24969"/>
    <cellStyle name="Input 4 4 3 2 2 2" xfId="46155"/>
    <cellStyle name="Input 4 4 3 2 3" xfId="35551"/>
    <cellStyle name="Input 4 4 3 3" xfId="19856"/>
    <cellStyle name="Input 4 4 3 3 2" xfId="41043"/>
    <cellStyle name="Input 4 4 3 4" xfId="30360"/>
    <cellStyle name="Input 4 4 3_Table 2A-1_EFT (Annual)" xfId="15349"/>
    <cellStyle name="Input 4 4 4" xfId="10307"/>
    <cellStyle name="Input 4 4 4 2" xfId="22423"/>
    <cellStyle name="Input 4 4 4 2 2" xfId="43609"/>
    <cellStyle name="Input 4 4 4 3" xfId="33005"/>
    <cellStyle name="Input 4 4 5" xfId="17310"/>
    <cellStyle name="Input 4 4 5 2" xfId="38497"/>
    <cellStyle name="Input 4 4 6" xfId="27617"/>
    <cellStyle name="Input 4 4_Table 2A-1_EFT (Annual)" xfId="7091"/>
    <cellStyle name="Input 4 5" xfId="709"/>
    <cellStyle name="Input 4 5 2" xfId="4270"/>
    <cellStyle name="Input 4 5 2 2" xfId="12554"/>
    <cellStyle name="Input 4 5 2 2 2" xfId="24572"/>
    <cellStyle name="Input 4 5 2 2 2 2" xfId="45758"/>
    <cellStyle name="Input 4 5 2 2 3" xfId="35154"/>
    <cellStyle name="Input 4 5 2 3" xfId="19459"/>
    <cellStyle name="Input 4 5 2 3 2" xfId="40646"/>
    <cellStyle name="Input 4 5 2 4" xfId="29927"/>
    <cellStyle name="Input 4 5 2_Table 2A-1_EFT (Annual)" xfId="15350"/>
    <cellStyle name="Input 4 5 3" xfId="9901"/>
    <cellStyle name="Input 4 5 3 2" xfId="22026"/>
    <cellStyle name="Input 4 5 3 2 2" xfId="43212"/>
    <cellStyle name="Input 4 5 3 3" xfId="32608"/>
    <cellStyle name="Input 4 5 4" xfId="16913"/>
    <cellStyle name="Input 4 5 4 2" xfId="38100"/>
    <cellStyle name="Input 4 5 5" xfId="27184"/>
    <cellStyle name="Input 4 5_Table 2A-1_EFT (Annual)" xfId="7093"/>
    <cellStyle name="Input 4 6" xfId="1883"/>
    <cellStyle name="Input 4 6 2" xfId="5444"/>
    <cellStyle name="Input 4 6 2 2" xfId="13659"/>
    <cellStyle name="Input 4 6 2 2 2" xfId="25647"/>
    <cellStyle name="Input 4 6 2 2 2 2" xfId="46833"/>
    <cellStyle name="Input 4 6 2 2 3" xfId="36229"/>
    <cellStyle name="Input 4 6 2 3" xfId="20534"/>
    <cellStyle name="Input 4 6 2 3 2" xfId="41721"/>
    <cellStyle name="Input 4 6 2 4" xfId="31101"/>
    <cellStyle name="Input 4 6 2_Table 2A-1_EFT (Annual)" xfId="15351"/>
    <cellStyle name="Input 4 6 3" xfId="11003"/>
    <cellStyle name="Input 4 6 3 2" xfId="23101"/>
    <cellStyle name="Input 4 6 3 2 2" xfId="44287"/>
    <cellStyle name="Input 4 6 3 3" xfId="33683"/>
    <cellStyle name="Input 4 6 4" xfId="17988"/>
    <cellStyle name="Input 4 6 4 2" xfId="39175"/>
    <cellStyle name="Input 4 6 5" xfId="28358"/>
    <cellStyle name="Input 4 6_Table 2A-1_EFT (Annual)" xfId="7094"/>
    <cellStyle name="Input 4 7" xfId="3677"/>
    <cellStyle name="Input 4 7 2" xfId="12050"/>
    <cellStyle name="Input 4 7 2 2" xfId="24081"/>
    <cellStyle name="Input 4 7 2 2 2" xfId="45267"/>
    <cellStyle name="Input 4 7 2 3" xfId="34663"/>
    <cellStyle name="Input 4 7 3" xfId="18968"/>
    <cellStyle name="Input 4 7 3 2" xfId="40155"/>
    <cellStyle name="Input 4 7 4" xfId="29387"/>
    <cellStyle name="Input 4 7_Table 2A-1_EFT (Annual)" xfId="15352"/>
    <cellStyle name="Input 4 8" xfId="9367"/>
    <cellStyle name="Input 4 8 2" xfId="21535"/>
    <cellStyle name="Input 4 8 2 2" xfId="42721"/>
    <cellStyle name="Input 4 8 3" xfId="32117"/>
    <cellStyle name="Input 4 9" xfId="16422"/>
    <cellStyle name="Input 4 9 2" xfId="37609"/>
    <cellStyle name="Input 4_Table 2A-1_EFT (Annual)" xfId="3073"/>
    <cellStyle name="Input 5" xfId="119"/>
    <cellStyle name="Input 5 10" xfId="21506"/>
    <cellStyle name="Input 5 10 2" xfId="42693"/>
    <cellStyle name="Input 5 11" xfId="26674"/>
    <cellStyle name="Input 5 2" xfId="512"/>
    <cellStyle name="Input 5 2 2" xfId="1489"/>
    <cellStyle name="Input 5 2 2 2" xfId="2759"/>
    <cellStyle name="Input 5 2 2 2 2" xfId="6320"/>
    <cellStyle name="Input 5 2 2 2 2 2" xfId="14514"/>
    <cellStyle name="Input 5 2 2 2 2 2 2" xfId="26486"/>
    <cellStyle name="Input 5 2 2 2 2 2 2 2" xfId="47672"/>
    <cellStyle name="Input 5 2 2 2 2 2 3" xfId="37068"/>
    <cellStyle name="Input 5 2 2 2 2 3" xfId="21373"/>
    <cellStyle name="Input 5 2 2 2 2 3 2" xfId="42560"/>
    <cellStyle name="Input 5 2 2 2 2 4" xfId="31976"/>
    <cellStyle name="Input 5 2 2 2 2_Table 2A-1_EFT (Annual)" xfId="15353"/>
    <cellStyle name="Input 5 2 2 2 3" xfId="11856"/>
    <cellStyle name="Input 5 2 2 2 3 2" xfId="23940"/>
    <cellStyle name="Input 5 2 2 2 3 2 2" xfId="45126"/>
    <cellStyle name="Input 5 2 2 2 3 3" xfId="34522"/>
    <cellStyle name="Input 5 2 2 2 4" xfId="18827"/>
    <cellStyle name="Input 5 2 2 2 4 2" xfId="40014"/>
    <cellStyle name="Input 5 2 2 2 5" xfId="29233"/>
    <cellStyle name="Input 5 2 2 2_Table 2A-1_EFT (Annual)" xfId="7096"/>
    <cellStyle name="Input 5 2 2 3" xfId="5050"/>
    <cellStyle name="Input 5 2 2 3 2" xfId="13310"/>
    <cellStyle name="Input 5 2 2 3 2 2" xfId="25316"/>
    <cellStyle name="Input 5 2 2 3 2 2 2" xfId="46502"/>
    <cellStyle name="Input 5 2 2 3 2 3" xfId="35898"/>
    <cellStyle name="Input 5 2 2 3 3" xfId="20203"/>
    <cellStyle name="Input 5 2 2 3 3 2" xfId="41390"/>
    <cellStyle name="Input 5 2 2 3 4" xfId="30707"/>
    <cellStyle name="Input 5 2 2 3_Table 2A-1_EFT (Annual)" xfId="15354"/>
    <cellStyle name="Input 5 2 2 4" xfId="10654"/>
    <cellStyle name="Input 5 2 2 4 2" xfId="22770"/>
    <cellStyle name="Input 5 2 2 4 2 2" xfId="43956"/>
    <cellStyle name="Input 5 2 2 4 3" xfId="33352"/>
    <cellStyle name="Input 5 2 2 5" xfId="17657"/>
    <cellStyle name="Input 5 2 2 5 2" xfId="38844"/>
    <cellStyle name="Input 5 2 2 6" xfId="27964"/>
    <cellStyle name="Input 5 2 2_Table 2A-1_EFT (Annual)" xfId="7095"/>
    <cellStyle name="Input 5 2 3" xfId="1023"/>
    <cellStyle name="Input 5 2 3 2" xfId="4584"/>
    <cellStyle name="Input 5 2 3 2 2" xfId="12844"/>
    <cellStyle name="Input 5 2 3 2 2 2" xfId="24850"/>
    <cellStyle name="Input 5 2 3 2 2 2 2" xfId="46036"/>
    <cellStyle name="Input 5 2 3 2 2 3" xfId="35432"/>
    <cellStyle name="Input 5 2 3 2 3" xfId="19737"/>
    <cellStyle name="Input 5 2 3 2 3 2" xfId="40924"/>
    <cellStyle name="Input 5 2 3 2 4" xfId="30241"/>
    <cellStyle name="Input 5 2 3 2_Table 2A-1_EFT (Annual)" xfId="15355"/>
    <cellStyle name="Input 5 2 3 3" xfId="10188"/>
    <cellStyle name="Input 5 2 3 3 2" xfId="22304"/>
    <cellStyle name="Input 5 2 3 3 2 2" xfId="43490"/>
    <cellStyle name="Input 5 2 3 3 3" xfId="32886"/>
    <cellStyle name="Input 5 2 3 4" xfId="17191"/>
    <cellStyle name="Input 5 2 3 4 2" xfId="38378"/>
    <cellStyle name="Input 5 2 3 5" xfId="27498"/>
    <cellStyle name="Input 5 2 3_Table 2A-1_EFT (Annual)" xfId="7097"/>
    <cellStyle name="Input 5 2 4" xfId="2228"/>
    <cellStyle name="Input 5 2 4 2" xfId="5789"/>
    <cellStyle name="Input 5 2 4 2 2" xfId="14004"/>
    <cellStyle name="Input 5 2 4 2 2 2" xfId="25992"/>
    <cellStyle name="Input 5 2 4 2 2 2 2" xfId="47178"/>
    <cellStyle name="Input 5 2 4 2 2 3" xfId="36574"/>
    <cellStyle name="Input 5 2 4 2 3" xfId="20879"/>
    <cellStyle name="Input 5 2 4 2 3 2" xfId="42066"/>
    <cellStyle name="Input 5 2 4 2 4" xfId="31446"/>
    <cellStyle name="Input 5 2 4 2_Table 2A-1_EFT (Annual)" xfId="15356"/>
    <cellStyle name="Input 5 2 4 3" xfId="11348"/>
    <cellStyle name="Input 5 2 4 3 2" xfId="23446"/>
    <cellStyle name="Input 5 2 4 3 2 2" xfId="44632"/>
    <cellStyle name="Input 5 2 4 3 3" xfId="34028"/>
    <cellStyle name="Input 5 2 4 4" xfId="18333"/>
    <cellStyle name="Input 5 2 4 4 2" xfId="39520"/>
    <cellStyle name="Input 5 2 4 5" xfId="28703"/>
    <cellStyle name="Input 5 2 4_Table 2A-1_EFT (Annual)" xfId="7098"/>
    <cellStyle name="Input 5 2 5" xfId="4082"/>
    <cellStyle name="Input 5 2 5 2" xfId="12406"/>
    <cellStyle name="Input 5 2 5 2 2" xfId="24428"/>
    <cellStyle name="Input 5 2 5 2 2 2" xfId="45614"/>
    <cellStyle name="Input 5 2 5 2 3" xfId="35010"/>
    <cellStyle name="Input 5 2 5 3" xfId="19315"/>
    <cellStyle name="Input 5 2 5 3 2" xfId="40502"/>
    <cellStyle name="Input 5 2 5 4" xfId="29770"/>
    <cellStyle name="Input 5 2 5_Table 2A-1_EFT (Annual)" xfId="15357"/>
    <cellStyle name="Input 5 2 6" xfId="9745"/>
    <cellStyle name="Input 5 2 6 2" xfId="21882"/>
    <cellStyle name="Input 5 2 6 2 2" xfId="43068"/>
    <cellStyle name="Input 5 2 6 3" xfId="32464"/>
    <cellStyle name="Input 5 2 7" xfId="16769"/>
    <cellStyle name="Input 5 2 7 2" xfId="37956"/>
    <cellStyle name="Input 5 2 8" xfId="27027"/>
    <cellStyle name="Input 5 2_Table 2A-1_EFT (Annual)" xfId="3077"/>
    <cellStyle name="Input 5 3" xfId="350"/>
    <cellStyle name="Input 5 3 2" xfId="1333"/>
    <cellStyle name="Input 5 3 2 2" xfId="2603"/>
    <cellStyle name="Input 5 3 2 2 2" xfId="6164"/>
    <cellStyle name="Input 5 3 2 2 2 2" xfId="14358"/>
    <cellStyle name="Input 5 3 2 2 2 2 2" xfId="26330"/>
    <cellStyle name="Input 5 3 2 2 2 2 2 2" xfId="47516"/>
    <cellStyle name="Input 5 3 2 2 2 2 3" xfId="36912"/>
    <cellStyle name="Input 5 3 2 2 2 3" xfId="21217"/>
    <cellStyle name="Input 5 3 2 2 2 3 2" xfId="42404"/>
    <cellStyle name="Input 5 3 2 2 2 4" xfId="31820"/>
    <cellStyle name="Input 5 3 2 2 2_Table 2A-1_EFT (Annual)" xfId="15358"/>
    <cellStyle name="Input 5 3 2 2 3" xfId="11700"/>
    <cellStyle name="Input 5 3 2 2 3 2" xfId="23784"/>
    <cellStyle name="Input 5 3 2 2 3 2 2" xfId="44970"/>
    <cellStyle name="Input 5 3 2 2 3 3" xfId="34366"/>
    <cellStyle name="Input 5 3 2 2 4" xfId="18671"/>
    <cellStyle name="Input 5 3 2 2 4 2" xfId="39858"/>
    <cellStyle name="Input 5 3 2 2 5" xfId="29077"/>
    <cellStyle name="Input 5 3 2 2_Table 2A-1_EFT (Annual)" xfId="7100"/>
    <cellStyle name="Input 5 3 2 3" xfId="4894"/>
    <cellStyle name="Input 5 3 2 3 2" xfId="13154"/>
    <cellStyle name="Input 5 3 2 3 2 2" xfId="25160"/>
    <cellStyle name="Input 5 3 2 3 2 2 2" xfId="46346"/>
    <cellStyle name="Input 5 3 2 3 2 3" xfId="35742"/>
    <cellStyle name="Input 5 3 2 3 3" xfId="20047"/>
    <cellStyle name="Input 5 3 2 3 3 2" xfId="41234"/>
    <cellStyle name="Input 5 3 2 3 4" xfId="30551"/>
    <cellStyle name="Input 5 3 2 3_Table 2A-1_EFT (Annual)" xfId="15359"/>
    <cellStyle name="Input 5 3 2 4" xfId="10498"/>
    <cellStyle name="Input 5 3 2 4 2" xfId="22614"/>
    <cellStyle name="Input 5 3 2 4 2 2" xfId="43800"/>
    <cellStyle name="Input 5 3 2 4 3" xfId="33196"/>
    <cellStyle name="Input 5 3 2 5" xfId="17501"/>
    <cellStyle name="Input 5 3 2 5 2" xfId="38688"/>
    <cellStyle name="Input 5 3 2 6" xfId="27808"/>
    <cellStyle name="Input 5 3 2_Table 2A-1_EFT (Annual)" xfId="7099"/>
    <cellStyle name="Input 5 3 3" xfId="891"/>
    <cellStyle name="Input 5 3 3 2" xfId="4452"/>
    <cellStyle name="Input 5 3 3 2 2" xfId="12714"/>
    <cellStyle name="Input 5 3 3 2 2 2" xfId="24724"/>
    <cellStyle name="Input 5 3 3 2 2 2 2" xfId="45910"/>
    <cellStyle name="Input 5 3 3 2 2 3" xfId="35306"/>
    <cellStyle name="Input 5 3 3 2 3" xfId="19611"/>
    <cellStyle name="Input 5 3 3 2 3 2" xfId="40798"/>
    <cellStyle name="Input 5 3 3 2 4" xfId="30109"/>
    <cellStyle name="Input 5 3 3 2_Table 2A-1_EFT (Annual)" xfId="15360"/>
    <cellStyle name="Input 5 3 3 3" xfId="10061"/>
    <cellStyle name="Input 5 3 3 3 2" xfId="22178"/>
    <cellStyle name="Input 5 3 3 3 2 2" xfId="43364"/>
    <cellStyle name="Input 5 3 3 3 3" xfId="32760"/>
    <cellStyle name="Input 5 3 3 4" xfId="17065"/>
    <cellStyle name="Input 5 3 3 4 2" xfId="38252"/>
    <cellStyle name="Input 5 3 3 5" xfId="27366"/>
    <cellStyle name="Input 5 3 3_Table 2A-1_EFT (Annual)" xfId="7101"/>
    <cellStyle name="Input 5 3 4" xfId="2072"/>
    <cellStyle name="Input 5 3 4 2" xfId="5633"/>
    <cellStyle name="Input 5 3 4 2 2" xfId="13848"/>
    <cellStyle name="Input 5 3 4 2 2 2" xfId="25836"/>
    <cellStyle name="Input 5 3 4 2 2 2 2" xfId="47022"/>
    <cellStyle name="Input 5 3 4 2 2 3" xfId="36418"/>
    <cellStyle name="Input 5 3 4 2 3" xfId="20723"/>
    <cellStyle name="Input 5 3 4 2 3 2" xfId="41910"/>
    <cellStyle name="Input 5 3 4 2 4" xfId="31290"/>
    <cellStyle name="Input 5 3 4 2_Table 2A-1_EFT (Annual)" xfId="15361"/>
    <cellStyle name="Input 5 3 4 3" xfId="11192"/>
    <cellStyle name="Input 5 3 4 3 2" xfId="23290"/>
    <cellStyle name="Input 5 3 4 3 2 2" xfId="44476"/>
    <cellStyle name="Input 5 3 4 3 3" xfId="33872"/>
    <cellStyle name="Input 5 3 4 4" xfId="18177"/>
    <cellStyle name="Input 5 3 4 4 2" xfId="39364"/>
    <cellStyle name="Input 5 3 4 5" xfId="28547"/>
    <cellStyle name="Input 5 3 4_Table 2A-1_EFT (Annual)" xfId="7102"/>
    <cellStyle name="Input 5 3 5" xfId="3920"/>
    <cellStyle name="Input 5 3 5 2" xfId="12248"/>
    <cellStyle name="Input 5 3 5 2 2" xfId="24272"/>
    <cellStyle name="Input 5 3 5 2 2 2" xfId="45458"/>
    <cellStyle name="Input 5 3 5 2 3" xfId="34854"/>
    <cellStyle name="Input 5 3 5 3" xfId="19159"/>
    <cellStyle name="Input 5 3 5 3 2" xfId="40346"/>
    <cellStyle name="Input 5 3 5 4" xfId="29608"/>
    <cellStyle name="Input 5 3 5_Table 2A-1_EFT (Annual)" xfId="15362"/>
    <cellStyle name="Input 5 3 6" xfId="9585"/>
    <cellStyle name="Input 5 3 6 2" xfId="21726"/>
    <cellStyle name="Input 5 3 6 2 2" xfId="42912"/>
    <cellStyle name="Input 5 3 6 3" xfId="32308"/>
    <cellStyle name="Input 5 3 7" xfId="16613"/>
    <cellStyle name="Input 5 3 7 2" xfId="37800"/>
    <cellStyle name="Input 5 3 8" xfId="26865"/>
    <cellStyle name="Input 5 3_Table 2A-1_EFT (Annual)" xfId="3078"/>
    <cellStyle name="Input 5 4" xfId="1167"/>
    <cellStyle name="Input 5 4 2" xfId="2437"/>
    <cellStyle name="Input 5 4 2 2" xfId="5998"/>
    <cellStyle name="Input 5 4 2 2 2" xfId="14192"/>
    <cellStyle name="Input 5 4 2 2 2 2" xfId="26164"/>
    <cellStyle name="Input 5 4 2 2 2 2 2" xfId="47350"/>
    <cellStyle name="Input 5 4 2 2 2 3" xfId="36746"/>
    <cellStyle name="Input 5 4 2 2 3" xfId="21051"/>
    <cellStyle name="Input 5 4 2 2 3 2" xfId="42238"/>
    <cellStyle name="Input 5 4 2 2 4" xfId="31654"/>
    <cellStyle name="Input 5 4 2 2_Table 2A-1_EFT (Annual)" xfId="15363"/>
    <cellStyle name="Input 5 4 2 3" xfId="11534"/>
    <cellStyle name="Input 5 4 2 3 2" xfId="23618"/>
    <cellStyle name="Input 5 4 2 3 2 2" xfId="44804"/>
    <cellStyle name="Input 5 4 2 3 3" xfId="34200"/>
    <cellStyle name="Input 5 4 2 4" xfId="18505"/>
    <cellStyle name="Input 5 4 2 4 2" xfId="39692"/>
    <cellStyle name="Input 5 4 2 5" xfId="28911"/>
    <cellStyle name="Input 5 4 2_Table 2A-1_EFT (Annual)" xfId="7104"/>
    <cellStyle name="Input 5 4 3" xfId="4728"/>
    <cellStyle name="Input 5 4 3 2" xfId="12988"/>
    <cellStyle name="Input 5 4 3 2 2" xfId="24994"/>
    <cellStyle name="Input 5 4 3 2 2 2" xfId="46180"/>
    <cellStyle name="Input 5 4 3 2 3" xfId="35576"/>
    <cellStyle name="Input 5 4 3 3" xfId="19881"/>
    <cellStyle name="Input 5 4 3 3 2" xfId="41068"/>
    <cellStyle name="Input 5 4 3 4" xfId="30385"/>
    <cellStyle name="Input 5 4 3_Table 2A-1_EFT (Annual)" xfId="15364"/>
    <cellStyle name="Input 5 4 4" xfId="10332"/>
    <cellStyle name="Input 5 4 4 2" xfId="22448"/>
    <cellStyle name="Input 5 4 4 2 2" xfId="43634"/>
    <cellStyle name="Input 5 4 4 3" xfId="33030"/>
    <cellStyle name="Input 5 4 5" xfId="17335"/>
    <cellStyle name="Input 5 4 5 2" xfId="38522"/>
    <cellStyle name="Input 5 4 6" xfId="27642"/>
    <cellStyle name="Input 5 4_Table 2A-1_EFT (Annual)" xfId="7103"/>
    <cellStyle name="Input 5 5" xfId="732"/>
    <cellStyle name="Input 5 5 2" xfId="4293"/>
    <cellStyle name="Input 5 5 2 2" xfId="12573"/>
    <cellStyle name="Input 5 5 2 2 2" xfId="24590"/>
    <cellStyle name="Input 5 5 2 2 2 2" xfId="45776"/>
    <cellStyle name="Input 5 5 2 2 3" xfId="35172"/>
    <cellStyle name="Input 5 5 2 3" xfId="19477"/>
    <cellStyle name="Input 5 5 2 3 2" xfId="40664"/>
    <cellStyle name="Input 5 5 2 4" xfId="29950"/>
    <cellStyle name="Input 5 5 2_Table 2A-1_EFT (Annual)" xfId="15365"/>
    <cellStyle name="Input 5 5 3" xfId="9921"/>
    <cellStyle name="Input 5 5 3 2" xfId="22044"/>
    <cellStyle name="Input 5 5 3 2 2" xfId="43230"/>
    <cellStyle name="Input 5 5 3 3" xfId="32626"/>
    <cellStyle name="Input 5 5 4" xfId="16931"/>
    <cellStyle name="Input 5 5 4 2" xfId="38118"/>
    <cellStyle name="Input 5 5 5" xfId="27207"/>
    <cellStyle name="Input 5 5_Table 2A-1_EFT (Annual)" xfId="7105"/>
    <cellStyle name="Input 5 6" xfId="1797"/>
    <cellStyle name="Input 5 6 2" xfId="5358"/>
    <cellStyle name="Input 5 6 2 2" xfId="13573"/>
    <cellStyle name="Input 5 6 2 2 2" xfId="25561"/>
    <cellStyle name="Input 5 6 2 2 2 2" xfId="46747"/>
    <cellStyle name="Input 5 6 2 2 3" xfId="36143"/>
    <cellStyle name="Input 5 6 2 3" xfId="20448"/>
    <cellStyle name="Input 5 6 2 3 2" xfId="41635"/>
    <cellStyle name="Input 5 6 2 4" xfId="31015"/>
    <cellStyle name="Input 5 6 2_Table 2A-1_EFT (Annual)" xfId="15366"/>
    <cellStyle name="Input 5 6 3" xfId="10917"/>
    <cellStyle name="Input 5 6 3 2" xfId="23015"/>
    <cellStyle name="Input 5 6 3 2 2" xfId="44201"/>
    <cellStyle name="Input 5 6 3 3" xfId="33597"/>
    <cellStyle name="Input 5 6 4" xfId="17902"/>
    <cellStyle name="Input 5 6 4 2" xfId="39089"/>
    <cellStyle name="Input 5 6 5" xfId="28272"/>
    <cellStyle name="Input 5 6_Table 2A-1_EFT (Annual)" xfId="7106"/>
    <cellStyle name="Input 5 7" xfId="3708"/>
    <cellStyle name="Input 5 7 2" xfId="12076"/>
    <cellStyle name="Input 5 7 2 2" xfId="24106"/>
    <cellStyle name="Input 5 7 2 2 2" xfId="45292"/>
    <cellStyle name="Input 5 7 2 3" xfId="34688"/>
    <cellStyle name="Input 5 7 3" xfId="18993"/>
    <cellStyle name="Input 5 7 3 2" xfId="40180"/>
    <cellStyle name="Input 5 7 4" xfId="29417"/>
    <cellStyle name="Input 5 7_Table 2A-1_EFT (Annual)" xfId="15367"/>
    <cellStyle name="Input 5 8" xfId="9395"/>
    <cellStyle name="Input 5 8 2" xfId="21560"/>
    <cellStyle name="Input 5 8 2 2" xfId="42746"/>
    <cellStyle name="Input 5 8 3" xfId="32142"/>
    <cellStyle name="Input 5 9" xfId="16447"/>
    <cellStyle name="Input 5 9 2" xfId="37634"/>
    <cellStyle name="Input 5_Table 2A-1_EFT (Annual)" xfId="3076"/>
    <cellStyle name="Input 6" xfId="79"/>
    <cellStyle name="Input 6 10" xfId="26635"/>
    <cellStyle name="Input 6 2" xfId="478"/>
    <cellStyle name="Input 6 2 2" xfId="1455"/>
    <cellStyle name="Input 6 2 2 2" xfId="2725"/>
    <cellStyle name="Input 6 2 2 2 2" xfId="6286"/>
    <cellStyle name="Input 6 2 2 2 2 2" xfId="14480"/>
    <cellStyle name="Input 6 2 2 2 2 2 2" xfId="26452"/>
    <cellStyle name="Input 6 2 2 2 2 2 2 2" xfId="47638"/>
    <cellStyle name="Input 6 2 2 2 2 2 3" xfId="37034"/>
    <cellStyle name="Input 6 2 2 2 2 3" xfId="21339"/>
    <cellStyle name="Input 6 2 2 2 2 3 2" xfId="42526"/>
    <cellStyle name="Input 6 2 2 2 2 4" xfId="31942"/>
    <cellStyle name="Input 6 2 2 2 2_Table 2A-1_EFT (Annual)" xfId="15368"/>
    <cellStyle name="Input 6 2 2 2 3" xfId="11822"/>
    <cellStyle name="Input 6 2 2 2 3 2" xfId="23906"/>
    <cellStyle name="Input 6 2 2 2 3 2 2" xfId="45092"/>
    <cellStyle name="Input 6 2 2 2 3 3" xfId="34488"/>
    <cellStyle name="Input 6 2 2 2 4" xfId="18793"/>
    <cellStyle name="Input 6 2 2 2 4 2" xfId="39980"/>
    <cellStyle name="Input 6 2 2 2 5" xfId="29199"/>
    <cellStyle name="Input 6 2 2 2_Table 2A-1_EFT (Annual)" xfId="7108"/>
    <cellStyle name="Input 6 2 2 3" xfId="5016"/>
    <cellStyle name="Input 6 2 2 3 2" xfId="13276"/>
    <cellStyle name="Input 6 2 2 3 2 2" xfId="25282"/>
    <cellStyle name="Input 6 2 2 3 2 2 2" xfId="46468"/>
    <cellStyle name="Input 6 2 2 3 2 3" xfId="35864"/>
    <cellStyle name="Input 6 2 2 3 3" xfId="20169"/>
    <cellStyle name="Input 6 2 2 3 3 2" xfId="41356"/>
    <cellStyle name="Input 6 2 2 3 4" xfId="30673"/>
    <cellStyle name="Input 6 2 2 3_Table 2A-1_EFT (Annual)" xfId="15369"/>
    <cellStyle name="Input 6 2 2 4" xfId="10620"/>
    <cellStyle name="Input 6 2 2 4 2" xfId="22736"/>
    <cellStyle name="Input 6 2 2 4 2 2" xfId="43922"/>
    <cellStyle name="Input 6 2 2 4 3" xfId="33318"/>
    <cellStyle name="Input 6 2 2 5" xfId="17623"/>
    <cellStyle name="Input 6 2 2 5 2" xfId="38810"/>
    <cellStyle name="Input 6 2 2 6" xfId="27930"/>
    <cellStyle name="Input 6 2 2_Table 2A-1_EFT (Annual)" xfId="7107"/>
    <cellStyle name="Input 6 2 3" xfId="998"/>
    <cellStyle name="Input 6 2 3 2" xfId="4559"/>
    <cellStyle name="Input 6 2 3 2 2" xfId="12819"/>
    <cellStyle name="Input 6 2 3 2 2 2" xfId="24825"/>
    <cellStyle name="Input 6 2 3 2 2 2 2" xfId="46011"/>
    <cellStyle name="Input 6 2 3 2 2 3" xfId="35407"/>
    <cellStyle name="Input 6 2 3 2 3" xfId="19712"/>
    <cellStyle name="Input 6 2 3 2 3 2" xfId="40899"/>
    <cellStyle name="Input 6 2 3 2 4" xfId="30216"/>
    <cellStyle name="Input 6 2 3 2_Table 2A-1_EFT (Annual)" xfId="15370"/>
    <cellStyle name="Input 6 2 3 3" xfId="10163"/>
    <cellStyle name="Input 6 2 3 3 2" xfId="22279"/>
    <cellStyle name="Input 6 2 3 3 2 2" xfId="43465"/>
    <cellStyle name="Input 6 2 3 3 3" xfId="32861"/>
    <cellStyle name="Input 6 2 3 4" xfId="17166"/>
    <cellStyle name="Input 6 2 3 4 2" xfId="38353"/>
    <cellStyle name="Input 6 2 3 5" xfId="27473"/>
    <cellStyle name="Input 6 2 3_Table 2A-1_EFT (Annual)" xfId="7109"/>
    <cellStyle name="Input 6 2 4" xfId="2194"/>
    <cellStyle name="Input 6 2 4 2" xfId="5755"/>
    <cellStyle name="Input 6 2 4 2 2" xfId="13970"/>
    <cellStyle name="Input 6 2 4 2 2 2" xfId="25958"/>
    <cellStyle name="Input 6 2 4 2 2 2 2" xfId="47144"/>
    <cellStyle name="Input 6 2 4 2 2 3" xfId="36540"/>
    <cellStyle name="Input 6 2 4 2 3" xfId="20845"/>
    <cellStyle name="Input 6 2 4 2 3 2" xfId="42032"/>
    <cellStyle name="Input 6 2 4 2 4" xfId="31412"/>
    <cellStyle name="Input 6 2 4 2_Table 2A-1_EFT (Annual)" xfId="15371"/>
    <cellStyle name="Input 6 2 4 3" xfId="11314"/>
    <cellStyle name="Input 6 2 4 3 2" xfId="23412"/>
    <cellStyle name="Input 6 2 4 3 2 2" xfId="44598"/>
    <cellStyle name="Input 6 2 4 3 3" xfId="33994"/>
    <cellStyle name="Input 6 2 4 4" xfId="18299"/>
    <cellStyle name="Input 6 2 4 4 2" xfId="39486"/>
    <cellStyle name="Input 6 2 4 5" xfId="28669"/>
    <cellStyle name="Input 6 2 4_Table 2A-1_EFT (Annual)" xfId="7110"/>
    <cellStyle name="Input 6 2 5" xfId="4048"/>
    <cellStyle name="Input 6 2 5 2" xfId="12372"/>
    <cellStyle name="Input 6 2 5 2 2" xfId="24394"/>
    <cellStyle name="Input 6 2 5 2 2 2" xfId="45580"/>
    <cellStyle name="Input 6 2 5 2 3" xfId="34976"/>
    <cellStyle name="Input 6 2 5 3" xfId="19281"/>
    <cellStyle name="Input 6 2 5 3 2" xfId="40468"/>
    <cellStyle name="Input 6 2 5 4" xfId="29736"/>
    <cellStyle name="Input 6 2 5_Table 2A-1_EFT (Annual)" xfId="15372"/>
    <cellStyle name="Input 6 2 6" xfId="9711"/>
    <cellStyle name="Input 6 2 6 2" xfId="21848"/>
    <cellStyle name="Input 6 2 6 2 2" xfId="43034"/>
    <cellStyle name="Input 6 2 6 3" xfId="32430"/>
    <cellStyle name="Input 6 2 7" xfId="16735"/>
    <cellStyle name="Input 6 2 7 2" xfId="37922"/>
    <cellStyle name="Input 6 2 8" xfId="26993"/>
    <cellStyle name="Input 6 2_Table 2A-1_EFT (Annual)" xfId="3080"/>
    <cellStyle name="Input 6 3" xfId="311"/>
    <cellStyle name="Input 6 3 2" xfId="1299"/>
    <cellStyle name="Input 6 3 2 2" xfId="2569"/>
    <cellStyle name="Input 6 3 2 2 2" xfId="6130"/>
    <cellStyle name="Input 6 3 2 2 2 2" xfId="14324"/>
    <cellStyle name="Input 6 3 2 2 2 2 2" xfId="26296"/>
    <cellStyle name="Input 6 3 2 2 2 2 2 2" xfId="47482"/>
    <cellStyle name="Input 6 3 2 2 2 2 3" xfId="36878"/>
    <cellStyle name="Input 6 3 2 2 2 3" xfId="21183"/>
    <cellStyle name="Input 6 3 2 2 2 3 2" xfId="42370"/>
    <cellStyle name="Input 6 3 2 2 2 4" xfId="31786"/>
    <cellStyle name="Input 6 3 2 2 2_Table 2A-1_EFT (Annual)" xfId="15373"/>
    <cellStyle name="Input 6 3 2 2 3" xfId="11666"/>
    <cellStyle name="Input 6 3 2 2 3 2" xfId="23750"/>
    <cellStyle name="Input 6 3 2 2 3 2 2" xfId="44936"/>
    <cellStyle name="Input 6 3 2 2 3 3" xfId="34332"/>
    <cellStyle name="Input 6 3 2 2 4" xfId="18637"/>
    <cellStyle name="Input 6 3 2 2 4 2" xfId="39824"/>
    <cellStyle name="Input 6 3 2 2 5" xfId="29043"/>
    <cellStyle name="Input 6 3 2 2_Table 2A-1_EFT (Annual)" xfId="7112"/>
    <cellStyle name="Input 6 3 2 3" xfId="4860"/>
    <cellStyle name="Input 6 3 2 3 2" xfId="13120"/>
    <cellStyle name="Input 6 3 2 3 2 2" xfId="25126"/>
    <cellStyle name="Input 6 3 2 3 2 2 2" xfId="46312"/>
    <cellStyle name="Input 6 3 2 3 2 3" xfId="35708"/>
    <cellStyle name="Input 6 3 2 3 3" xfId="20013"/>
    <cellStyle name="Input 6 3 2 3 3 2" xfId="41200"/>
    <cellStyle name="Input 6 3 2 3 4" xfId="30517"/>
    <cellStyle name="Input 6 3 2 3_Table 2A-1_EFT (Annual)" xfId="15374"/>
    <cellStyle name="Input 6 3 2 4" xfId="10464"/>
    <cellStyle name="Input 6 3 2 4 2" xfId="22580"/>
    <cellStyle name="Input 6 3 2 4 2 2" xfId="43766"/>
    <cellStyle name="Input 6 3 2 4 3" xfId="33162"/>
    <cellStyle name="Input 6 3 2 5" xfId="17467"/>
    <cellStyle name="Input 6 3 2 5 2" xfId="38654"/>
    <cellStyle name="Input 6 3 2 6" xfId="27774"/>
    <cellStyle name="Input 6 3 2_Table 2A-1_EFT (Annual)" xfId="7111"/>
    <cellStyle name="Input 6 3 3" xfId="861"/>
    <cellStyle name="Input 6 3 3 2" xfId="4422"/>
    <cellStyle name="Input 6 3 3 2 2" xfId="12687"/>
    <cellStyle name="Input 6 3 3 2 2 2" xfId="24699"/>
    <cellStyle name="Input 6 3 3 2 2 2 2" xfId="45885"/>
    <cellStyle name="Input 6 3 3 2 2 3" xfId="35281"/>
    <cellStyle name="Input 6 3 3 2 3" xfId="19586"/>
    <cellStyle name="Input 6 3 3 2 3 2" xfId="40773"/>
    <cellStyle name="Input 6 3 3 2 4" xfId="30079"/>
    <cellStyle name="Input 6 3 3 2_Table 2A-1_EFT (Annual)" xfId="15375"/>
    <cellStyle name="Input 6 3 3 3" xfId="10034"/>
    <cellStyle name="Input 6 3 3 3 2" xfId="22153"/>
    <cellStyle name="Input 6 3 3 3 2 2" xfId="43339"/>
    <cellStyle name="Input 6 3 3 3 3" xfId="32735"/>
    <cellStyle name="Input 6 3 3 4" xfId="17040"/>
    <cellStyle name="Input 6 3 3 4 2" xfId="38227"/>
    <cellStyle name="Input 6 3 3 5" xfId="27336"/>
    <cellStyle name="Input 6 3 3_Table 2A-1_EFT (Annual)" xfId="7113"/>
    <cellStyle name="Input 6 3 4" xfId="2038"/>
    <cellStyle name="Input 6 3 4 2" xfId="5599"/>
    <cellStyle name="Input 6 3 4 2 2" xfId="13814"/>
    <cellStyle name="Input 6 3 4 2 2 2" xfId="25802"/>
    <cellStyle name="Input 6 3 4 2 2 2 2" xfId="46988"/>
    <cellStyle name="Input 6 3 4 2 2 3" xfId="36384"/>
    <cellStyle name="Input 6 3 4 2 3" xfId="20689"/>
    <cellStyle name="Input 6 3 4 2 3 2" xfId="41876"/>
    <cellStyle name="Input 6 3 4 2 4" xfId="31256"/>
    <cellStyle name="Input 6 3 4 2_Table 2A-1_EFT (Annual)" xfId="15376"/>
    <cellStyle name="Input 6 3 4 3" xfId="11158"/>
    <cellStyle name="Input 6 3 4 3 2" xfId="23256"/>
    <cellStyle name="Input 6 3 4 3 2 2" xfId="44442"/>
    <cellStyle name="Input 6 3 4 3 3" xfId="33838"/>
    <cellStyle name="Input 6 3 4 4" xfId="18143"/>
    <cellStyle name="Input 6 3 4 4 2" xfId="39330"/>
    <cellStyle name="Input 6 3 4 5" xfId="28513"/>
    <cellStyle name="Input 6 3 4_Table 2A-1_EFT (Annual)" xfId="7114"/>
    <cellStyle name="Input 6 3 5" xfId="3881"/>
    <cellStyle name="Input 6 3 5 2" xfId="12213"/>
    <cellStyle name="Input 6 3 5 2 2" xfId="24238"/>
    <cellStyle name="Input 6 3 5 2 2 2" xfId="45424"/>
    <cellStyle name="Input 6 3 5 2 3" xfId="34820"/>
    <cellStyle name="Input 6 3 5 3" xfId="19125"/>
    <cellStyle name="Input 6 3 5 3 2" xfId="40312"/>
    <cellStyle name="Input 6 3 5 4" xfId="29569"/>
    <cellStyle name="Input 6 3 5_Table 2A-1_EFT (Annual)" xfId="15377"/>
    <cellStyle name="Input 6 3 6" xfId="9550"/>
    <cellStyle name="Input 6 3 6 2" xfId="21692"/>
    <cellStyle name="Input 6 3 6 2 2" xfId="42878"/>
    <cellStyle name="Input 6 3 6 3" xfId="32274"/>
    <cellStyle name="Input 6 3 7" xfId="16579"/>
    <cellStyle name="Input 6 3 7 2" xfId="37766"/>
    <cellStyle name="Input 6 3 8" xfId="26826"/>
    <cellStyle name="Input 6 3_Table 2A-1_EFT (Annual)" xfId="3081"/>
    <cellStyle name="Input 6 4" xfId="1133"/>
    <cellStyle name="Input 6 4 2" xfId="2403"/>
    <cellStyle name="Input 6 4 2 2" xfId="5964"/>
    <cellStyle name="Input 6 4 2 2 2" xfId="14158"/>
    <cellStyle name="Input 6 4 2 2 2 2" xfId="26130"/>
    <cellStyle name="Input 6 4 2 2 2 2 2" xfId="47316"/>
    <cellStyle name="Input 6 4 2 2 2 3" xfId="36712"/>
    <cellStyle name="Input 6 4 2 2 3" xfId="21017"/>
    <cellStyle name="Input 6 4 2 2 3 2" xfId="42204"/>
    <cellStyle name="Input 6 4 2 2 4" xfId="31620"/>
    <cellStyle name="Input 6 4 2 2_Table 2A-1_EFT (Annual)" xfId="15378"/>
    <cellStyle name="Input 6 4 2 3" xfId="11500"/>
    <cellStyle name="Input 6 4 2 3 2" xfId="23584"/>
    <cellStyle name="Input 6 4 2 3 2 2" xfId="44770"/>
    <cellStyle name="Input 6 4 2 3 3" xfId="34166"/>
    <cellStyle name="Input 6 4 2 4" xfId="18471"/>
    <cellStyle name="Input 6 4 2 4 2" xfId="39658"/>
    <cellStyle name="Input 6 4 2 5" xfId="28877"/>
    <cellStyle name="Input 6 4 2_Table 2A-1_EFT (Annual)" xfId="7116"/>
    <cellStyle name="Input 6 4 3" xfId="4694"/>
    <cellStyle name="Input 6 4 3 2" xfId="12954"/>
    <cellStyle name="Input 6 4 3 2 2" xfId="24960"/>
    <cellStyle name="Input 6 4 3 2 2 2" xfId="46146"/>
    <cellStyle name="Input 6 4 3 2 3" xfId="35542"/>
    <cellStyle name="Input 6 4 3 3" xfId="19847"/>
    <cellStyle name="Input 6 4 3 3 2" xfId="41034"/>
    <cellStyle name="Input 6 4 3 4" xfId="30351"/>
    <cellStyle name="Input 6 4 3_Table 2A-1_EFT (Annual)" xfId="15379"/>
    <cellStyle name="Input 6 4 4" xfId="10298"/>
    <cellStyle name="Input 6 4 4 2" xfId="22414"/>
    <cellStyle name="Input 6 4 4 2 2" xfId="43600"/>
    <cellStyle name="Input 6 4 4 3" xfId="32996"/>
    <cellStyle name="Input 6 4 5" xfId="17301"/>
    <cellStyle name="Input 6 4 5 2" xfId="38488"/>
    <cellStyle name="Input 6 4 6" xfId="27608"/>
    <cellStyle name="Input 6 4_Table 2A-1_EFT (Annual)" xfId="7115"/>
    <cellStyle name="Input 6 5" xfId="702"/>
    <cellStyle name="Input 6 5 2" xfId="4263"/>
    <cellStyle name="Input 6 5 2 2" xfId="12547"/>
    <cellStyle name="Input 6 5 2 2 2" xfId="24565"/>
    <cellStyle name="Input 6 5 2 2 2 2" xfId="45751"/>
    <cellStyle name="Input 6 5 2 2 3" xfId="35147"/>
    <cellStyle name="Input 6 5 2 3" xfId="19452"/>
    <cellStyle name="Input 6 5 2 3 2" xfId="40639"/>
    <cellStyle name="Input 6 5 2 4" xfId="29920"/>
    <cellStyle name="Input 6 5 2_Table 2A-1_EFT (Annual)" xfId="15380"/>
    <cellStyle name="Input 6 5 3" xfId="9894"/>
    <cellStyle name="Input 6 5 3 2" xfId="22019"/>
    <cellStyle name="Input 6 5 3 2 2" xfId="43205"/>
    <cellStyle name="Input 6 5 3 3" xfId="32601"/>
    <cellStyle name="Input 6 5 4" xfId="16906"/>
    <cellStyle name="Input 6 5 4 2" xfId="38093"/>
    <cellStyle name="Input 6 5 5" xfId="27177"/>
    <cellStyle name="Input 6 5_Table 2A-1_EFT (Annual)" xfId="7117"/>
    <cellStyle name="Input 6 6" xfId="1805"/>
    <cellStyle name="Input 6 6 2" xfId="5366"/>
    <cellStyle name="Input 6 6 2 2" xfId="13581"/>
    <cellStyle name="Input 6 6 2 2 2" xfId="25569"/>
    <cellStyle name="Input 6 6 2 2 2 2" xfId="46755"/>
    <cellStyle name="Input 6 6 2 2 3" xfId="36151"/>
    <cellStyle name="Input 6 6 2 3" xfId="20456"/>
    <cellStyle name="Input 6 6 2 3 2" xfId="41643"/>
    <cellStyle name="Input 6 6 2 4" xfId="31023"/>
    <cellStyle name="Input 6 6 2_Table 2A-1_EFT (Annual)" xfId="15381"/>
    <cellStyle name="Input 6 6 3" xfId="10925"/>
    <cellStyle name="Input 6 6 3 2" xfId="23023"/>
    <cellStyle name="Input 6 6 3 2 2" xfId="44209"/>
    <cellStyle name="Input 6 6 3 3" xfId="33605"/>
    <cellStyle name="Input 6 6 4" xfId="17910"/>
    <cellStyle name="Input 6 6 4 2" xfId="39097"/>
    <cellStyle name="Input 6 6 5" xfId="28280"/>
    <cellStyle name="Input 6 6_Table 2A-1_EFT (Annual)" xfId="7118"/>
    <cellStyle name="Input 6 7" xfId="3668"/>
    <cellStyle name="Input 6 7 2" xfId="12041"/>
    <cellStyle name="Input 6 7 2 2" xfId="24072"/>
    <cellStyle name="Input 6 7 2 2 2" xfId="45258"/>
    <cellStyle name="Input 6 7 2 3" xfId="34654"/>
    <cellStyle name="Input 6 7 3" xfId="18959"/>
    <cellStyle name="Input 6 7 3 2" xfId="40146"/>
    <cellStyle name="Input 6 7 4" xfId="29378"/>
    <cellStyle name="Input 6 7_Table 2A-1_EFT (Annual)" xfId="15382"/>
    <cellStyle name="Input 6 8" xfId="9358"/>
    <cellStyle name="Input 6 8 2" xfId="21526"/>
    <cellStyle name="Input 6 8 2 2" xfId="42712"/>
    <cellStyle name="Input 6 8 3" xfId="32108"/>
    <cellStyle name="Input 6 9" xfId="16413"/>
    <cellStyle name="Input 6 9 2" xfId="37600"/>
    <cellStyle name="Input 6_Table 2A-1_EFT (Annual)" xfId="3079"/>
    <cellStyle name="Input 7" xfId="127"/>
    <cellStyle name="Input 7 10" xfId="26682"/>
    <cellStyle name="Input 7 2" xfId="520"/>
    <cellStyle name="Input 7 2 2" xfId="1497"/>
    <cellStyle name="Input 7 2 2 2" xfId="2767"/>
    <cellStyle name="Input 7 2 2 2 2" xfId="6328"/>
    <cellStyle name="Input 7 2 2 2 2 2" xfId="14522"/>
    <cellStyle name="Input 7 2 2 2 2 2 2" xfId="26494"/>
    <cellStyle name="Input 7 2 2 2 2 2 2 2" xfId="47680"/>
    <cellStyle name="Input 7 2 2 2 2 2 3" xfId="37076"/>
    <cellStyle name="Input 7 2 2 2 2 3" xfId="21381"/>
    <cellStyle name="Input 7 2 2 2 2 3 2" xfId="42568"/>
    <cellStyle name="Input 7 2 2 2 2 4" xfId="31984"/>
    <cellStyle name="Input 7 2 2 2 2_Table 2A-1_EFT (Annual)" xfId="15383"/>
    <cellStyle name="Input 7 2 2 2 3" xfId="11864"/>
    <cellStyle name="Input 7 2 2 2 3 2" xfId="23948"/>
    <cellStyle name="Input 7 2 2 2 3 2 2" xfId="45134"/>
    <cellStyle name="Input 7 2 2 2 3 3" xfId="34530"/>
    <cellStyle name="Input 7 2 2 2 4" xfId="18835"/>
    <cellStyle name="Input 7 2 2 2 4 2" xfId="40022"/>
    <cellStyle name="Input 7 2 2 2 5" xfId="29241"/>
    <cellStyle name="Input 7 2 2 2_Table 2A-1_EFT (Annual)" xfId="7120"/>
    <cellStyle name="Input 7 2 2 3" xfId="5058"/>
    <cellStyle name="Input 7 2 2 3 2" xfId="13318"/>
    <cellStyle name="Input 7 2 2 3 2 2" xfId="25324"/>
    <cellStyle name="Input 7 2 2 3 2 2 2" xfId="46510"/>
    <cellStyle name="Input 7 2 2 3 2 3" xfId="35906"/>
    <cellStyle name="Input 7 2 2 3 3" xfId="20211"/>
    <cellStyle name="Input 7 2 2 3 3 2" xfId="41398"/>
    <cellStyle name="Input 7 2 2 3 4" xfId="30715"/>
    <cellStyle name="Input 7 2 2 3_Table 2A-1_EFT (Annual)" xfId="15384"/>
    <cellStyle name="Input 7 2 2 4" xfId="10662"/>
    <cellStyle name="Input 7 2 2 4 2" xfId="22778"/>
    <cellStyle name="Input 7 2 2 4 2 2" xfId="43964"/>
    <cellStyle name="Input 7 2 2 4 3" xfId="33360"/>
    <cellStyle name="Input 7 2 2 5" xfId="17665"/>
    <cellStyle name="Input 7 2 2 5 2" xfId="38852"/>
    <cellStyle name="Input 7 2 2 6" xfId="27972"/>
    <cellStyle name="Input 7 2 2_Table 2A-1_EFT (Annual)" xfId="7119"/>
    <cellStyle name="Input 7 2 3" xfId="1030"/>
    <cellStyle name="Input 7 2 3 2" xfId="4591"/>
    <cellStyle name="Input 7 2 3 2 2" xfId="12851"/>
    <cellStyle name="Input 7 2 3 2 2 2" xfId="24857"/>
    <cellStyle name="Input 7 2 3 2 2 2 2" xfId="46043"/>
    <cellStyle name="Input 7 2 3 2 2 3" xfId="35439"/>
    <cellStyle name="Input 7 2 3 2 3" xfId="19744"/>
    <cellStyle name="Input 7 2 3 2 3 2" xfId="40931"/>
    <cellStyle name="Input 7 2 3 2 4" xfId="30248"/>
    <cellStyle name="Input 7 2 3 2_Table 2A-1_EFT (Annual)" xfId="15385"/>
    <cellStyle name="Input 7 2 3 3" xfId="10195"/>
    <cellStyle name="Input 7 2 3 3 2" xfId="22311"/>
    <cellStyle name="Input 7 2 3 3 2 2" xfId="43497"/>
    <cellStyle name="Input 7 2 3 3 3" xfId="32893"/>
    <cellStyle name="Input 7 2 3 4" xfId="17198"/>
    <cellStyle name="Input 7 2 3 4 2" xfId="38385"/>
    <cellStyle name="Input 7 2 3 5" xfId="27505"/>
    <cellStyle name="Input 7 2 3_Table 2A-1_EFT (Annual)" xfId="7121"/>
    <cellStyle name="Input 7 2 4" xfId="2236"/>
    <cellStyle name="Input 7 2 4 2" xfId="5797"/>
    <cellStyle name="Input 7 2 4 2 2" xfId="14012"/>
    <cellStyle name="Input 7 2 4 2 2 2" xfId="26000"/>
    <cellStyle name="Input 7 2 4 2 2 2 2" xfId="47186"/>
    <cellStyle name="Input 7 2 4 2 2 3" xfId="36582"/>
    <cellStyle name="Input 7 2 4 2 3" xfId="20887"/>
    <cellStyle name="Input 7 2 4 2 3 2" xfId="42074"/>
    <cellStyle name="Input 7 2 4 2 4" xfId="31454"/>
    <cellStyle name="Input 7 2 4 2_Table 2A-1_EFT (Annual)" xfId="15386"/>
    <cellStyle name="Input 7 2 4 3" xfId="11356"/>
    <cellStyle name="Input 7 2 4 3 2" xfId="23454"/>
    <cellStyle name="Input 7 2 4 3 2 2" xfId="44640"/>
    <cellStyle name="Input 7 2 4 3 3" xfId="34036"/>
    <cellStyle name="Input 7 2 4 4" xfId="18341"/>
    <cellStyle name="Input 7 2 4 4 2" xfId="39528"/>
    <cellStyle name="Input 7 2 4 5" xfId="28711"/>
    <cellStyle name="Input 7 2 4_Table 2A-1_EFT (Annual)" xfId="7122"/>
    <cellStyle name="Input 7 2 5" xfId="4090"/>
    <cellStyle name="Input 7 2 5 2" xfId="12414"/>
    <cellStyle name="Input 7 2 5 2 2" xfId="24436"/>
    <cellStyle name="Input 7 2 5 2 2 2" xfId="45622"/>
    <cellStyle name="Input 7 2 5 2 3" xfId="35018"/>
    <cellStyle name="Input 7 2 5 3" xfId="19323"/>
    <cellStyle name="Input 7 2 5 3 2" xfId="40510"/>
    <cellStyle name="Input 7 2 5 4" xfId="29778"/>
    <cellStyle name="Input 7 2 5_Table 2A-1_EFT (Annual)" xfId="15387"/>
    <cellStyle name="Input 7 2 6" xfId="9753"/>
    <cellStyle name="Input 7 2 6 2" xfId="21890"/>
    <cellStyle name="Input 7 2 6 2 2" xfId="43076"/>
    <cellStyle name="Input 7 2 6 3" xfId="32472"/>
    <cellStyle name="Input 7 2 7" xfId="16777"/>
    <cellStyle name="Input 7 2 7 2" xfId="37964"/>
    <cellStyle name="Input 7 2 8" xfId="27035"/>
    <cellStyle name="Input 7 2_Table 2A-1_EFT (Annual)" xfId="3083"/>
    <cellStyle name="Input 7 3" xfId="358"/>
    <cellStyle name="Input 7 3 2" xfId="1341"/>
    <cellStyle name="Input 7 3 2 2" xfId="2611"/>
    <cellStyle name="Input 7 3 2 2 2" xfId="6172"/>
    <cellStyle name="Input 7 3 2 2 2 2" xfId="14366"/>
    <cellStyle name="Input 7 3 2 2 2 2 2" xfId="26338"/>
    <cellStyle name="Input 7 3 2 2 2 2 2 2" xfId="47524"/>
    <cellStyle name="Input 7 3 2 2 2 2 3" xfId="36920"/>
    <cellStyle name="Input 7 3 2 2 2 3" xfId="21225"/>
    <cellStyle name="Input 7 3 2 2 2 3 2" xfId="42412"/>
    <cellStyle name="Input 7 3 2 2 2 4" xfId="31828"/>
    <cellStyle name="Input 7 3 2 2 2_Table 2A-1_EFT (Annual)" xfId="15388"/>
    <cellStyle name="Input 7 3 2 2 3" xfId="11708"/>
    <cellStyle name="Input 7 3 2 2 3 2" xfId="23792"/>
    <cellStyle name="Input 7 3 2 2 3 2 2" xfId="44978"/>
    <cellStyle name="Input 7 3 2 2 3 3" xfId="34374"/>
    <cellStyle name="Input 7 3 2 2 4" xfId="18679"/>
    <cellStyle name="Input 7 3 2 2 4 2" xfId="39866"/>
    <cellStyle name="Input 7 3 2 2 5" xfId="29085"/>
    <cellStyle name="Input 7 3 2 2_Table 2A-1_EFT (Annual)" xfId="7124"/>
    <cellStyle name="Input 7 3 2 3" xfId="4902"/>
    <cellStyle name="Input 7 3 2 3 2" xfId="13162"/>
    <cellStyle name="Input 7 3 2 3 2 2" xfId="25168"/>
    <cellStyle name="Input 7 3 2 3 2 2 2" xfId="46354"/>
    <cellStyle name="Input 7 3 2 3 2 3" xfId="35750"/>
    <cellStyle name="Input 7 3 2 3 3" xfId="20055"/>
    <cellStyle name="Input 7 3 2 3 3 2" xfId="41242"/>
    <cellStyle name="Input 7 3 2 3 4" xfId="30559"/>
    <cellStyle name="Input 7 3 2 3_Table 2A-1_EFT (Annual)" xfId="15389"/>
    <cellStyle name="Input 7 3 2 4" xfId="10506"/>
    <cellStyle name="Input 7 3 2 4 2" xfId="22622"/>
    <cellStyle name="Input 7 3 2 4 2 2" xfId="43808"/>
    <cellStyle name="Input 7 3 2 4 3" xfId="33204"/>
    <cellStyle name="Input 7 3 2 5" xfId="17509"/>
    <cellStyle name="Input 7 3 2 5 2" xfId="38696"/>
    <cellStyle name="Input 7 3 2 6" xfId="27816"/>
    <cellStyle name="Input 7 3 2_Table 2A-1_EFT (Annual)" xfId="7123"/>
    <cellStyle name="Input 7 3 3" xfId="898"/>
    <cellStyle name="Input 7 3 3 2" xfId="4459"/>
    <cellStyle name="Input 7 3 3 2 2" xfId="12721"/>
    <cellStyle name="Input 7 3 3 2 2 2" xfId="24731"/>
    <cellStyle name="Input 7 3 3 2 2 2 2" xfId="45917"/>
    <cellStyle name="Input 7 3 3 2 2 3" xfId="35313"/>
    <cellStyle name="Input 7 3 3 2 3" xfId="19618"/>
    <cellStyle name="Input 7 3 3 2 3 2" xfId="40805"/>
    <cellStyle name="Input 7 3 3 2 4" xfId="30116"/>
    <cellStyle name="Input 7 3 3 2_Table 2A-1_EFT (Annual)" xfId="15390"/>
    <cellStyle name="Input 7 3 3 3" xfId="10068"/>
    <cellStyle name="Input 7 3 3 3 2" xfId="22185"/>
    <cellStyle name="Input 7 3 3 3 2 2" xfId="43371"/>
    <cellStyle name="Input 7 3 3 3 3" xfId="32767"/>
    <cellStyle name="Input 7 3 3 4" xfId="17072"/>
    <cellStyle name="Input 7 3 3 4 2" xfId="38259"/>
    <cellStyle name="Input 7 3 3 5" xfId="27373"/>
    <cellStyle name="Input 7 3 3_Table 2A-1_EFT (Annual)" xfId="7125"/>
    <cellStyle name="Input 7 3 4" xfId="2080"/>
    <cellStyle name="Input 7 3 4 2" xfId="5641"/>
    <cellStyle name="Input 7 3 4 2 2" xfId="13856"/>
    <cellStyle name="Input 7 3 4 2 2 2" xfId="25844"/>
    <cellStyle name="Input 7 3 4 2 2 2 2" xfId="47030"/>
    <cellStyle name="Input 7 3 4 2 2 3" xfId="36426"/>
    <cellStyle name="Input 7 3 4 2 3" xfId="20731"/>
    <cellStyle name="Input 7 3 4 2 3 2" xfId="41918"/>
    <cellStyle name="Input 7 3 4 2 4" xfId="31298"/>
    <cellStyle name="Input 7 3 4 2_Table 2A-1_EFT (Annual)" xfId="15391"/>
    <cellStyle name="Input 7 3 4 3" xfId="11200"/>
    <cellStyle name="Input 7 3 4 3 2" xfId="23298"/>
    <cellStyle name="Input 7 3 4 3 2 2" xfId="44484"/>
    <cellStyle name="Input 7 3 4 3 3" xfId="33880"/>
    <cellStyle name="Input 7 3 4 4" xfId="18185"/>
    <cellStyle name="Input 7 3 4 4 2" xfId="39372"/>
    <cellStyle name="Input 7 3 4 5" xfId="28555"/>
    <cellStyle name="Input 7 3 4_Table 2A-1_EFT (Annual)" xfId="7126"/>
    <cellStyle name="Input 7 3 5" xfId="3928"/>
    <cellStyle name="Input 7 3 5 2" xfId="12256"/>
    <cellStyle name="Input 7 3 5 2 2" xfId="24280"/>
    <cellStyle name="Input 7 3 5 2 2 2" xfId="45466"/>
    <cellStyle name="Input 7 3 5 2 3" xfId="34862"/>
    <cellStyle name="Input 7 3 5 3" xfId="19167"/>
    <cellStyle name="Input 7 3 5 3 2" xfId="40354"/>
    <cellStyle name="Input 7 3 5 4" xfId="29616"/>
    <cellStyle name="Input 7 3 5_Table 2A-1_EFT (Annual)" xfId="15392"/>
    <cellStyle name="Input 7 3 6" xfId="9593"/>
    <cellStyle name="Input 7 3 6 2" xfId="21734"/>
    <cellStyle name="Input 7 3 6 2 2" xfId="42920"/>
    <cellStyle name="Input 7 3 6 3" xfId="32316"/>
    <cellStyle name="Input 7 3 7" xfId="16621"/>
    <cellStyle name="Input 7 3 7 2" xfId="37808"/>
    <cellStyle name="Input 7 3 8" xfId="26873"/>
    <cellStyle name="Input 7 3_Table 2A-1_EFT (Annual)" xfId="3084"/>
    <cellStyle name="Input 7 4" xfId="1175"/>
    <cellStyle name="Input 7 4 2" xfId="2445"/>
    <cellStyle name="Input 7 4 2 2" xfId="6006"/>
    <cellStyle name="Input 7 4 2 2 2" xfId="14200"/>
    <cellStyle name="Input 7 4 2 2 2 2" xfId="26172"/>
    <cellStyle name="Input 7 4 2 2 2 2 2" xfId="47358"/>
    <cellStyle name="Input 7 4 2 2 2 3" xfId="36754"/>
    <cellStyle name="Input 7 4 2 2 3" xfId="21059"/>
    <cellStyle name="Input 7 4 2 2 3 2" xfId="42246"/>
    <cellStyle name="Input 7 4 2 2 4" xfId="31662"/>
    <cellStyle name="Input 7 4 2 2_Table 2A-1_EFT (Annual)" xfId="15393"/>
    <cellStyle name="Input 7 4 2 3" xfId="11542"/>
    <cellStyle name="Input 7 4 2 3 2" xfId="23626"/>
    <cellStyle name="Input 7 4 2 3 2 2" xfId="44812"/>
    <cellStyle name="Input 7 4 2 3 3" xfId="34208"/>
    <cellStyle name="Input 7 4 2 4" xfId="18513"/>
    <cellStyle name="Input 7 4 2 4 2" xfId="39700"/>
    <cellStyle name="Input 7 4 2 5" xfId="28919"/>
    <cellStyle name="Input 7 4 2_Table 2A-1_EFT (Annual)" xfId="7128"/>
    <cellStyle name="Input 7 4 3" xfId="4736"/>
    <cellStyle name="Input 7 4 3 2" xfId="12996"/>
    <cellStyle name="Input 7 4 3 2 2" xfId="25002"/>
    <cellStyle name="Input 7 4 3 2 2 2" xfId="46188"/>
    <cellStyle name="Input 7 4 3 2 3" xfId="35584"/>
    <cellStyle name="Input 7 4 3 3" xfId="19889"/>
    <cellStyle name="Input 7 4 3 3 2" xfId="41076"/>
    <cellStyle name="Input 7 4 3 4" xfId="30393"/>
    <cellStyle name="Input 7 4 3_Table 2A-1_EFT (Annual)" xfId="15394"/>
    <cellStyle name="Input 7 4 4" xfId="10340"/>
    <cellStyle name="Input 7 4 4 2" xfId="22456"/>
    <cellStyle name="Input 7 4 4 2 2" xfId="43642"/>
    <cellStyle name="Input 7 4 4 3" xfId="33038"/>
    <cellStyle name="Input 7 4 5" xfId="17343"/>
    <cellStyle name="Input 7 4 5 2" xfId="38530"/>
    <cellStyle name="Input 7 4 6" xfId="27650"/>
    <cellStyle name="Input 7 4_Table 2A-1_EFT (Annual)" xfId="7127"/>
    <cellStyle name="Input 7 5" xfId="739"/>
    <cellStyle name="Input 7 5 2" xfId="4300"/>
    <cellStyle name="Input 7 5 2 2" xfId="12580"/>
    <cellStyle name="Input 7 5 2 2 2" xfId="24597"/>
    <cellStyle name="Input 7 5 2 2 2 2" xfId="45783"/>
    <cellStyle name="Input 7 5 2 2 3" xfId="35179"/>
    <cellStyle name="Input 7 5 2 3" xfId="19484"/>
    <cellStyle name="Input 7 5 2 3 2" xfId="40671"/>
    <cellStyle name="Input 7 5 2 4" xfId="29957"/>
    <cellStyle name="Input 7 5 2_Table 2A-1_EFT (Annual)" xfId="15395"/>
    <cellStyle name="Input 7 5 3" xfId="9928"/>
    <cellStyle name="Input 7 5 3 2" xfId="22051"/>
    <cellStyle name="Input 7 5 3 2 2" xfId="43237"/>
    <cellStyle name="Input 7 5 3 3" xfId="32633"/>
    <cellStyle name="Input 7 5 4" xfId="16938"/>
    <cellStyle name="Input 7 5 4 2" xfId="38125"/>
    <cellStyle name="Input 7 5 5" xfId="27214"/>
    <cellStyle name="Input 7 5_Table 2A-1_EFT (Annual)" xfId="7129"/>
    <cellStyle name="Input 7 6" xfId="1793"/>
    <cellStyle name="Input 7 6 2" xfId="5354"/>
    <cellStyle name="Input 7 6 2 2" xfId="13569"/>
    <cellStyle name="Input 7 6 2 2 2" xfId="25557"/>
    <cellStyle name="Input 7 6 2 2 2 2" xfId="46743"/>
    <cellStyle name="Input 7 6 2 2 3" xfId="36139"/>
    <cellStyle name="Input 7 6 2 3" xfId="20444"/>
    <cellStyle name="Input 7 6 2 3 2" xfId="41631"/>
    <cellStyle name="Input 7 6 2 4" xfId="31011"/>
    <cellStyle name="Input 7 6 2_Table 2A-1_EFT (Annual)" xfId="15396"/>
    <cellStyle name="Input 7 6 3" xfId="10913"/>
    <cellStyle name="Input 7 6 3 2" xfId="23011"/>
    <cellStyle name="Input 7 6 3 2 2" xfId="44197"/>
    <cellStyle name="Input 7 6 3 3" xfId="33593"/>
    <cellStyle name="Input 7 6 4" xfId="17898"/>
    <cellStyle name="Input 7 6 4 2" xfId="39085"/>
    <cellStyle name="Input 7 6 5" xfId="28268"/>
    <cellStyle name="Input 7 6_Table 2A-1_EFT (Annual)" xfId="7130"/>
    <cellStyle name="Input 7 7" xfId="3716"/>
    <cellStyle name="Input 7 7 2" xfId="12084"/>
    <cellStyle name="Input 7 7 2 2" xfId="24114"/>
    <cellStyle name="Input 7 7 2 2 2" xfId="45300"/>
    <cellStyle name="Input 7 7 2 3" xfId="34696"/>
    <cellStyle name="Input 7 7 3" xfId="19001"/>
    <cellStyle name="Input 7 7 3 2" xfId="40188"/>
    <cellStyle name="Input 7 7 4" xfId="29425"/>
    <cellStyle name="Input 7 7_Table 2A-1_EFT (Annual)" xfId="15397"/>
    <cellStyle name="Input 7 8" xfId="9403"/>
    <cellStyle name="Input 7 8 2" xfId="21568"/>
    <cellStyle name="Input 7 8 2 2" xfId="42754"/>
    <cellStyle name="Input 7 8 3" xfId="32150"/>
    <cellStyle name="Input 7 9" xfId="16455"/>
    <cellStyle name="Input 7 9 2" xfId="37642"/>
    <cellStyle name="Input 7_Table 2A-1_EFT (Annual)" xfId="3082"/>
    <cellStyle name="Input 8" xfId="122"/>
    <cellStyle name="Input 8 10" xfId="26677"/>
    <cellStyle name="Input 8 2" xfId="515"/>
    <cellStyle name="Input 8 2 2" xfId="1492"/>
    <cellStyle name="Input 8 2 2 2" xfId="2762"/>
    <cellStyle name="Input 8 2 2 2 2" xfId="6323"/>
    <cellStyle name="Input 8 2 2 2 2 2" xfId="14517"/>
    <cellStyle name="Input 8 2 2 2 2 2 2" xfId="26489"/>
    <cellStyle name="Input 8 2 2 2 2 2 2 2" xfId="47675"/>
    <cellStyle name="Input 8 2 2 2 2 2 3" xfId="37071"/>
    <cellStyle name="Input 8 2 2 2 2 3" xfId="21376"/>
    <cellStyle name="Input 8 2 2 2 2 3 2" xfId="42563"/>
    <cellStyle name="Input 8 2 2 2 2 4" xfId="31979"/>
    <cellStyle name="Input 8 2 2 2 2_Table 2A-1_EFT (Annual)" xfId="15398"/>
    <cellStyle name="Input 8 2 2 2 3" xfId="11859"/>
    <cellStyle name="Input 8 2 2 2 3 2" xfId="23943"/>
    <cellStyle name="Input 8 2 2 2 3 2 2" xfId="45129"/>
    <cellStyle name="Input 8 2 2 2 3 3" xfId="34525"/>
    <cellStyle name="Input 8 2 2 2 4" xfId="18830"/>
    <cellStyle name="Input 8 2 2 2 4 2" xfId="40017"/>
    <cellStyle name="Input 8 2 2 2 5" xfId="29236"/>
    <cellStyle name="Input 8 2 2 2_Table 2A-1_EFT (Annual)" xfId="7132"/>
    <cellStyle name="Input 8 2 2 3" xfId="5053"/>
    <cellStyle name="Input 8 2 2 3 2" xfId="13313"/>
    <cellStyle name="Input 8 2 2 3 2 2" xfId="25319"/>
    <cellStyle name="Input 8 2 2 3 2 2 2" xfId="46505"/>
    <cellStyle name="Input 8 2 2 3 2 3" xfId="35901"/>
    <cellStyle name="Input 8 2 2 3 3" xfId="20206"/>
    <cellStyle name="Input 8 2 2 3 3 2" xfId="41393"/>
    <cellStyle name="Input 8 2 2 3 4" xfId="30710"/>
    <cellStyle name="Input 8 2 2 3_Table 2A-1_EFT (Annual)" xfId="15399"/>
    <cellStyle name="Input 8 2 2 4" xfId="10657"/>
    <cellStyle name="Input 8 2 2 4 2" xfId="22773"/>
    <cellStyle name="Input 8 2 2 4 2 2" xfId="43959"/>
    <cellStyle name="Input 8 2 2 4 3" xfId="33355"/>
    <cellStyle name="Input 8 2 2 5" xfId="17660"/>
    <cellStyle name="Input 8 2 2 5 2" xfId="38847"/>
    <cellStyle name="Input 8 2 2 6" xfId="27967"/>
    <cellStyle name="Input 8 2 2_Table 2A-1_EFT (Annual)" xfId="7131"/>
    <cellStyle name="Input 8 2 3" xfId="1026"/>
    <cellStyle name="Input 8 2 3 2" xfId="4587"/>
    <cellStyle name="Input 8 2 3 2 2" xfId="12847"/>
    <cellStyle name="Input 8 2 3 2 2 2" xfId="24853"/>
    <cellStyle name="Input 8 2 3 2 2 2 2" xfId="46039"/>
    <cellStyle name="Input 8 2 3 2 2 3" xfId="35435"/>
    <cellStyle name="Input 8 2 3 2 3" xfId="19740"/>
    <cellStyle name="Input 8 2 3 2 3 2" xfId="40927"/>
    <cellStyle name="Input 8 2 3 2 4" xfId="30244"/>
    <cellStyle name="Input 8 2 3 2_Table 2A-1_EFT (Annual)" xfId="15400"/>
    <cellStyle name="Input 8 2 3 3" xfId="10191"/>
    <cellStyle name="Input 8 2 3 3 2" xfId="22307"/>
    <cellStyle name="Input 8 2 3 3 2 2" xfId="43493"/>
    <cellStyle name="Input 8 2 3 3 3" xfId="32889"/>
    <cellStyle name="Input 8 2 3 4" xfId="17194"/>
    <cellStyle name="Input 8 2 3 4 2" xfId="38381"/>
    <cellStyle name="Input 8 2 3 5" xfId="27501"/>
    <cellStyle name="Input 8 2 3_Table 2A-1_EFT (Annual)" xfId="7133"/>
    <cellStyle name="Input 8 2 4" xfId="2231"/>
    <cellStyle name="Input 8 2 4 2" xfId="5792"/>
    <cellStyle name="Input 8 2 4 2 2" xfId="14007"/>
    <cellStyle name="Input 8 2 4 2 2 2" xfId="25995"/>
    <cellStyle name="Input 8 2 4 2 2 2 2" xfId="47181"/>
    <cellStyle name="Input 8 2 4 2 2 3" xfId="36577"/>
    <cellStyle name="Input 8 2 4 2 3" xfId="20882"/>
    <cellStyle name="Input 8 2 4 2 3 2" xfId="42069"/>
    <cellStyle name="Input 8 2 4 2 4" xfId="31449"/>
    <cellStyle name="Input 8 2 4 2_Table 2A-1_EFT (Annual)" xfId="15401"/>
    <cellStyle name="Input 8 2 4 3" xfId="11351"/>
    <cellStyle name="Input 8 2 4 3 2" xfId="23449"/>
    <cellStyle name="Input 8 2 4 3 2 2" xfId="44635"/>
    <cellStyle name="Input 8 2 4 3 3" xfId="34031"/>
    <cellStyle name="Input 8 2 4 4" xfId="18336"/>
    <cellStyle name="Input 8 2 4 4 2" xfId="39523"/>
    <cellStyle name="Input 8 2 4 5" xfId="28706"/>
    <cellStyle name="Input 8 2 4_Table 2A-1_EFT (Annual)" xfId="7134"/>
    <cellStyle name="Input 8 2 5" xfId="4085"/>
    <cellStyle name="Input 8 2 5 2" xfId="12409"/>
    <cellStyle name="Input 8 2 5 2 2" xfId="24431"/>
    <cellStyle name="Input 8 2 5 2 2 2" xfId="45617"/>
    <cellStyle name="Input 8 2 5 2 3" xfId="35013"/>
    <cellStyle name="Input 8 2 5 3" xfId="19318"/>
    <cellStyle name="Input 8 2 5 3 2" xfId="40505"/>
    <cellStyle name="Input 8 2 5 4" xfId="29773"/>
    <cellStyle name="Input 8 2 5_Table 2A-1_EFT (Annual)" xfId="15402"/>
    <cellStyle name="Input 8 2 6" xfId="9748"/>
    <cellStyle name="Input 8 2 6 2" xfId="21885"/>
    <cellStyle name="Input 8 2 6 2 2" xfId="43071"/>
    <cellStyle name="Input 8 2 6 3" xfId="32467"/>
    <cellStyle name="Input 8 2 7" xfId="16772"/>
    <cellStyle name="Input 8 2 7 2" xfId="37959"/>
    <cellStyle name="Input 8 2 8" xfId="27030"/>
    <cellStyle name="Input 8 2_Table 2A-1_EFT (Annual)" xfId="3086"/>
    <cellStyle name="Input 8 3" xfId="353"/>
    <cellStyle name="Input 8 3 2" xfId="1336"/>
    <cellStyle name="Input 8 3 2 2" xfId="2606"/>
    <cellStyle name="Input 8 3 2 2 2" xfId="6167"/>
    <cellStyle name="Input 8 3 2 2 2 2" xfId="14361"/>
    <cellStyle name="Input 8 3 2 2 2 2 2" xfId="26333"/>
    <cellStyle name="Input 8 3 2 2 2 2 2 2" xfId="47519"/>
    <cellStyle name="Input 8 3 2 2 2 2 3" xfId="36915"/>
    <cellStyle name="Input 8 3 2 2 2 3" xfId="21220"/>
    <cellStyle name="Input 8 3 2 2 2 3 2" xfId="42407"/>
    <cellStyle name="Input 8 3 2 2 2 4" xfId="31823"/>
    <cellStyle name="Input 8 3 2 2 2_Table 2A-1_EFT (Annual)" xfId="15403"/>
    <cellStyle name="Input 8 3 2 2 3" xfId="11703"/>
    <cellStyle name="Input 8 3 2 2 3 2" xfId="23787"/>
    <cellStyle name="Input 8 3 2 2 3 2 2" xfId="44973"/>
    <cellStyle name="Input 8 3 2 2 3 3" xfId="34369"/>
    <cellStyle name="Input 8 3 2 2 4" xfId="18674"/>
    <cellStyle name="Input 8 3 2 2 4 2" xfId="39861"/>
    <cellStyle name="Input 8 3 2 2 5" xfId="29080"/>
    <cellStyle name="Input 8 3 2 2_Table 2A-1_EFT (Annual)" xfId="7136"/>
    <cellStyle name="Input 8 3 2 3" xfId="4897"/>
    <cellStyle name="Input 8 3 2 3 2" xfId="13157"/>
    <cellStyle name="Input 8 3 2 3 2 2" xfId="25163"/>
    <cellStyle name="Input 8 3 2 3 2 2 2" xfId="46349"/>
    <cellStyle name="Input 8 3 2 3 2 3" xfId="35745"/>
    <cellStyle name="Input 8 3 2 3 3" xfId="20050"/>
    <cellStyle name="Input 8 3 2 3 3 2" xfId="41237"/>
    <cellStyle name="Input 8 3 2 3 4" xfId="30554"/>
    <cellStyle name="Input 8 3 2 3_Table 2A-1_EFT (Annual)" xfId="15404"/>
    <cellStyle name="Input 8 3 2 4" xfId="10501"/>
    <cellStyle name="Input 8 3 2 4 2" xfId="22617"/>
    <cellStyle name="Input 8 3 2 4 2 2" xfId="43803"/>
    <cellStyle name="Input 8 3 2 4 3" xfId="33199"/>
    <cellStyle name="Input 8 3 2 5" xfId="17504"/>
    <cellStyle name="Input 8 3 2 5 2" xfId="38691"/>
    <cellStyle name="Input 8 3 2 6" xfId="27811"/>
    <cellStyle name="Input 8 3 2_Table 2A-1_EFT (Annual)" xfId="7135"/>
    <cellStyle name="Input 8 3 3" xfId="894"/>
    <cellStyle name="Input 8 3 3 2" xfId="4455"/>
    <cellStyle name="Input 8 3 3 2 2" xfId="12717"/>
    <cellStyle name="Input 8 3 3 2 2 2" xfId="24727"/>
    <cellStyle name="Input 8 3 3 2 2 2 2" xfId="45913"/>
    <cellStyle name="Input 8 3 3 2 2 3" xfId="35309"/>
    <cellStyle name="Input 8 3 3 2 3" xfId="19614"/>
    <cellStyle name="Input 8 3 3 2 3 2" xfId="40801"/>
    <cellStyle name="Input 8 3 3 2 4" xfId="30112"/>
    <cellStyle name="Input 8 3 3 2_Table 2A-1_EFT (Annual)" xfId="15405"/>
    <cellStyle name="Input 8 3 3 3" xfId="10064"/>
    <cellStyle name="Input 8 3 3 3 2" xfId="22181"/>
    <cellStyle name="Input 8 3 3 3 2 2" xfId="43367"/>
    <cellStyle name="Input 8 3 3 3 3" xfId="32763"/>
    <cellStyle name="Input 8 3 3 4" xfId="17068"/>
    <cellStyle name="Input 8 3 3 4 2" xfId="38255"/>
    <cellStyle name="Input 8 3 3 5" xfId="27369"/>
    <cellStyle name="Input 8 3 3_Table 2A-1_EFT (Annual)" xfId="7137"/>
    <cellStyle name="Input 8 3 4" xfId="2075"/>
    <cellStyle name="Input 8 3 4 2" xfId="5636"/>
    <cellStyle name="Input 8 3 4 2 2" xfId="13851"/>
    <cellStyle name="Input 8 3 4 2 2 2" xfId="25839"/>
    <cellStyle name="Input 8 3 4 2 2 2 2" xfId="47025"/>
    <cellStyle name="Input 8 3 4 2 2 3" xfId="36421"/>
    <cellStyle name="Input 8 3 4 2 3" xfId="20726"/>
    <cellStyle name="Input 8 3 4 2 3 2" xfId="41913"/>
    <cellStyle name="Input 8 3 4 2 4" xfId="31293"/>
    <cellStyle name="Input 8 3 4 2_Table 2A-1_EFT (Annual)" xfId="15406"/>
    <cellStyle name="Input 8 3 4 3" xfId="11195"/>
    <cellStyle name="Input 8 3 4 3 2" xfId="23293"/>
    <cellStyle name="Input 8 3 4 3 2 2" xfId="44479"/>
    <cellStyle name="Input 8 3 4 3 3" xfId="33875"/>
    <cellStyle name="Input 8 3 4 4" xfId="18180"/>
    <cellStyle name="Input 8 3 4 4 2" xfId="39367"/>
    <cellStyle name="Input 8 3 4 5" xfId="28550"/>
    <cellStyle name="Input 8 3 4_Table 2A-1_EFT (Annual)" xfId="7138"/>
    <cellStyle name="Input 8 3 5" xfId="3923"/>
    <cellStyle name="Input 8 3 5 2" xfId="12251"/>
    <cellStyle name="Input 8 3 5 2 2" xfId="24275"/>
    <cellStyle name="Input 8 3 5 2 2 2" xfId="45461"/>
    <cellStyle name="Input 8 3 5 2 3" xfId="34857"/>
    <cellStyle name="Input 8 3 5 3" xfId="19162"/>
    <cellStyle name="Input 8 3 5 3 2" xfId="40349"/>
    <cellStyle name="Input 8 3 5 4" xfId="29611"/>
    <cellStyle name="Input 8 3 5_Table 2A-1_EFT (Annual)" xfId="15407"/>
    <cellStyle name="Input 8 3 6" xfId="9588"/>
    <cellStyle name="Input 8 3 6 2" xfId="21729"/>
    <cellStyle name="Input 8 3 6 2 2" xfId="42915"/>
    <cellStyle name="Input 8 3 6 3" xfId="32311"/>
    <cellStyle name="Input 8 3 7" xfId="16616"/>
    <cellStyle name="Input 8 3 7 2" xfId="37803"/>
    <cellStyle name="Input 8 3 8" xfId="26868"/>
    <cellStyle name="Input 8 3_Table 2A-1_EFT (Annual)" xfId="3087"/>
    <cellStyle name="Input 8 4" xfId="1170"/>
    <cellStyle name="Input 8 4 2" xfId="2440"/>
    <cellStyle name="Input 8 4 2 2" xfId="6001"/>
    <cellStyle name="Input 8 4 2 2 2" xfId="14195"/>
    <cellStyle name="Input 8 4 2 2 2 2" xfId="26167"/>
    <cellStyle name="Input 8 4 2 2 2 2 2" xfId="47353"/>
    <cellStyle name="Input 8 4 2 2 2 3" xfId="36749"/>
    <cellStyle name="Input 8 4 2 2 3" xfId="21054"/>
    <cellStyle name="Input 8 4 2 2 3 2" xfId="42241"/>
    <cellStyle name="Input 8 4 2 2 4" xfId="31657"/>
    <cellStyle name="Input 8 4 2 2_Table 2A-1_EFT (Annual)" xfId="15408"/>
    <cellStyle name="Input 8 4 2 3" xfId="11537"/>
    <cellStyle name="Input 8 4 2 3 2" xfId="23621"/>
    <cellStyle name="Input 8 4 2 3 2 2" xfId="44807"/>
    <cellStyle name="Input 8 4 2 3 3" xfId="34203"/>
    <cellStyle name="Input 8 4 2 4" xfId="18508"/>
    <cellStyle name="Input 8 4 2 4 2" xfId="39695"/>
    <cellStyle name="Input 8 4 2 5" xfId="28914"/>
    <cellStyle name="Input 8 4 2_Table 2A-1_EFT (Annual)" xfId="7140"/>
    <cellStyle name="Input 8 4 3" xfId="4731"/>
    <cellStyle name="Input 8 4 3 2" xfId="12991"/>
    <cellStyle name="Input 8 4 3 2 2" xfId="24997"/>
    <cellStyle name="Input 8 4 3 2 2 2" xfId="46183"/>
    <cellStyle name="Input 8 4 3 2 3" xfId="35579"/>
    <cellStyle name="Input 8 4 3 3" xfId="19884"/>
    <cellStyle name="Input 8 4 3 3 2" xfId="41071"/>
    <cellStyle name="Input 8 4 3 4" xfId="30388"/>
    <cellStyle name="Input 8 4 3_Table 2A-1_EFT (Annual)" xfId="15409"/>
    <cellStyle name="Input 8 4 4" xfId="10335"/>
    <cellStyle name="Input 8 4 4 2" xfId="22451"/>
    <cellStyle name="Input 8 4 4 2 2" xfId="43637"/>
    <cellStyle name="Input 8 4 4 3" xfId="33033"/>
    <cellStyle name="Input 8 4 5" xfId="17338"/>
    <cellStyle name="Input 8 4 5 2" xfId="38525"/>
    <cellStyle name="Input 8 4 6" xfId="27645"/>
    <cellStyle name="Input 8 4_Table 2A-1_EFT (Annual)" xfId="7139"/>
    <cellStyle name="Input 8 5" xfId="735"/>
    <cellStyle name="Input 8 5 2" xfId="4296"/>
    <cellStyle name="Input 8 5 2 2" xfId="12576"/>
    <cellStyle name="Input 8 5 2 2 2" xfId="24593"/>
    <cellStyle name="Input 8 5 2 2 2 2" xfId="45779"/>
    <cellStyle name="Input 8 5 2 2 3" xfId="35175"/>
    <cellStyle name="Input 8 5 2 3" xfId="19480"/>
    <cellStyle name="Input 8 5 2 3 2" xfId="40667"/>
    <cellStyle name="Input 8 5 2 4" xfId="29953"/>
    <cellStyle name="Input 8 5 2_Table 2A-1_EFT (Annual)" xfId="15410"/>
    <cellStyle name="Input 8 5 3" xfId="9924"/>
    <cellStyle name="Input 8 5 3 2" xfId="22047"/>
    <cellStyle name="Input 8 5 3 2 2" xfId="43233"/>
    <cellStyle name="Input 8 5 3 3" xfId="32629"/>
    <cellStyle name="Input 8 5 4" xfId="16934"/>
    <cellStyle name="Input 8 5 4 2" xfId="38121"/>
    <cellStyle name="Input 8 5 5" xfId="27210"/>
    <cellStyle name="Input 8 5_Table 2A-1_EFT (Annual)" xfId="7141"/>
    <cellStyle name="Input 8 6" xfId="1863"/>
    <cellStyle name="Input 8 6 2" xfId="5424"/>
    <cellStyle name="Input 8 6 2 2" xfId="13639"/>
    <cellStyle name="Input 8 6 2 2 2" xfId="25627"/>
    <cellStyle name="Input 8 6 2 2 2 2" xfId="46813"/>
    <cellStyle name="Input 8 6 2 2 3" xfId="36209"/>
    <cellStyle name="Input 8 6 2 3" xfId="20514"/>
    <cellStyle name="Input 8 6 2 3 2" xfId="41701"/>
    <cellStyle name="Input 8 6 2 4" xfId="31081"/>
    <cellStyle name="Input 8 6 2_Table 2A-1_EFT (Annual)" xfId="15411"/>
    <cellStyle name="Input 8 6 3" xfId="10983"/>
    <cellStyle name="Input 8 6 3 2" xfId="23081"/>
    <cellStyle name="Input 8 6 3 2 2" xfId="44267"/>
    <cellStyle name="Input 8 6 3 3" xfId="33663"/>
    <cellStyle name="Input 8 6 4" xfId="17968"/>
    <cellStyle name="Input 8 6 4 2" xfId="39155"/>
    <cellStyle name="Input 8 6 5" xfId="28338"/>
    <cellStyle name="Input 8 6_Table 2A-1_EFT (Annual)" xfId="7142"/>
    <cellStyle name="Input 8 7" xfId="3711"/>
    <cellStyle name="Input 8 7 2" xfId="12079"/>
    <cellStyle name="Input 8 7 2 2" xfId="24109"/>
    <cellStyle name="Input 8 7 2 2 2" xfId="45295"/>
    <cellStyle name="Input 8 7 2 3" xfId="34691"/>
    <cellStyle name="Input 8 7 3" xfId="18996"/>
    <cellStyle name="Input 8 7 3 2" xfId="40183"/>
    <cellStyle name="Input 8 7 4" xfId="29420"/>
    <cellStyle name="Input 8 7_Table 2A-1_EFT (Annual)" xfId="15412"/>
    <cellStyle name="Input 8 8" xfId="9398"/>
    <cellStyle name="Input 8 8 2" xfId="21563"/>
    <cellStyle name="Input 8 8 2 2" xfId="42749"/>
    <cellStyle name="Input 8 8 3" xfId="32145"/>
    <cellStyle name="Input 8 9" xfId="16450"/>
    <cellStyle name="Input 8 9 2" xfId="37637"/>
    <cellStyle name="Input 8_Table 2A-1_EFT (Annual)" xfId="3085"/>
    <cellStyle name="Input 9" xfId="112"/>
    <cellStyle name="Input 9 10" xfId="26667"/>
    <cellStyle name="Input 9 2" xfId="505"/>
    <cellStyle name="Input 9 2 2" xfId="1482"/>
    <cellStyle name="Input 9 2 2 2" xfId="2752"/>
    <cellStyle name="Input 9 2 2 2 2" xfId="6313"/>
    <cellStyle name="Input 9 2 2 2 2 2" xfId="14507"/>
    <cellStyle name="Input 9 2 2 2 2 2 2" xfId="26479"/>
    <cellStyle name="Input 9 2 2 2 2 2 2 2" xfId="47665"/>
    <cellStyle name="Input 9 2 2 2 2 2 3" xfId="37061"/>
    <cellStyle name="Input 9 2 2 2 2 3" xfId="21366"/>
    <cellStyle name="Input 9 2 2 2 2 3 2" xfId="42553"/>
    <cellStyle name="Input 9 2 2 2 2 4" xfId="31969"/>
    <cellStyle name="Input 9 2 2 2 2_Table 2A-1_EFT (Annual)" xfId="15413"/>
    <cellStyle name="Input 9 2 2 2 3" xfId="11849"/>
    <cellStyle name="Input 9 2 2 2 3 2" xfId="23933"/>
    <cellStyle name="Input 9 2 2 2 3 2 2" xfId="45119"/>
    <cellStyle name="Input 9 2 2 2 3 3" xfId="34515"/>
    <cellStyle name="Input 9 2 2 2 4" xfId="18820"/>
    <cellStyle name="Input 9 2 2 2 4 2" xfId="40007"/>
    <cellStyle name="Input 9 2 2 2 5" xfId="29226"/>
    <cellStyle name="Input 9 2 2 2_Table 2A-1_EFT (Annual)" xfId="7144"/>
    <cellStyle name="Input 9 2 2 3" xfId="5043"/>
    <cellStyle name="Input 9 2 2 3 2" xfId="13303"/>
    <cellStyle name="Input 9 2 2 3 2 2" xfId="25309"/>
    <cellStyle name="Input 9 2 2 3 2 2 2" xfId="46495"/>
    <cellStyle name="Input 9 2 2 3 2 3" xfId="35891"/>
    <cellStyle name="Input 9 2 2 3 3" xfId="20196"/>
    <cellStyle name="Input 9 2 2 3 3 2" xfId="41383"/>
    <cellStyle name="Input 9 2 2 3 4" xfId="30700"/>
    <cellStyle name="Input 9 2 2 3_Table 2A-1_EFT (Annual)" xfId="15414"/>
    <cellStyle name="Input 9 2 2 4" xfId="10647"/>
    <cellStyle name="Input 9 2 2 4 2" xfId="22763"/>
    <cellStyle name="Input 9 2 2 4 2 2" xfId="43949"/>
    <cellStyle name="Input 9 2 2 4 3" xfId="33345"/>
    <cellStyle name="Input 9 2 2 5" xfId="17650"/>
    <cellStyle name="Input 9 2 2 5 2" xfId="38837"/>
    <cellStyle name="Input 9 2 2 6" xfId="27957"/>
    <cellStyle name="Input 9 2 2_Table 2A-1_EFT (Annual)" xfId="7143"/>
    <cellStyle name="Input 9 2 3" xfId="1018"/>
    <cellStyle name="Input 9 2 3 2" xfId="4579"/>
    <cellStyle name="Input 9 2 3 2 2" xfId="12839"/>
    <cellStyle name="Input 9 2 3 2 2 2" xfId="24845"/>
    <cellStyle name="Input 9 2 3 2 2 2 2" xfId="46031"/>
    <cellStyle name="Input 9 2 3 2 2 3" xfId="35427"/>
    <cellStyle name="Input 9 2 3 2 3" xfId="19732"/>
    <cellStyle name="Input 9 2 3 2 3 2" xfId="40919"/>
    <cellStyle name="Input 9 2 3 2 4" xfId="30236"/>
    <cellStyle name="Input 9 2 3 2_Table 2A-1_EFT (Annual)" xfId="15415"/>
    <cellStyle name="Input 9 2 3 3" xfId="10183"/>
    <cellStyle name="Input 9 2 3 3 2" xfId="22299"/>
    <cellStyle name="Input 9 2 3 3 2 2" xfId="43485"/>
    <cellStyle name="Input 9 2 3 3 3" xfId="32881"/>
    <cellStyle name="Input 9 2 3 4" xfId="17186"/>
    <cellStyle name="Input 9 2 3 4 2" xfId="38373"/>
    <cellStyle name="Input 9 2 3 5" xfId="27493"/>
    <cellStyle name="Input 9 2 3_Table 2A-1_EFT (Annual)" xfId="7145"/>
    <cellStyle name="Input 9 2 4" xfId="2221"/>
    <cellStyle name="Input 9 2 4 2" xfId="5782"/>
    <cellStyle name="Input 9 2 4 2 2" xfId="13997"/>
    <cellStyle name="Input 9 2 4 2 2 2" xfId="25985"/>
    <cellStyle name="Input 9 2 4 2 2 2 2" xfId="47171"/>
    <cellStyle name="Input 9 2 4 2 2 3" xfId="36567"/>
    <cellStyle name="Input 9 2 4 2 3" xfId="20872"/>
    <cellStyle name="Input 9 2 4 2 3 2" xfId="42059"/>
    <cellStyle name="Input 9 2 4 2 4" xfId="31439"/>
    <cellStyle name="Input 9 2 4 2_Table 2A-1_EFT (Annual)" xfId="15416"/>
    <cellStyle name="Input 9 2 4 3" xfId="11341"/>
    <cellStyle name="Input 9 2 4 3 2" xfId="23439"/>
    <cellStyle name="Input 9 2 4 3 2 2" xfId="44625"/>
    <cellStyle name="Input 9 2 4 3 3" xfId="34021"/>
    <cellStyle name="Input 9 2 4 4" xfId="18326"/>
    <cellStyle name="Input 9 2 4 4 2" xfId="39513"/>
    <cellStyle name="Input 9 2 4 5" xfId="28696"/>
    <cellStyle name="Input 9 2 4_Table 2A-1_EFT (Annual)" xfId="7146"/>
    <cellStyle name="Input 9 2 5" xfId="4075"/>
    <cellStyle name="Input 9 2 5 2" xfId="12399"/>
    <cellStyle name="Input 9 2 5 2 2" xfId="24421"/>
    <cellStyle name="Input 9 2 5 2 2 2" xfId="45607"/>
    <cellStyle name="Input 9 2 5 2 3" xfId="35003"/>
    <cellStyle name="Input 9 2 5 3" xfId="19308"/>
    <cellStyle name="Input 9 2 5 3 2" xfId="40495"/>
    <cellStyle name="Input 9 2 5 4" xfId="29763"/>
    <cellStyle name="Input 9 2 5_Table 2A-1_EFT (Annual)" xfId="15417"/>
    <cellStyle name="Input 9 2 6" xfId="9738"/>
    <cellStyle name="Input 9 2 6 2" xfId="21875"/>
    <cellStyle name="Input 9 2 6 2 2" xfId="43061"/>
    <cellStyle name="Input 9 2 6 3" xfId="32457"/>
    <cellStyle name="Input 9 2 7" xfId="16762"/>
    <cellStyle name="Input 9 2 7 2" xfId="37949"/>
    <cellStyle name="Input 9 2 8" xfId="27020"/>
    <cellStyle name="Input 9 2_Table 2A-1_EFT (Annual)" xfId="3089"/>
    <cellStyle name="Input 9 3" xfId="343"/>
    <cellStyle name="Input 9 3 2" xfId="1326"/>
    <cellStyle name="Input 9 3 2 2" xfId="2596"/>
    <cellStyle name="Input 9 3 2 2 2" xfId="6157"/>
    <cellStyle name="Input 9 3 2 2 2 2" xfId="14351"/>
    <cellStyle name="Input 9 3 2 2 2 2 2" xfId="26323"/>
    <cellStyle name="Input 9 3 2 2 2 2 2 2" xfId="47509"/>
    <cellStyle name="Input 9 3 2 2 2 2 3" xfId="36905"/>
    <cellStyle name="Input 9 3 2 2 2 3" xfId="21210"/>
    <cellStyle name="Input 9 3 2 2 2 3 2" xfId="42397"/>
    <cellStyle name="Input 9 3 2 2 2 4" xfId="31813"/>
    <cellStyle name="Input 9 3 2 2 2_Table 2A-1_EFT (Annual)" xfId="15418"/>
    <cellStyle name="Input 9 3 2 2 3" xfId="11693"/>
    <cellStyle name="Input 9 3 2 2 3 2" xfId="23777"/>
    <cellStyle name="Input 9 3 2 2 3 2 2" xfId="44963"/>
    <cellStyle name="Input 9 3 2 2 3 3" xfId="34359"/>
    <cellStyle name="Input 9 3 2 2 4" xfId="18664"/>
    <cellStyle name="Input 9 3 2 2 4 2" xfId="39851"/>
    <cellStyle name="Input 9 3 2 2 5" xfId="29070"/>
    <cellStyle name="Input 9 3 2 2_Table 2A-1_EFT (Annual)" xfId="7148"/>
    <cellStyle name="Input 9 3 2 3" xfId="4887"/>
    <cellStyle name="Input 9 3 2 3 2" xfId="13147"/>
    <cellStyle name="Input 9 3 2 3 2 2" xfId="25153"/>
    <cellStyle name="Input 9 3 2 3 2 2 2" xfId="46339"/>
    <cellStyle name="Input 9 3 2 3 2 3" xfId="35735"/>
    <cellStyle name="Input 9 3 2 3 3" xfId="20040"/>
    <cellStyle name="Input 9 3 2 3 3 2" xfId="41227"/>
    <cellStyle name="Input 9 3 2 3 4" xfId="30544"/>
    <cellStyle name="Input 9 3 2 3_Table 2A-1_EFT (Annual)" xfId="15419"/>
    <cellStyle name="Input 9 3 2 4" xfId="10491"/>
    <cellStyle name="Input 9 3 2 4 2" xfId="22607"/>
    <cellStyle name="Input 9 3 2 4 2 2" xfId="43793"/>
    <cellStyle name="Input 9 3 2 4 3" xfId="33189"/>
    <cellStyle name="Input 9 3 2 5" xfId="17494"/>
    <cellStyle name="Input 9 3 2 5 2" xfId="38681"/>
    <cellStyle name="Input 9 3 2 6" xfId="27801"/>
    <cellStyle name="Input 9 3 2_Table 2A-1_EFT (Annual)" xfId="7147"/>
    <cellStyle name="Input 9 3 3" xfId="886"/>
    <cellStyle name="Input 9 3 3 2" xfId="4447"/>
    <cellStyle name="Input 9 3 3 2 2" xfId="12709"/>
    <cellStyle name="Input 9 3 3 2 2 2" xfId="24719"/>
    <cellStyle name="Input 9 3 3 2 2 2 2" xfId="45905"/>
    <cellStyle name="Input 9 3 3 2 2 3" xfId="35301"/>
    <cellStyle name="Input 9 3 3 2 3" xfId="19606"/>
    <cellStyle name="Input 9 3 3 2 3 2" xfId="40793"/>
    <cellStyle name="Input 9 3 3 2 4" xfId="30104"/>
    <cellStyle name="Input 9 3 3 2_Table 2A-1_EFT (Annual)" xfId="15420"/>
    <cellStyle name="Input 9 3 3 3" xfId="10056"/>
    <cellStyle name="Input 9 3 3 3 2" xfId="22173"/>
    <cellStyle name="Input 9 3 3 3 2 2" xfId="43359"/>
    <cellStyle name="Input 9 3 3 3 3" xfId="32755"/>
    <cellStyle name="Input 9 3 3 4" xfId="17060"/>
    <cellStyle name="Input 9 3 3 4 2" xfId="38247"/>
    <cellStyle name="Input 9 3 3 5" xfId="27361"/>
    <cellStyle name="Input 9 3 3_Table 2A-1_EFT (Annual)" xfId="7149"/>
    <cellStyle name="Input 9 3 4" xfId="2065"/>
    <cellStyle name="Input 9 3 4 2" xfId="5626"/>
    <cellStyle name="Input 9 3 4 2 2" xfId="13841"/>
    <cellStyle name="Input 9 3 4 2 2 2" xfId="25829"/>
    <cellStyle name="Input 9 3 4 2 2 2 2" xfId="47015"/>
    <cellStyle name="Input 9 3 4 2 2 3" xfId="36411"/>
    <cellStyle name="Input 9 3 4 2 3" xfId="20716"/>
    <cellStyle name="Input 9 3 4 2 3 2" xfId="41903"/>
    <cellStyle name="Input 9 3 4 2 4" xfId="31283"/>
    <cellStyle name="Input 9 3 4 2_Table 2A-1_EFT (Annual)" xfId="15421"/>
    <cellStyle name="Input 9 3 4 3" xfId="11185"/>
    <cellStyle name="Input 9 3 4 3 2" xfId="23283"/>
    <cellStyle name="Input 9 3 4 3 2 2" xfId="44469"/>
    <cellStyle name="Input 9 3 4 3 3" xfId="33865"/>
    <cellStyle name="Input 9 3 4 4" xfId="18170"/>
    <cellStyle name="Input 9 3 4 4 2" xfId="39357"/>
    <cellStyle name="Input 9 3 4 5" xfId="28540"/>
    <cellStyle name="Input 9 3 4_Table 2A-1_EFT (Annual)" xfId="7150"/>
    <cellStyle name="Input 9 3 5" xfId="3913"/>
    <cellStyle name="Input 9 3 5 2" xfId="12241"/>
    <cellStyle name="Input 9 3 5 2 2" xfId="24265"/>
    <cellStyle name="Input 9 3 5 2 2 2" xfId="45451"/>
    <cellStyle name="Input 9 3 5 2 3" xfId="34847"/>
    <cellStyle name="Input 9 3 5 3" xfId="19152"/>
    <cellStyle name="Input 9 3 5 3 2" xfId="40339"/>
    <cellStyle name="Input 9 3 5 4" xfId="29601"/>
    <cellStyle name="Input 9 3 5_Table 2A-1_EFT (Annual)" xfId="15422"/>
    <cellStyle name="Input 9 3 6" xfId="9578"/>
    <cellStyle name="Input 9 3 6 2" xfId="21719"/>
    <cellStyle name="Input 9 3 6 2 2" xfId="42905"/>
    <cellStyle name="Input 9 3 6 3" xfId="32301"/>
    <cellStyle name="Input 9 3 7" xfId="16606"/>
    <cellStyle name="Input 9 3 7 2" xfId="37793"/>
    <cellStyle name="Input 9 3 8" xfId="26858"/>
    <cellStyle name="Input 9 3_Table 2A-1_EFT (Annual)" xfId="3090"/>
    <cellStyle name="Input 9 4" xfId="1160"/>
    <cellStyle name="Input 9 4 2" xfId="2430"/>
    <cellStyle name="Input 9 4 2 2" xfId="5991"/>
    <cellStyle name="Input 9 4 2 2 2" xfId="14185"/>
    <cellStyle name="Input 9 4 2 2 2 2" xfId="26157"/>
    <cellStyle name="Input 9 4 2 2 2 2 2" xfId="47343"/>
    <cellStyle name="Input 9 4 2 2 2 3" xfId="36739"/>
    <cellStyle name="Input 9 4 2 2 3" xfId="21044"/>
    <cellStyle name="Input 9 4 2 2 3 2" xfId="42231"/>
    <cellStyle name="Input 9 4 2 2 4" xfId="31647"/>
    <cellStyle name="Input 9 4 2 2_Table 2A-1_EFT (Annual)" xfId="15423"/>
    <cellStyle name="Input 9 4 2 3" xfId="11527"/>
    <cellStyle name="Input 9 4 2 3 2" xfId="23611"/>
    <cellStyle name="Input 9 4 2 3 2 2" xfId="44797"/>
    <cellStyle name="Input 9 4 2 3 3" xfId="34193"/>
    <cellStyle name="Input 9 4 2 4" xfId="18498"/>
    <cellStyle name="Input 9 4 2 4 2" xfId="39685"/>
    <cellStyle name="Input 9 4 2 5" xfId="28904"/>
    <cellStyle name="Input 9 4 2_Table 2A-1_EFT (Annual)" xfId="7152"/>
    <cellStyle name="Input 9 4 3" xfId="4721"/>
    <cellStyle name="Input 9 4 3 2" xfId="12981"/>
    <cellStyle name="Input 9 4 3 2 2" xfId="24987"/>
    <cellStyle name="Input 9 4 3 2 2 2" xfId="46173"/>
    <cellStyle name="Input 9 4 3 2 3" xfId="35569"/>
    <cellStyle name="Input 9 4 3 3" xfId="19874"/>
    <cellStyle name="Input 9 4 3 3 2" xfId="41061"/>
    <cellStyle name="Input 9 4 3 4" xfId="30378"/>
    <cellStyle name="Input 9 4 3_Table 2A-1_EFT (Annual)" xfId="15424"/>
    <cellStyle name="Input 9 4 4" xfId="10325"/>
    <cellStyle name="Input 9 4 4 2" xfId="22441"/>
    <cellStyle name="Input 9 4 4 2 2" xfId="43627"/>
    <cellStyle name="Input 9 4 4 3" xfId="33023"/>
    <cellStyle name="Input 9 4 5" xfId="17328"/>
    <cellStyle name="Input 9 4 5 2" xfId="38515"/>
    <cellStyle name="Input 9 4 6" xfId="27635"/>
    <cellStyle name="Input 9 4_Table 2A-1_EFT (Annual)" xfId="7151"/>
    <cellStyle name="Input 9 5" xfId="727"/>
    <cellStyle name="Input 9 5 2" xfId="4288"/>
    <cellStyle name="Input 9 5 2 2" xfId="12568"/>
    <cellStyle name="Input 9 5 2 2 2" xfId="24585"/>
    <cellStyle name="Input 9 5 2 2 2 2" xfId="45771"/>
    <cellStyle name="Input 9 5 2 2 3" xfId="35167"/>
    <cellStyle name="Input 9 5 2 3" xfId="19472"/>
    <cellStyle name="Input 9 5 2 3 2" xfId="40659"/>
    <cellStyle name="Input 9 5 2 4" xfId="29945"/>
    <cellStyle name="Input 9 5 2_Table 2A-1_EFT (Annual)" xfId="15425"/>
    <cellStyle name="Input 9 5 3" xfId="9916"/>
    <cellStyle name="Input 9 5 3 2" xfId="22039"/>
    <cellStyle name="Input 9 5 3 2 2" xfId="43225"/>
    <cellStyle name="Input 9 5 3 3" xfId="32621"/>
    <cellStyle name="Input 9 5 4" xfId="16926"/>
    <cellStyle name="Input 9 5 4 2" xfId="38113"/>
    <cellStyle name="Input 9 5 5" xfId="27202"/>
    <cellStyle name="Input 9 5_Table 2A-1_EFT (Annual)" xfId="7153"/>
    <cellStyle name="Input 9 6" xfId="1868"/>
    <cellStyle name="Input 9 6 2" xfId="5429"/>
    <cellStyle name="Input 9 6 2 2" xfId="13644"/>
    <cellStyle name="Input 9 6 2 2 2" xfId="25632"/>
    <cellStyle name="Input 9 6 2 2 2 2" xfId="46818"/>
    <cellStyle name="Input 9 6 2 2 3" xfId="36214"/>
    <cellStyle name="Input 9 6 2 3" xfId="20519"/>
    <cellStyle name="Input 9 6 2 3 2" xfId="41706"/>
    <cellStyle name="Input 9 6 2 4" xfId="31086"/>
    <cellStyle name="Input 9 6 2_Table 2A-1_EFT (Annual)" xfId="15426"/>
    <cellStyle name="Input 9 6 3" xfId="10988"/>
    <cellStyle name="Input 9 6 3 2" xfId="23086"/>
    <cellStyle name="Input 9 6 3 2 2" xfId="44272"/>
    <cellStyle name="Input 9 6 3 3" xfId="33668"/>
    <cellStyle name="Input 9 6 4" xfId="17973"/>
    <cellStyle name="Input 9 6 4 2" xfId="39160"/>
    <cellStyle name="Input 9 6 5" xfId="28343"/>
    <cellStyle name="Input 9 6_Table 2A-1_EFT (Annual)" xfId="7154"/>
    <cellStyle name="Input 9 7" xfId="3701"/>
    <cellStyle name="Input 9 7 2" xfId="12069"/>
    <cellStyle name="Input 9 7 2 2" xfId="24099"/>
    <cellStyle name="Input 9 7 2 2 2" xfId="45285"/>
    <cellStyle name="Input 9 7 2 3" xfId="34681"/>
    <cellStyle name="Input 9 7 3" xfId="18986"/>
    <cellStyle name="Input 9 7 3 2" xfId="40173"/>
    <cellStyle name="Input 9 7 4" xfId="29410"/>
    <cellStyle name="Input 9 7_Table 2A-1_EFT (Annual)" xfId="15427"/>
    <cellStyle name="Input 9 8" xfId="9388"/>
    <cellStyle name="Input 9 8 2" xfId="21553"/>
    <cellStyle name="Input 9 8 2 2" xfId="42739"/>
    <cellStyle name="Input 9 8 3" xfId="32135"/>
    <cellStyle name="Input 9 9" xfId="16440"/>
    <cellStyle name="Input 9 9 2" xfId="37627"/>
    <cellStyle name="Input 9_Table 2A-1_EFT (Annual)" xfId="3088"/>
    <cellStyle name="Linked Cell" xfId="42" builtinId="24" customBuiltin="1"/>
    <cellStyle name="Linked Cell 2" xfId="290"/>
    <cellStyle name="Linked Cell 3" xfId="694"/>
    <cellStyle name="Linked Cell 4" xfId="16008"/>
    <cellStyle name="Neutral" xfId="43" builtinId="28" customBuiltin="1"/>
    <cellStyle name="Neutral 2" xfId="291"/>
    <cellStyle name="Neutral 3" xfId="695"/>
    <cellStyle name="Neutral 4" xfId="16009"/>
    <cellStyle name="Normal" xfId="0" builtinId="0"/>
    <cellStyle name="Normal 10" xfId="73"/>
    <cellStyle name="Normal 10 2" xfId="228"/>
    <cellStyle name="Normal 10 2 2" xfId="455"/>
    <cellStyle name="Normal 10 2 2 2" xfId="979"/>
    <cellStyle name="Normal 10 2 2 2 2" xfId="2399"/>
    <cellStyle name="Normal 10 2 2 2 2 2" xfId="5960"/>
    <cellStyle name="Normal 10 2 2 2 2 2 2" xfId="16408"/>
    <cellStyle name="Normal 10 2 2 2 2 2 2 2" xfId="37597"/>
    <cellStyle name="Normal 10 2 2 2 2 2 3" xfId="31616"/>
    <cellStyle name="Normal 10 2 2 2 2 3" xfId="16210"/>
    <cellStyle name="Normal 10 2 2 2 2 3 2" xfId="37400"/>
    <cellStyle name="Normal 10 2 2 2 2 4" xfId="28873"/>
    <cellStyle name="Normal 10 2 2 2 2_Table 2A-1_EFT (Annual)" xfId="3095"/>
    <cellStyle name="Normal 10 2 2 2 3" xfId="4540"/>
    <cellStyle name="Normal 10 2 2 2 3 2" xfId="16308"/>
    <cellStyle name="Normal 10 2 2 2 3 2 2" xfId="37498"/>
    <cellStyle name="Normal 10 2 2 2 3 3" xfId="30197"/>
    <cellStyle name="Normal 10 2 2 2 4" xfId="16111"/>
    <cellStyle name="Normal 10 2 2 2 4 2" xfId="37301"/>
    <cellStyle name="Normal 10 2 2 2 5" xfId="27454"/>
    <cellStyle name="Normal 10 2 2 2_Table 2A-1_EFT (Annual)" xfId="3094"/>
    <cellStyle name="Normal 10 2 2 3" xfId="1727"/>
    <cellStyle name="Normal 10 2 2 3 2" xfId="5288"/>
    <cellStyle name="Normal 10 2 2 3 2 2" xfId="16359"/>
    <cellStyle name="Normal 10 2 2 3 2 2 2" xfId="37548"/>
    <cellStyle name="Normal 10 2 2 3 2 3" xfId="30945"/>
    <cellStyle name="Normal 10 2 2 3 3" xfId="16161"/>
    <cellStyle name="Normal 10 2 2 3 3 2" xfId="37351"/>
    <cellStyle name="Normal 10 2 2 3 4" xfId="28202"/>
    <cellStyle name="Normal 10 2 2 3_Table 2A-1_EFT (Annual)" xfId="3096"/>
    <cellStyle name="Normal 10 2 2 4" xfId="4025"/>
    <cellStyle name="Normal 10 2 2 4 2" xfId="16259"/>
    <cellStyle name="Normal 10 2 2 4 2 2" xfId="37449"/>
    <cellStyle name="Normal 10 2 2 4 3" xfId="29713"/>
    <cellStyle name="Normal 10 2 2 5" xfId="16062"/>
    <cellStyle name="Normal 10 2 2 5 2" xfId="37252"/>
    <cellStyle name="Normal 10 2 2 6" xfId="26970"/>
    <cellStyle name="Normal 10 2 2_Table 2A-1_EFT (Annual)" xfId="3093"/>
    <cellStyle name="Normal 10 2 3" xfId="823"/>
    <cellStyle name="Normal 10 2 3 2" xfId="2374"/>
    <cellStyle name="Normal 10 2 3 2 2" xfId="5935"/>
    <cellStyle name="Normal 10 2 3 2 2 2" xfId="16383"/>
    <cellStyle name="Normal 10 2 3 2 2 2 2" xfId="37572"/>
    <cellStyle name="Normal 10 2 3 2 2 3" xfId="31591"/>
    <cellStyle name="Normal 10 2 3 2 3" xfId="16185"/>
    <cellStyle name="Normal 10 2 3 2 3 2" xfId="37375"/>
    <cellStyle name="Normal 10 2 3 2 4" xfId="28848"/>
    <cellStyle name="Normal 10 2 3 2_Table 2A-1_EFT (Annual)" xfId="3098"/>
    <cellStyle name="Normal 10 2 3 3" xfId="4384"/>
    <cellStyle name="Normal 10 2 3 3 2" xfId="16283"/>
    <cellStyle name="Normal 10 2 3 3 2 2" xfId="37473"/>
    <cellStyle name="Normal 10 2 3 3 3" xfId="30041"/>
    <cellStyle name="Normal 10 2 3 4" xfId="16086"/>
    <cellStyle name="Normal 10 2 3 4 2" xfId="37276"/>
    <cellStyle name="Normal 10 2 3 5" xfId="27298"/>
    <cellStyle name="Normal 10 2 3_Table 2A-1_EFT (Annual)" xfId="3097"/>
    <cellStyle name="Normal 10 2 4" xfId="1671"/>
    <cellStyle name="Normal 10 2 4 2" xfId="5232"/>
    <cellStyle name="Normal 10 2 4 2 2" xfId="16334"/>
    <cellStyle name="Normal 10 2 4 2 2 2" xfId="37523"/>
    <cellStyle name="Normal 10 2 4 2 3" xfId="30889"/>
    <cellStyle name="Normal 10 2 4 3" xfId="16136"/>
    <cellStyle name="Normal 10 2 4 3 2" xfId="37326"/>
    <cellStyle name="Normal 10 2 4 4" xfId="28146"/>
    <cellStyle name="Normal 10 2 4_Table 2A-1_EFT (Annual)" xfId="3099"/>
    <cellStyle name="Normal 10 2 5" xfId="3817"/>
    <cellStyle name="Normal 10 2 5 2" xfId="16234"/>
    <cellStyle name="Normal 10 2 5 2 2" xfId="37424"/>
    <cellStyle name="Normal 10 2 5 3" xfId="29526"/>
    <cellStyle name="Normal 10 2 6" xfId="16037"/>
    <cellStyle name="Normal 10 2 6 2" xfId="37227"/>
    <cellStyle name="Normal 10 2 7" xfId="26783"/>
    <cellStyle name="Normal 10 2_Table 2A-1_EFT (Annual)" xfId="3092"/>
    <cellStyle name="Normal 10 3" xfId="307"/>
    <cellStyle name="Normal 10 3 2" xfId="857"/>
    <cellStyle name="Normal 10 3 2 2" xfId="2387"/>
    <cellStyle name="Normal 10 3 2 2 2" xfId="5948"/>
    <cellStyle name="Normal 10 3 2 2 2 2" xfId="16396"/>
    <cellStyle name="Normal 10 3 2 2 2 2 2" xfId="37585"/>
    <cellStyle name="Normal 10 3 2 2 2 3" xfId="31604"/>
    <cellStyle name="Normal 10 3 2 2 3" xfId="16198"/>
    <cellStyle name="Normal 10 3 2 2 3 2" xfId="37388"/>
    <cellStyle name="Normal 10 3 2 2 4" xfId="28861"/>
    <cellStyle name="Normal 10 3 2 2_Table 2A-1_EFT (Annual)" xfId="3102"/>
    <cellStyle name="Normal 10 3 2 3" xfId="4418"/>
    <cellStyle name="Normal 10 3 2 3 2" xfId="16296"/>
    <cellStyle name="Normal 10 3 2 3 2 2" xfId="37486"/>
    <cellStyle name="Normal 10 3 2 3 3" xfId="30075"/>
    <cellStyle name="Normal 10 3 2 4" xfId="16099"/>
    <cellStyle name="Normal 10 3 2 4 2" xfId="37289"/>
    <cellStyle name="Normal 10 3 2 5" xfId="27332"/>
    <cellStyle name="Normal 10 3 2_Table 2A-1_EFT (Annual)" xfId="3101"/>
    <cellStyle name="Normal 10 3 3" xfId="1689"/>
    <cellStyle name="Normal 10 3 3 2" xfId="5250"/>
    <cellStyle name="Normal 10 3 3 2 2" xfId="16347"/>
    <cellStyle name="Normal 10 3 3 2 2 2" xfId="37536"/>
    <cellStyle name="Normal 10 3 3 2 3" xfId="30907"/>
    <cellStyle name="Normal 10 3 3 3" xfId="16149"/>
    <cellStyle name="Normal 10 3 3 3 2" xfId="37339"/>
    <cellStyle name="Normal 10 3 3 4" xfId="28164"/>
    <cellStyle name="Normal 10 3 3_Table 2A-1_EFT (Annual)" xfId="3103"/>
    <cellStyle name="Normal 10 3 4" xfId="3877"/>
    <cellStyle name="Normal 10 3 4 2" xfId="16247"/>
    <cellStyle name="Normal 10 3 4 2 2" xfId="37437"/>
    <cellStyle name="Normal 10 3 4 3" xfId="29565"/>
    <cellStyle name="Normal 10 3 5" xfId="16050"/>
    <cellStyle name="Normal 10 3 5 2" xfId="37240"/>
    <cellStyle name="Normal 10 3 6" xfId="26822"/>
    <cellStyle name="Normal 10 3_Table 2A-1_EFT (Annual)" xfId="3100"/>
    <cellStyle name="Normal 10 4" xfId="653"/>
    <cellStyle name="Normal 10 4 2" xfId="1774"/>
    <cellStyle name="Normal 10 4 2 2" xfId="5335"/>
    <cellStyle name="Normal 10 4 2 2 2" xfId="16371"/>
    <cellStyle name="Normal 10 4 2 2 2 2" xfId="37560"/>
    <cellStyle name="Normal 10 4 2 2 3" xfId="30992"/>
    <cellStyle name="Normal 10 4 2 3" xfId="16173"/>
    <cellStyle name="Normal 10 4 2 3 2" xfId="37363"/>
    <cellStyle name="Normal 10 4 2 4" xfId="28249"/>
    <cellStyle name="Normal 10 4 2_Table 2A-1_EFT (Annual)" xfId="3105"/>
    <cellStyle name="Normal 10 4 3" xfId="4223"/>
    <cellStyle name="Normal 10 4 3 2" xfId="16271"/>
    <cellStyle name="Normal 10 4 3 2 2" xfId="37461"/>
    <cellStyle name="Normal 10 4 3 3" xfId="29911"/>
    <cellStyle name="Normal 10 4 4" xfId="16074"/>
    <cellStyle name="Normal 10 4 4 2" xfId="37264"/>
    <cellStyle name="Normal 10 4 5" xfId="27168"/>
    <cellStyle name="Normal 10 4_Table 2A-1_EFT (Annual)" xfId="3104"/>
    <cellStyle name="Normal 10 5" xfId="1632"/>
    <cellStyle name="Normal 10 5 2" xfId="5193"/>
    <cellStyle name="Normal 10 5 2 2" xfId="16322"/>
    <cellStyle name="Normal 10 5 2 2 2" xfId="37511"/>
    <cellStyle name="Normal 10 5 2 3" xfId="30850"/>
    <cellStyle name="Normal 10 5 3" xfId="16124"/>
    <cellStyle name="Normal 10 5 3 2" xfId="37314"/>
    <cellStyle name="Normal 10 5 4" xfId="28107"/>
    <cellStyle name="Normal 10 5_Table 2A-1_EFT (Annual)" xfId="3106"/>
    <cellStyle name="Normal 10 6" xfId="3664"/>
    <cellStyle name="Normal 10 6 2" xfId="16222"/>
    <cellStyle name="Normal 10 6 2 2" xfId="37412"/>
    <cellStyle name="Normal 10 6 3" xfId="29374"/>
    <cellStyle name="Normal 10 7" xfId="16025"/>
    <cellStyle name="Normal 10 7 2" xfId="37215"/>
    <cellStyle name="Normal 10 8" xfId="26631"/>
    <cellStyle name="Normal 10 9" xfId="47819"/>
    <cellStyle name="Normal 10_Table 2A-1_EFT (Annual)" xfId="3091"/>
    <cellStyle name="Normal 11" xfId="74"/>
    <cellStyle name="Normal 11 2" xfId="229"/>
    <cellStyle name="Normal 11 2 2" xfId="456"/>
    <cellStyle name="Normal 11 2 2 2" xfId="980"/>
    <cellStyle name="Normal 11 2 2 2 2" xfId="2400"/>
    <cellStyle name="Normal 11 2 2 2 2 2" xfId="5961"/>
    <cellStyle name="Normal 11 2 2 2 2 2 2" xfId="16409"/>
    <cellStyle name="Normal 11 2 2 2 2 2 2 2" xfId="37598"/>
    <cellStyle name="Normal 11 2 2 2 2 2 3" xfId="31617"/>
    <cellStyle name="Normal 11 2 2 2 2 3" xfId="16211"/>
    <cellStyle name="Normal 11 2 2 2 2 3 2" xfId="37401"/>
    <cellStyle name="Normal 11 2 2 2 2 4" xfId="28874"/>
    <cellStyle name="Normal 11 2 2 2 2_Table 2A-1_EFT (Annual)" xfId="3111"/>
    <cellStyle name="Normal 11 2 2 2 3" xfId="4541"/>
    <cellStyle name="Normal 11 2 2 2 3 2" xfId="16309"/>
    <cellStyle name="Normal 11 2 2 2 3 2 2" xfId="37499"/>
    <cellStyle name="Normal 11 2 2 2 3 3" xfId="30198"/>
    <cellStyle name="Normal 11 2 2 2 4" xfId="16112"/>
    <cellStyle name="Normal 11 2 2 2 4 2" xfId="37302"/>
    <cellStyle name="Normal 11 2 2 2 5" xfId="27455"/>
    <cellStyle name="Normal 11 2 2 2_Table 2A-1_EFT (Annual)" xfId="3110"/>
    <cellStyle name="Normal 11 2 2 3" xfId="1728"/>
    <cellStyle name="Normal 11 2 2 3 2" xfId="5289"/>
    <cellStyle name="Normal 11 2 2 3 2 2" xfId="16360"/>
    <cellStyle name="Normal 11 2 2 3 2 2 2" xfId="37549"/>
    <cellStyle name="Normal 11 2 2 3 2 3" xfId="30946"/>
    <cellStyle name="Normal 11 2 2 3 3" xfId="16162"/>
    <cellStyle name="Normal 11 2 2 3 3 2" xfId="37352"/>
    <cellStyle name="Normal 11 2 2 3 4" xfId="28203"/>
    <cellStyle name="Normal 11 2 2 3_Table 2A-1_EFT (Annual)" xfId="3112"/>
    <cellStyle name="Normal 11 2 2 4" xfId="4026"/>
    <cellStyle name="Normal 11 2 2 4 2" xfId="16260"/>
    <cellStyle name="Normal 11 2 2 4 2 2" xfId="37450"/>
    <cellStyle name="Normal 11 2 2 4 3" xfId="29714"/>
    <cellStyle name="Normal 11 2 2 5" xfId="16063"/>
    <cellStyle name="Normal 11 2 2 5 2" xfId="37253"/>
    <cellStyle name="Normal 11 2 2 6" xfId="26971"/>
    <cellStyle name="Normal 11 2 2_Table 2A-1_EFT (Annual)" xfId="3109"/>
    <cellStyle name="Normal 11 2 3" xfId="824"/>
    <cellStyle name="Normal 11 2 3 2" xfId="2375"/>
    <cellStyle name="Normal 11 2 3 2 2" xfId="5936"/>
    <cellStyle name="Normal 11 2 3 2 2 2" xfId="16384"/>
    <cellStyle name="Normal 11 2 3 2 2 2 2" xfId="37573"/>
    <cellStyle name="Normal 11 2 3 2 2 3" xfId="31592"/>
    <cellStyle name="Normal 11 2 3 2 3" xfId="16186"/>
    <cellStyle name="Normal 11 2 3 2 3 2" xfId="37376"/>
    <cellStyle name="Normal 11 2 3 2 4" xfId="28849"/>
    <cellStyle name="Normal 11 2 3 2_Table 2A-1_EFT (Annual)" xfId="3114"/>
    <cellStyle name="Normal 11 2 3 3" xfId="4385"/>
    <cellStyle name="Normal 11 2 3 3 2" xfId="16284"/>
    <cellStyle name="Normal 11 2 3 3 2 2" xfId="37474"/>
    <cellStyle name="Normal 11 2 3 3 3" xfId="30042"/>
    <cellStyle name="Normal 11 2 3 4" xfId="16087"/>
    <cellStyle name="Normal 11 2 3 4 2" xfId="37277"/>
    <cellStyle name="Normal 11 2 3 5" xfId="27299"/>
    <cellStyle name="Normal 11 2 3_Table 2A-1_EFT (Annual)" xfId="3113"/>
    <cellStyle name="Normal 11 2 4" xfId="1672"/>
    <cellStyle name="Normal 11 2 4 2" xfId="5233"/>
    <cellStyle name="Normal 11 2 4 2 2" xfId="16335"/>
    <cellStyle name="Normal 11 2 4 2 2 2" xfId="37524"/>
    <cellStyle name="Normal 11 2 4 2 3" xfId="30890"/>
    <cellStyle name="Normal 11 2 4 3" xfId="16137"/>
    <cellStyle name="Normal 11 2 4 3 2" xfId="37327"/>
    <cellStyle name="Normal 11 2 4 4" xfId="28147"/>
    <cellStyle name="Normal 11 2 4_Table 2A-1_EFT (Annual)" xfId="3115"/>
    <cellStyle name="Normal 11 2 5" xfId="3818"/>
    <cellStyle name="Normal 11 2 5 2" xfId="16235"/>
    <cellStyle name="Normal 11 2 5 2 2" xfId="37425"/>
    <cellStyle name="Normal 11 2 5 3" xfId="29527"/>
    <cellStyle name="Normal 11 2 6" xfId="16038"/>
    <cellStyle name="Normal 11 2 6 2" xfId="37228"/>
    <cellStyle name="Normal 11 2 7" xfId="26784"/>
    <cellStyle name="Normal 11 2_Table 2A-1_EFT (Annual)" xfId="3108"/>
    <cellStyle name="Normal 11 3" xfId="308"/>
    <cellStyle name="Normal 11 3 2" xfId="858"/>
    <cellStyle name="Normal 11 3 2 2" xfId="2388"/>
    <cellStyle name="Normal 11 3 2 2 2" xfId="5949"/>
    <cellStyle name="Normal 11 3 2 2 2 2" xfId="16397"/>
    <cellStyle name="Normal 11 3 2 2 2 2 2" xfId="37586"/>
    <cellStyle name="Normal 11 3 2 2 2 3" xfId="31605"/>
    <cellStyle name="Normal 11 3 2 2 3" xfId="16199"/>
    <cellStyle name="Normal 11 3 2 2 3 2" xfId="37389"/>
    <cellStyle name="Normal 11 3 2 2 4" xfId="28862"/>
    <cellStyle name="Normal 11 3 2 2_Table 2A-1_EFT (Annual)" xfId="3118"/>
    <cellStyle name="Normal 11 3 2 3" xfId="4419"/>
    <cellStyle name="Normal 11 3 2 3 2" xfId="16297"/>
    <cellStyle name="Normal 11 3 2 3 2 2" xfId="37487"/>
    <cellStyle name="Normal 11 3 2 3 3" xfId="30076"/>
    <cellStyle name="Normal 11 3 2 4" xfId="16100"/>
    <cellStyle name="Normal 11 3 2 4 2" xfId="37290"/>
    <cellStyle name="Normal 11 3 2 5" xfId="27333"/>
    <cellStyle name="Normal 11 3 2_Table 2A-1_EFT (Annual)" xfId="3117"/>
    <cellStyle name="Normal 11 3 3" xfId="1690"/>
    <cellStyle name="Normal 11 3 3 2" xfId="5251"/>
    <cellStyle name="Normal 11 3 3 2 2" xfId="16348"/>
    <cellStyle name="Normal 11 3 3 2 2 2" xfId="37537"/>
    <cellStyle name="Normal 11 3 3 2 3" xfId="30908"/>
    <cellStyle name="Normal 11 3 3 3" xfId="16150"/>
    <cellStyle name="Normal 11 3 3 3 2" xfId="37340"/>
    <cellStyle name="Normal 11 3 3 4" xfId="28165"/>
    <cellStyle name="Normal 11 3 3_Table 2A-1_EFT (Annual)" xfId="3119"/>
    <cellStyle name="Normal 11 3 4" xfId="3878"/>
    <cellStyle name="Normal 11 3 4 2" xfId="16248"/>
    <cellStyle name="Normal 11 3 4 2 2" xfId="37438"/>
    <cellStyle name="Normal 11 3 4 3" xfId="29566"/>
    <cellStyle name="Normal 11 3 5" xfId="16051"/>
    <cellStyle name="Normal 11 3 5 2" xfId="37241"/>
    <cellStyle name="Normal 11 3 6" xfId="26823"/>
    <cellStyle name="Normal 11 3_Table 2A-1_EFT (Annual)" xfId="3116"/>
    <cellStyle name="Normal 11 4" xfId="654"/>
    <cellStyle name="Normal 11 4 2" xfId="1775"/>
    <cellStyle name="Normal 11 4 2 2" xfId="5336"/>
    <cellStyle name="Normal 11 4 2 2 2" xfId="16372"/>
    <cellStyle name="Normal 11 4 2 2 2 2" xfId="37561"/>
    <cellStyle name="Normal 11 4 2 2 3" xfId="30993"/>
    <cellStyle name="Normal 11 4 2 3" xfId="16174"/>
    <cellStyle name="Normal 11 4 2 3 2" xfId="37364"/>
    <cellStyle name="Normal 11 4 2 4" xfId="28250"/>
    <cellStyle name="Normal 11 4 2_Table 2A-1_EFT (Annual)" xfId="3121"/>
    <cellStyle name="Normal 11 4 3" xfId="4224"/>
    <cellStyle name="Normal 11 4 3 2" xfId="16272"/>
    <cellStyle name="Normal 11 4 3 2 2" xfId="37462"/>
    <cellStyle name="Normal 11 4 3 3" xfId="29912"/>
    <cellStyle name="Normal 11 4 4" xfId="16075"/>
    <cellStyle name="Normal 11 4 4 2" xfId="37265"/>
    <cellStyle name="Normal 11 4 5" xfId="27169"/>
    <cellStyle name="Normal 11 4_Table 2A-1_EFT (Annual)" xfId="3120"/>
    <cellStyle name="Normal 11 5" xfId="1633"/>
    <cellStyle name="Normal 11 5 2" xfId="5194"/>
    <cellStyle name="Normal 11 5 2 2" xfId="16323"/>
    <cellStyle name="Normal 11 5 2 2 2" xfId="37512"/>
    <cellStyle name="Normal 11 5 2 3" xfId="30851"/>
    <cellStyle name="Normal 11 5 3" xfId="16125"/>
    <cellStyle name="Normal 11 5 3 2" xfId="37315"/>
    <cellStyle name="Normal 11 5 4" xfId="28108"/>
    <cellStyle name="Normal 11 5_Table 2A-1_EFT (Annual)" xfId="3122"/>
    <cellStyle name="Normal 11 6" xfId="3665"/>
    <cellStyle name="Normal 11 6 2" xfId="16223"/>
    <cellStyle name="Normal 11 6 2 2" xfId="37413"/>
    <cellStyle name="Normal 11 6 3" xfId="29375"/>
    <cellStyle name="Normal 11 7" xfId="16026"/>
    <cellStyle name="Normal 11 7 2" xfId="37216"/>
    <cellStyle name="Normal 11 8" xfId="26632"/>
    <cellStyle name="Normal 11 9" xfId="47820"/>
    <cellStyle name="Normal 11_Table 2A-1_EFT (Annual)" xfId="3107"/>
    <cellStyle name="Normal 12" xfId="75"/>
    <cellStyle name="Normal 12 2" xfId="230"/>
    <cellStyle name="Normal 12 2 2" xfId="457"/>
    <cellStyle name="Normal 12 2 2 2" xfId="981"/>
    <cellStyle name="Normal 12 2 2 2 2" xfId="2401"/>
    <cellStyle name="Normal 12 2 2 2 2 2" xfId="5962"/>
    <cellStyle name="Normal 12 2 2 2 2 2 2" xfId="16410"/>
    <cellStyle name="Normal 12 2 2 2 2 2 2 2" xfId="37599"/>
    <cellStyle name="Normal 12 2 2 2 2 2 3" xfId="31618"/>
    <cellStyle name="Normal 12 2 2 2 2 3" xfId="16212"/>
    <cellStyle name="Normal 12 2 2 2 2 3 2" xfId="37402"/>
    <cellStyle name="Normal 12 2 2 2 2 4" xfId="28875"/>
    <cellStyle name="Normal 12 2 2 2 2_Table 2A-1_EFT (Annual)" xfId="3127"/>
    <cellStyle name="Normal 12 2 2 2 3" xfId="4542"/>
    <cellStyle name="Normal 12 2 2 2 3 2" xfId="16310"/>
    <cellStyle name="Normal 12 2 2 2 3 2 2" xfId="37500"/>
    <cellStyle name="Normal 12 2 2 2 3 3" xfId="30199"/>
    <cellStyle name="Normal 12 2 2 2 4" xfId="16113"/>
    <cellStyle name="Normal 12 2 2 2 4 2" xfId="37303"/>
    <cellStyle name="Normal 12 2 2 2 5" xfId="27456"/>
    <cellStyle name="Normal 12 2 2 2_Table 2A-1_EFT (Annual)" xfId="3126"/>
    <cellStyle name="Normal 12 2 2 3" xfId="1729"/>
    <cellStyle name="Normal 12 2 2 3 2" xfId="5290"/>
    <cellStyle name="Normal 12 2 2 3 2 2" xfId="16361"/>
    <cellStyle name="Normal 12 2 2 3 2 2 2" xfId="37550"/>
    <cellStyle name="Normal 12 2 2 3 2 3" xfId="30947"/>
    <cellStyle name="Normal 12 2 2 3 3" xfId="16163"/>
    <cellStyle name="Normal 12 2 2 3 3 2" xfId="37353"/>
    <cellStyle name="Normal 12 2 2 3 4" xfId="28204"/>
    <cellStyle name="Normal 12 2 2 3_Table 2A-1_EFT (Annual)" xfId="3128"/>
    <cellStyle name="Normal 12 2 2 4" xfId="4027"/>
    <cellStyle name="Normal 12 2 2 4 2" xfId="16261"/>
    <cellStyle name="Normal 12 2 2 4 2 2" xfId="37451"/>
    <cellStyle name="Normal 12 2 2 4 3" xfId="29715"/>
    <cellStyle name="Normal 12 2 2 5" xfId="16064"/>
    <cellStyle name="Normal 12 2 2 5 2" xfId="37254"/>
    <cellStyle name="Normal 12 2 2 6" xfId="26972"/>
    <cellStyle name="Normal 12 2 2_Table 2A-1_EFT (Annual)" xfId="3125"/>
    <cellStyle name="Normal 12 2 3" xfId="825"/>
    <cellStyle name="Normal 12 2 3 2" xfId="2376"/>
    <cellStyle name="Normal 12 2 3 2 2" xfId="5937"/>
    <cellStyle name="Normal 12 2 3 2 2 2" xfId="16385"/>
    <cellStyle name="Normal 12 2 3 2 2 2 2" xfId="37574"/>
    <cellStyle name="Normal 12 2 3 2 2 3" xfId="31593"/>
    <cellStyle name="Normal 12 2 3 2 3" xfId="16187"/>
    <cellStyle name="Normal 12 2 3 2 3 2" xfId="37377"/>
    <cellStyle name="Normal 12 2 3 2 4" xfId="28850"/>
    <cellStyle name="Normal 12 2 3 2_Table 2A-1_EFT (Annual)" xfId="3130"/>
    <cellStyle name="Normal 12 2 3 3" xfId="4386"/>
    <cellStyle name="Normal 12 2 3 3 2" xfId="16285"/>
    <cellStyle name="Normal 12 2 3 3 2 2" xfId="37475"/>
    <cellStyle name="Normal 12 2 3 3 3" xfId="30043"/>
    <cellStyle name="Normal 12 2 3 4" xfId="16088"/>
    <cellStyle name="Normal 12 2 3 4 2" xfId="37278"/>
    <cellStyle name="Normal 12 2 3 5" xfId="27300"/>
    <cellStyle name="Normal 12 2 3_Table 2A-1_EFT (Annual)" xfId="3129"/>
    <cellStyle name="Normal 12 2 4" xfId="1673"/>
    <cellStyle name="Normal 12 2 4 2" xfId="5234"/>
    <cellStyle name="Normal 12 2 4 2 2" xfId="16336"/>
    <cellStyle name="Normal 12 2 4 2 2 2" xfId="37525"/>
    <cellStyle name="Normal 12 2 4 2 3" xfId="30891"/>
    <cellStyle name="Normal 12 2 4 3" xfId="16138"/>
    <cellStyle name="Normal 12 2 4 3 2" xfId="37328"/>
    <cellStyle name="Normal 12 2 4 4" xfId="28148"/>
    <cellStyle name="Normal 12 2 4_Table 2A-1_EFT (Annual)" xfId="3131"/>
    <cellStyle name="Normal 12 2 5" xfId="3819"/>
    <cellStyle name="Normal 12 2 5 2" xfId="16236"/>
    <cellStyle name="Normal 12 2 5 2 2" xfId="37426"/>
    <cellStyle name="Normal 12 2 5 3" xfId="29528"/>
    <cellStyle name="Normal 12 2 6" xfId="16039"/>
    <cellStyle name="Normal 12 2 6 2" xfId="37229"/>
    <cellStyle name="Normal 12 2 7" xfId="26785"/>
    <cellStyle name="Normal 12 2_Table 2A-1_EFT (Annual)" xfId="3124"/>
    <cellStyle name="Normal 12 3" xfId="309"/>
    <cellStyle name="Normal 12 3 2" xfId="859"/>
    <cellStyle name="Normal 12 3 2 2" xfId="2389"/>
    <cellStyle name="Normal 12 3 2 2 2" xfId="5950"/>
    <cellStyle name="Normal 12 3 2 2 2 2" xfId="16398"/>
    <cellStyle name="Normal 12 3 2 2 2 2 2" xfId="37587"/>
    <cellStyle name="Normal 12 3 2 2 2 3" xfId="31606"/>
    <cellStyle name="Normal 12 3 2 2 3" xfId="16200"/>
    <cellStyle name="Normal 12 3 2 2 3 2" xfId="37390"/>
    <cellStyle name="Normal 12 3 2 2 4" xfId="28863"/>
    <cellStyle name="Normal 12 3 2 2_Table 2A-1_EFT (Annual)" xfId="3134"/>
    <cellStyle name="Normal 12 3 2 3" xfId="4420"/>
    <cellStyle name="Normal 12 3 2 3 2" xfId="16298"/>
    <cellStyle name="Normal 12 3 2 3 2 2" xfId="37488"/>
    <cellStyle name="Normal 12 3 2 3 3" xfId="30077"/>
    <cellStyle name="Normal 12 3 2 4" xfId="16101"/>
    <cellStyle name="Normal 12 3 2 4 2" xfId="37291"/>
    <cellStyle name="Normal 12 3 2 5" xfId="27334"/>
    <cellStyle name="Normal 12 3 2_Table 2A-1_EFT (Annual)" xfId="3133"/>
    <cellStyle name="Normal 12 3 3" xfId="1691"/>
    <cellStyle name="Normal 12 3 3 2" xfId="5252"/>
    <cellStyle name="Normal 12 3 3 2 2" xfId="16349"/>
    <cellStyle name="Normal 12 3 3 2 2 2" xfId="37538"/>
    <cellStyle name="Normal 12 3 3 2 3" xfId="30909"/>
    <cellStyle name="Normal 12 3 3 3" xfId="16151"/>
    <cellStyle name="Normal 12 3 3 3 2" xfId="37341"/>
    <cellStyle name="Normal 12 3 3 4" xfId="28166"/>
    <cellStyle name="Normal 12 3 3_Table 2A-1_EFT (Annual)" xfId="3135"/>
    <cellStyle name="Normal 12 3 4" xfId="3879"/>
    <cellStyle name="Normal 12 3 4 2" xfId="16249"/>
    <cellStyle name="Normal 12 3 4 2 2" xfId="37439"/>
    <cellStyle name="Normal 12 3 4 3" xfId="29567"/>
    <cellStyle name="Normal 12 3 5" xfId="16052"/>
    <cellStyle name="Normal 12 3 5 2" xfId="37242"/>
    <cellStyle name="Normal 12 3 6" xfId="26824"/>
    <cellStyle name="Normal 12 3_Table 2A-1_EFT (Annual)" xfId="3132"/>
    <cellStyle name="Normal 12 4" xfId="655"/>
    <cellStyle name="Normal 12 4 2" xfId="1776"/>
    <cellStyle name="Normal 12 4 2 2" xfId="5337"/>
    <cellStyle name="Normal 12 4 2 2 2" xfId="16373"/>
    <cellStyle name="Normal 12 4 2 2 2 2" xfId="37562"/>
    <cellStyle name="Normal 12 4 2 2 3" xfId="30994"/>
    <cellStyle name="Normal 12 4 2 3" xfId="16175"/>
    <cellStyle name="Normal 12 4 2 3 2" xfId="37365"/>
    <cellStyle name="Normal 12 4 2 4" xfId="28251"/>
    <cellStyle name="Normal 12 4 2_Table 2A-1_EFT (Annual)" xfId="3137"/>
    <cellStyle name="Normal 12 4 3" xfId="4225"/>
    <cellStyle name="Normal 12 4 3 2" xfId="16273"/>
    <cellStyle name="Normal 12 4 3 2 2" xfId="37463"/>
    <cellStyle name="Normal 12 4 3 3" xfId="29913"/>
    <cellStyle name="Normal 12 4 4" xfId="16076"/>
    <cellStyle name="Normal 12 4 4 2" xfId="37266"/>
    <cellStyle name="Normal 12 4 5" xfId="27170"/>
    <cellStyle name="Normal 12 4_Table 2A-1_EFT (Annual)" xfId="3136"/>
    <cellStyle name="Normal 12 5" xfId="1634"/>
    <cellStyle name="Normal 12 5 2" xfId="5195"/>
    <cellStyle name="Normal 12 5 2 2" xfId="16324"/>
    <cellStyle name="Normal 12 5 2 2 2" xfId="37513"/>
    <cellStyle name="Normal 12 5 2 3" xfId="30852"/>
    <cellStyle name="Normal 12 5 3" xfId="16126"/>
    <cellStyle name="Normal 12 5 3 2" xfId="37316"/>
    <cellStyle name="Normal 12 5 4" xfId="28109"/>
    <cellStyle name="Normal 12 5_Table 2A-1_EFT (Annual)" xfId="3138"/>
    <cellStyle name="Normal 12 6" xfId="3666"/>
    <cellStyle name="Normal 12 6 2" xfId="16224"/>
    <cellStyle name="Normal 12 6 2 2" xfId="37414"/>
    <cellStyle name="Normal 12 6 3" xfId="29376"/>
    <cellStyle name="Normal 12 7" xfId="16027"/>
    <cellStyle name="Normal 12 7 2" xfId="37217"/>
    <cellStyle name="Normal 12 8" xfId="26633"/>
    <cellStyle name="Normal 12 9" xfId="47821"/>
    <cellStyle name="Normal 12_Table 2A-1_EFT (Annual)" xfId="3123"/>
    <cellStyle name="Normal 13" xfId="253"/>
    <cellStyle name="Normal 14" xfId="252"/>
    <cellStyle name="Normal 14 2" xfId="843"/>
    <cellStyle name="Normal 14 2 2" xfId="2377"/>
    <cellStyle name="Normal 14 2 2 2" xfId="5938"/>
    <cellStyle name="Normal 14 2 2 2 2" xfId="16386"/>
    <cellStyle name="Normal 14 2 2 2 2 2" xfId="37575"/>
    <cellStyle name="Normal 14 2 2 2 3" xfId="31594"/>
    <cellStyle name="Normal 14 2 2 3" xfId="16188"/>
    <cellStyle name="Normal 14 2 2 3 2" xfId="37378"/>
    <cellStyle name="Normal 14 2 2 4" xfId="28851"/>
    <cellStyle name="Normal 14 2 2_Table 2A-1_EFT (Annual)" xfId="3141"/>
    <cellStyle name="Normal 14 2 3" xfId="4404"/>
    <cellStyle name="Normal 14 2 3 2" xfId="16286"/>
    <cellStyle name="Normal 14 2 3 2 2" xfId="37476"/>
    <cellStyle name="Normal 14 2 3 3" xfId="30061"/>
    <cellStyle name="Normal 14 2 4" xfId="16089"/>
    <cellStyle name="Normal 14 2 4 2" xfId="37279"/>
    <cellStyle name="Normal 14 2 5" xfId="27318"/>
    <cellStyle name="Normal 14 2_Table 2A-1_EFT (Annual)" xfId="3140"/>
    <cellStyle name="Normal 14 3" xfId="1678"/>
    <cellStyle name="Normal 14 3 2" xfId="5239"/>
    <cellStyle name="Normal 14 3 2 2" xfId="16337"/>
    <cellStyle name="Normal 14 3 2 2 2" xfId="37526"/>
    <cellStyle name="Normal 14 3 2 3" xfId="30896"/>
    <cellStyle name="Normal 14 3 3" xfId="16139"/>
    <cellStyle name="Normal 14 3 3 2" xfId="37329"/>
    <cellStyle name="Normal 14 3 4" xfId="28153"/>
    <cellStyle name="Normal 14 3_Table 2A-1_EFT (Annual)" xfId="3142"/>
    <cellStyle name="Normal 14 4" xfId="3841"/>
    <cellStyle name="Normal 14 4 2" xfId="16237"/>
    <cellStyle name="Normal 14 4 2 2" xfId="37427"/>
    <cellStyle name="Normal 14 4 3" xfId="29550"/>
    <cellStyle name="Normal 14 5" xfId="16040"/>
    <cellStyle name="Normal 14 5 2" xfId="37230"/>
    <cellStyle name="Normal 14 6" xfId="26807"/>
    <cellStyle name="Normal 14_Table 2A-1_EFT (Annual)" xfId="3139"/>
    <cellStyle name="Normal 15" xfId="657"/>
    <cellStyle name="Normal 15 2" xfId="2360"/>
    <cellStyle name="Normal 15_Table 2A-1_EFT (Annual)" xfId="15428"/>
    <cellStyle name="Normal 16" xfId="1621"/>
    <cellStyle name="Normal 16 2" xfId="5182"/>
    <cellStyle name="Normal 16 2 2" xfId="16312"/>
    <cellStyle name="Normal 16 2 2 2" xfId="37501"/>
    <cellStyle name="Normal 16 2 3" xfId="30839"/>
    <cellStyle name="Normal 16 3" xfId="16114"/>
    <cellStyle name="Normal 16 3 2" xfId="37304"/>
    <cellStyle name="Normal 16 4" xfId="28096"/>
    <cellStyle name="Normal 16_Table 2A-1_EFT (Annual)" xfId="3143"/>
    <cellStyle name="Normal 17" xfId="15971"/>
    <cellStyle name="Normal 17 2" xfId="16311"/>
    <cellStyle name="Normal 18" xfId="16412"/>
    <cellStyle name="Normal 18 2" xfId="26619"/>
    <cellStyle name="Normal 19" xfId="21525"/>
    <cellStyle name="Normal 19 2" xfId="16411"/>
    <cellStyle name="Normal 2" xfId="44"/>
    <cellStyle name="Normal 2 2" xfId="65"/>
    <cellStyle name="Normal 2 3" xfId="76"/>
    <cellStyle name="Normal 2 3 2" xfId="47840"/>
    <cellStyle name="Normal 2 4" xfId="77"/>
    <cellStyle name="Normal 2 5" xfId="47841"/>
    <cellStyle name="Normal 2_Table 2A-1_EFT (Annual)" xfId="3144"/>
    <cellStyle name="Normal 20" xfId="26618"/>
    <cellStyle name="Normal 20 2" xfId="26620"/>
    <cellStyle name="Normal 21" xfId="15970"/>
    <cellStyle name="Normal 21 2" xfId="37200"/>
    <cellStyle name="Normal 22" xfId="26621"/>
    <cellStyle name="Normal 23" xfId="47804"/>
    <cellStyle name="Normal 24" xfId="47823"/>
    <cellStyle name="Normal 25" xfId="47824"/>
    <cellStyle name="Normal 26" xfId="47828"/>
    <cellStyle name="Normal 27" xfId="47831"/>
    <cellStyle name="Normal 28" xfId="47835"/>
    <cellStyle name="Normal 3" xfId="53"/>
    <cellStyle name="Normal 3 2" xfId="47842"/>
    <cellStyle name="Normal 4" xfId="60"/>
    <cellStyle name="Normal 4 2" xfId="104"/>
    <cellStyle name="Normal 4 2 2" xfId="335"/>
    <cellStyle name="Normal 4 2 2 2" xfId="879"/>
    <cellStyle name="Normal 4 2 2 2 2" xfId="2392"/>
    <cellStyle name="Normal 4 2 2 2 2 2" xfId="5953"/>
    <cellStyle name="Normal 4 2 2 2 2 2 2" xfId="16401"/>
    <cellStyle name="Normal 4 2 2 2 2 2 2 2" xfId="37590"/>
    <cellStyle name="Normal 4 2 2 2 2 2 3" xfId="31609"/>
    <cellStyle name="Normal 4 2 2 2 2 3" xfId="16203"/>
    <cellStyle name="Normal 4 2 2 2 2 3 2" xfId="37393"/>
    <cellStyle name="Normal 4 2 2 2 2 4" xfId="28866"/>
    <cellStyle name="Normal 4 2 2 2 2_Table 2A-1_EFT (Annual)" xfId="3149"/>
    <cellStyle name="Normal 4 2 2 2 3" xfId="4440"/>
    <cellStyle name="Normal 4 2 2 2 3 2" xfId="16301"/>
    <cellStyle name="Normal 4 2 2 2 3 2 2" xfId="37491"/>
    <cellStyle name="Normal 4 2 2 2 3 3" xfId="30097"/>
    <cellStyle name="Normal 4 2 2 2 4" xfId="16104"/>
    <cellStyle name="Normal 4 2 2 2 4 2" xfId="37294"/>
    <cellStyle name="Normal 4 2 2 2 5" xfId="27354"/>
    <cellStyle name="Normal 4 2 2 2_Table 2A-1_EFT (Annual)" xfId="3148"/>
    <cellStyle name="Normal 4 2 2 3" xfId="1700"/>
    <cellStyle name="Normal 4 2 2 3 2" xfId="5261"/>
    <cellStyle name="Normal 4 2 2 3 2 2" xfId="16352"/>
    <cellStyle name="Normal 4 2 2 3 2 2 2" xfId="37541"/>
    <cellStyle name="Normal 4 2 2 3 2 3" xfId="30918"/>
    <cellStyle name="Normal 4 2 2 3 3" xfId="16154"/>
    <cellStyle name="Normal 4 2 2 3 3 2" xfId="37344"/>
    <cellStyle name="Normal 4 2 2 3 4" xfId="28175"/>
    <cellStyle name="Normal 4 2 2 3_Table 2A-1_EFT (Annual)" xfId="3150"/>
    <cellStyle name="Normal 4 2 2 4" xfId="3905"/>
    <cellStyle name="Normal 4 2 2 4 2" xfId="16252"/>
    <cellStyle name="Normal 4 2 2 4 2 2" xfId="37442"/>
    <cellStyle name="Normal 4 2 2 4 3" xfId="29593"/>
    <cellStyle name="Normal 4 2 2 5" xfId="16055"/>
    <cellStyle name="Normal 4 2 2 5 2" xfId="37245"/>
    <cellStyle name="Normal 4 2 2 6" xfId="26850"/>
    <cellStyle name="Normal 4 2 2_Table 2A-1_EFT (Annual)" xfId="3147"/>
    <cellStyle name="Normal 4 2 3" xfId="720"/>
    <cellStyle name="Normal 4 2 3 2" xfId="2367"/>
    <cellStyle name="Normal 4 2 3 2 2" xfId="5928"/>
    <cellStyle name="Normal 4 2 3 2 2 2" xfId="16376"/>
    <cellStyle name="Normal 4 2 3 2 2 2 2" xfId="37565"/>
    <cellStyle name="Normal 4 2 3 2 2 3" xfId="31584"/>
    <cellStyle name="Normal 4 2 3 2 3" xfId="16178"/>
    <cellStyle name="Normal 4 2 3 2 3 2" xfId="37368"/>
    <cellStyle name="Normal 4 2 3 2 4" xfId="28841"/>
    <cellStyle name="Normal 4 2 3 2_Table 2A-1_EFT (Annual)" xfId="3152"/>
    <cellStyle name="Normal 4 2 3 3" xfId="4281"/>
    <cellStyle name="Normal 4 2 3 3 2" xfId="16276"/>
    <cellStyle name="Normal 4 2 3 3 2 2" xfId="37466"/>
    <cellStyle name="Normal 4 2 3 3 3" xfId="29938"/>
    <cellStyle name="Normal 4 2 3 4" xfId="16079"/>
    <cellStyle name="Normal 4 2 3 4 2" xfId="37269"/>
    <cellStyle name="Normal 4 2 3 5" xfId="27195"/>
    <cellStyle name="Normal 4 2 3_Table 2A-1_EFT (Annual)" xfId="3151"/>
    <cellStyle name="Normal 4 2 4" xfId="1643"/>
    <cellStyle name="Normal 4 2 4 2" xfId="5204"/>
    <cellStyle name="Normal 4 2 4 2 2" xfId="16327"/>
    <cellStyle name="Normal 4 2 4 2 2 2" xfId="37516"/>
    <cellStyle name="Normal 4 2 4 2 3" xfId="30861"/>
    <cellStyle name="Normal 4 2 4 3" xfId="16129"/>
    <cellStyle name="Normal 4 2 4 3 2" xfId="37319"/>
    <cellStyle name="Normal 4 2 4 4" xfId="28118"/>
    <cellStyle name="Normal 4 2 4_Table 2A-1_EFT (Annual)" xfId="3153"/>
    <cellStyle name="Normal 4 2 5" xfId="3693"/>
    <cellStyle name="Normal 4 2 5 2" xfId="16227"/>
    <cellStyle name="Normal 4 2 5 2 2" xfId="37417"/>
    <cellStyle name="Normal 4 2 5 3" xfId="29402"/>
    <cellStyle name="Normal 4 2 6" xfId="16030"/>
    <cellStyle name="Normal 4 2 6 2" xfId="37220"/>
    <cellStyle name="Normal 4 2 7" xfId="26659"/>
    <cellStyle name="Normal 4 2_Table 2A-1_EFT (Annual)" xfId="3146"/>
    <cellStyle name="Normal 4 3" xfId="300"/>
    <cellStyle name="Normal 4 3 2" xfId="850"/>
    <cellStyle name="Normal 4 3 2 2" xfId="2380"/>
    <cellStyle name="Normal 4 3 2 2 2" xfId="5941"/>
    <cellStyle name="Normal 4 3 2 2 2 2" xfId="16389"/>
    <cellStyle name="Normal 4 3 2 2 2 2 2" xfId="37578"/>
    <cellStyle name="Normal 4 3 2 2 2 3" xfId="31597"/>
    <cellStyle name="Normal 4 3 2 2 3" xfId="16191"/>
    <cellStyle name="Normal 4 3 2 2 3 2" xfId="37381"/>
    <cellStyle name="Normal 4 3 2 2 4" xfId="28854"/>
    <cellStyle name="Normal 4 3 2 2_Table 2A-1_EFT (Annual)" xfId="3156"/>
    <cellStyle name="Normal 4 3 2 3" xfId="4411"/>
    <cellStyle name="Normal 4 3 2 3 2" xfId="16289"/>
    <cellStyle name="Normal 4 3 2 3 2 2" xfId="37479"/>
    <cellStyle name="Normal 4 3 2 3 3" xfId="30068"/>
    <cellStyle name="Normal 4 3 2 4" xfId="16092"/>
    <cellStyle name="Normal 4 3 2 4 2" xfId="37282"/>
    <cellStyle name="Normal 4 3 2 5" xfId="27325"/>
    <cellStyle name="Normal 4 3 2_Table 2A-1_EFT (Annual)" xfId="3155"/>
    <cellStyle name="Normal 4 3 3" xfId="1682"/>
    <cellStyle name="Normal 4 3 3 2" xfId="5243"/>
    <cellStyle name="Normal 4 3 3 2 2" xfId="16340"/>
    <cellStyle name="Normal 4 3 3 2 2 2" xfId="37529"/>
    <cellStyle name="Normal 4 3 3 2 3" xfId="30900"/>
    <cellStyle name="Normal 4 3 3 3" xfId="16142"/>
    <cellStyle name="Normal 4 3 3 3 2" xfId="37332"/>
    <cellStyle name="Normal 4 3 3 4" xfId="28157"/>
    <cellStyle name="Normal 4 3 3_Table 2A-1_EFT (Annual)" xfId="3157"/>
    <cellStyle name="Normal 4 3 4" xfId="3870"/>
    <cellStyle name="Normal 4 3 4 2" xfId="16240"/>
    <cellStyle name="Normal 4 3 4 2 2" xfId="37430"/>
    <cellStyle name="Normal 4 3 4 3" xfId="29558"/>
    <cellStyle name="Normal 4 3 5" xfId="16043"/>
    <cellStyle name="Normal 4 3 5 2" xfId="37233"/>
    <cellStyle name="Normal 4 3 6" xfId="26815"/>
    <cellStyle name="Normal 4 3_Table 2A-1_EFT (Annual)" xfId="3154"/>
    <cellStyle name="Normal 4 4" xfId="646"/>
    <cellStyle name="Normal 4 4 2" xfId="1767"/>
    <cellStyle name="Normal 4 4 2 2" xfId="5328"/>
    <cellStyle name="Normal 4 4 2 2 2" xfId="16364"/>
    <cellStyle name="Normal 4 4 2 2 2 2" xfId="37553"/>
    <cellStyle name="Normal 4 4 2 2 3" xfId="30985"/>
    <cellStyle name="Normal 4 4 2 3" xfId="16166"/>
    <cellStyle name="Normal 4 4 2 3 2" xfId="37356"/>
    <cellStyle name="Normal 4 4 2 4" xfId="28242"/>
    <cellStyle name="Normal 4 4 2_Table 2A-1_EFT (Annual)" xfId="3159"/>
    <cellStyle name="Normal 4 4 3" xfId="4216"/>
    <cellStyle name="Normal 4 4 3 2" xfId="16264"/>
    <cellStyle name="Normal 4 4 3 2 2" xfId="37454"/>
    <cellStyle name="Normal 4 4 3 3" xfId="29904"/>
    <cellStyle name="Normal 4 4 4" xfId="16067"/>
    <cellStyle name="Normal 4 4 4 2" xfId="37257"/>
    <cellStyle name="Normal 4 4 5" xfId="27161"/>
    <cellStyle name="Normal 4 4_Table 2A-1_EFT (Annual)" xfId="3158"/>
    <cellStyle name="Normal 4 5" xfId="1625"/>
    <cellStyle name="Normal 4 5 2" xfId="5186"/>
    <cellStyle name="Normal 4 5 2 2" xfId="16315"/>
    <cellStyle name="Normal 4 5 2 2 2" xfId="37504"/>
    <cellStyle name="Normal 4 5 2 3" xfId="30843"/>
    <cellStyle name="Normal 4 5 3" xfId="16117"/>
    <cellStyle name="Normal 4 5 3 2" xfId="37307"/>
    <cellStyle name="Normal 4 5 4" xfId="28100"/>
    <cellStyle name="Normal 4 5_Table 2A-1_EFT (Annual)" xfId="3160"/>
    <cellStyle name="Normal 4 6" xfId="3651"/>
    <cellStyle name="Normal 4 6 2" xfId="16215"/>
    <cellStyle name="Normal 4 6 2 2" xfId="37405"/>
    <cellStyle name="Normal 4 6 3" xfId="29367"/>
    <cellStyle name="Normal 4 7" xfId="16018"/>
    <cellStyle name="Normal 4 7 2" xfId="37208"/>
    <cellStyle name="Normal 4 8" xfId="26624"/>
    <cellStyle name="Normal 4 9" xfId="47812"/>
    <cellStyle name="Normal 4_Table 2A-1_EFT (Annual)" xfId="3145"/>
    <cellStyle name="Normal 5" xfId="61"/>
    <cellStyle name="Normal 5 2" xfId="105"/>
    <cellStyle name="Normal 5 2 2" xfId="336"/>
    <cellStyle name="Normal 5 2 2 2" xfId="880"/>
    <cellStyle name="Normal 5 2 2 2 2" xfId="2393"/>
    <cellStyle name="Normal 5 2 2 2 2 2" xfId="5954"/>
    <cellStyle name="Normal 5 2 2 2 2 2 2" xfId="16402"/>
    <cellStyle name="Normal 5 2 2 2 2 2 2 2" xfId="37591"/>
    <cellStyle name="Normal 5 2 2 2 2 2 3" xfId="31610"/>
    <cellStyle name="Normal 5 2 2 2 2 3" xfId="16204"/>
    <cellStyle name="Normal 5 2 2 2 2 3 2" xfId="37394"/>
    <cellStyle name="Normal 5 2 2 2 2 4" xfId="28867"/>
    <cellStyle name="Normal 5 2 2 2 2_Table 2A-1_EFT (Annual)" xfId="3165"/>
    <cellStyle name="Normal 5 2 2 2 3" xfId="4441"/>
    <cellStyle name="Normal 5 2 2 2 3 2" xfId="16302"/>
    <cellStyle name="Normal 5 2 2 2 3 2 2" xfId="37492"/>
    <cellStyle name="Normal 5 2 2 2 3 3" xfId="30098"/>
    <cellStyle name="Normal 5 2 2 2 4" xfId="16105"/>
    <cellStyle name="Normal 5 2 2 2 4 2" xfId="37295"/>
    <cellStyle name="Normal 5 2 2 2 5" xfId="27355"/>
    <cellStyle name="Normal 5 2 2 2_Table 2A-1_EFT (Annual)" xfId="3164"/>
    <cellStyle name="Normal 5 2 2 3" xfId="1701"/>
    <cellStyle name="Normal 5 2 2 3 2" xfId="5262"/>
    <cellStyle name="Normal 5 2 2 3 2 2" xfId="16353"/>
    <cellStyle name="Normal 5 2 2 3 2 2 2" xfId="37542"/>
    <cellStyle name="Normal 5 2 2 3 2 3" xfId="30919"/>
    <cellStyle name="Normal 5 2 2 3 3" xfId="16155"/>
    <cellStyle name="Normal 5 2 2 3 3 2" xfId="37345"/>
    <cellStyle name="Normal 5 2 2 3 4" xfId="28176"/>
    <cellStyle name="Normal 5 2 2 3_Table 2A-1_EFT (Annual)" xfId="3166"/>
    <cellStyle name="Normal 5 2 2 4" xfId="3906"/>
    <cellStyle name="Normal 5 2 2 4 2" xfId="16253"/>
    <cellStyle name="Normal 5 2 2 4 2 2" xfId="37443"/>
    <cellStyle name="Normal 5 2 2 4 3" xfId="29594"/>
    <cellStyle name="Normal 5 2 2 5" xfId="16056"/>
    <cellStyle name="Normal 5 2 2 5 2" xfId="37246"/>
    <cellStyle name="Normal 5 2 2 6" xfId="26851"/>
    <cellStyle name="Normal 5 2 2_Table 2A-1_EFT (Annual)" xfId="3163"/>
    <cellStyle name="Normal 5 2 3" xfId="721"/>
    <cellStyle name="Normal 5 2 3 2" xfId="2368"/>
    <cellStyle name="Normal 5 2 3 2 2" xfId="5929"/>
    <cellStyle name="Normal 5 2 3 2 2 2" xfId="16377"/>
    <cellStyle name="Normal 5 2 3 2 2 2 2" xfId="37566"/>
    <cellStyle name="Normal 5 2 3 2 2 3" xfId="31585"/>
    <cellStyle name="Normal 5 2 3 2 3" xfId="16179"/>
    <cellStyle name="Normal 5 2 3 2 3 2" xfId="37369"/>
    <cellStyle name="Normal 5 2 3 2 4" xfId="28842"/>
    <cellStyle name="Normal 5 2 3 2_Table 2A-1_EFT (Annual)" xfId="3168"/>
    <cellStyle name="Normal 5 2 3 3" xfId="4282"/>
    <cellStyle name="Normal 5 2 3 3 2" xfId="16277"/>
    <cellStyle name="Normal 5 2 3 3 2 2" xfId="37467"/>
    <cellStyle name="Normal 5 2 3 3 3" xfId="29939"/>
    <cellStyle name="Normal 5 2 3 4" xfId="16080"/>
    <cellStyle name="Normal 5 2 3 4 2" xfId="37270"/>
    <cellStyle name="Normal 5 2 3 5" xfId="27196"/>
    <cellStyle name="Normal 5 2 3_Table 2A-1_EFT (Annual)" xfId="3167"/>
    <cellStyle name="Normal 5 2 4" xfId="1644"/>
    <cellStyle name="Normal 5 2 4 2" xfId="5205"/>
    <cellStyle name="Normal 5 2 4 2 2" xfId="16328"/>
    <cellStyle name="Normal 5 2 4 2 2 2" xfId="37517"/>
    <cellStyle name="Normal 5 2 4 2 3" xfId="30862"/>
    <cellStyle name="Normal 5 2 4 3" xfId="16130"/>
    <cellStyle name="Normal 5 2 4 3 2" xfId="37320"/>
    <cellStyle name="Normal 5 2 4 4" xfId="28119"/>
    <cellStyle name="Normal 5 2 4_Table 2A-1_EFT (Annual)" xfId="3169"/>
    <cellStyle name="Normal 5 2 5" xfId="3694"/>
    <cellStyle name="Normal 5 2 5 2" xfId="16228"/>
    <cellStyle name="Normal 5 2 5 2 2" xfId="37418"/>
    <cellStyle name="Normal 5 2 5 3" xfId="29403"/>
    <cellStyle name="Normal 5 2 6" xfId="16031"/>
    <cellStyle name="Normal 5 2 6 2" xfId="37221"/>
    <cellStyle name="Normal 5 2 7" xfId="26660"/>
    <cellStyle name="Normal 5 2_Table 2A-1_EFT (Annual)" xfId="3162"/>
    <cellStyle name="Normal 5 3" xfId="301"/>
    <cellStyle name="Normal 5 3 2" xfId="851"/>
    <cellStyle name="Normal 5 3 2 2" xfId="2381"/>
    <cellStyle name="Normal 5 3 2 2 2" xfId="5942"/>
    <cellStyle name="Normal 5 3 2 2 2 2" xfId="16390"/>
    <cellStyle name="Normal 5 3 2 2 2 2 2" xfId="37579"/>
    <cellStyle name="Normal 5 3 2 2 2 3" xfId="31598"/>
    <cellStyle name="Normal 5 3 2 2 3" xfId="16192"/>
    <cellStyle name="Normal 5 3 2 2 3 2" xfId="37382"/>
    <cellStyle name="Normal 5 3 2 2 4" xfId="28855"/>
    <cellStyle name="Normal 5 3 2 2_Table 2A-1_EFT (Annual)" xfId="3172"/>
    <cellStyle name="Normal 5 3 2 3" xfId="4412"/>
    <cellStyle name="Normal 5 3 2 3 2" xfId="16290"/>
    <cellStyle name="Normal 5 3 2 3 2 2" xfId="37480"/>
    <cellStyle name="Normal 5 3 2 3 3" xfId="30069"/>
    <cellStyle name="Normal 5 3 2 4" xfId="16093"/>
    <cellStyle name="Normal 5 3 2 4 2" xfId="37283"/>
    <cellStyle name="Normal 5 3 2 5" xfId="27326"/>
    <cellStyle name="Normal 5 3 2_Table 2A-1_EFT (Annual)" xfId="3171"/>
    <cellStyle name="Normal 5 3 3" xfId="1683"/>
    <cellStyle name="Normal 5 3 3 2" xfId="5244"/>
    <cellStyle name="Normal 5 3 3 2 2" xfId="16341"/>
    <cellStyle name="Normal 5 3 3 2 2 2" xfId="37530"/>
    <cellStyle name="Normal 5 3 3 2 3" xfId="30901"/>
    <cellStyle name="Normal 5 3 3 3" xfId="16143"/>
    <cellStyle name="Normal 5 3 3 3 2" xfId="37333"/>
    <cellStyle name="Normal 5 3 3 4" xfId="28158"/>
    <cellStyle name="Normal 5 3 3_Table 2A-1_EFT (Annual)" xfId="3173"/>
    <cellStyle name="Normal 5 3 4" xfId="3871"/>
    <cellStyle name="Normal 5 3 4 2" xfId="16241"/>
    <cellStyle name="Normal 5 3 4 2 2" xfId="37431"/>
    <cellStyle name="Normal 5 3 4 3" xfId="29559"/>
    <cellStyle name="Normal 5 3 5" xfId="16044"/>
    <cellStyle name="Normal 5 3 5 2" xfId="37234"/>
    <cellStyle name="Normal 5 3 6" xfId="26816"/>
    <cellStyle name="Normal 5 3_Table 2A-1_EFT (Annual)" xfId="3170"/>
    <cellStyle name="Normal 5 4" xfId="647"/>
    <cellStyle name="Normal 5 4 2" xfId="1768"/>
    <cellStyle name="Normal 5 4 2 2" xfId="5329"/>
    <cellStyle name="Normal 5 4 2 2 2" xfId="16365"/>
    <cellStyle name="Normal 5 4 2 2 2 2" xfId="37554"/>
    <cellStyle name="Normal 5 4 2 2 3" xfId="30986"/>
    <cellStyle name="Normal 5 4 2 3" xfId="16167"/>
    <cellStyle name="Normal 5 4 2 3 2" xfId="37357"/>
    <cellStyle name="Normal 5 4 2 4" xfId="28243"/>
    <cellStyle name="Normal 5 4 2_Table 2A-1_EFT (Annual)" xfId="3175"/>
    <cellStyle name="Normal 5 4 3" xfId="4217"/>
    <cellStyle name="Normal 5 4 3 2" xfId="16265"/>
    <cellStyle name="Normal 5 4 3 2 2" xfId="37455"/>
    <cellStyle name="Normal 5 4 3 3" xfId="29905"/>
    <cellStyle name="Normal 5 4 4" xfId="16068"/>
    <cellStyle name="Normal 5 4 4 2" xfId="37258"/>
    <cellStyle name="Normal 5 4 5" xfId="27162"/>
    <cellStyle name="Normal 5 4_Table 2A-1_EFT (Annual)" xfId="3174"/>
    <cellStyle name="Normal 5 5" xfId="1626"/>
    <cellStyle name="Normal 5 5 2" xfId="5187"/>
    <cellStyle name="Normal 5 5 2 2" xfId="16316"/>
    <cellStyle name="Normal 5 5 2 2 2" xfId="37505"/>
    <cellStyle name="Normal 5 5 2 3" xfId="30844"/>
    <cellStyle name="Normal 5 5 3" xfId="16118"/>
    <cellStyle name="Normal 5 5 3 2" xfId="37308"/>
    <cellStyle name="Normal 5 5 4" xfId="28101"/>
    <cellStyle name="Normal 5 5_Table 2A-1_EFT (Annual)" xfId="3176"/>
    <cellStyle name="Normal 5 6" xfId="3652"/>
    <cellStyle name="Normal 5 6 2" xfId="16216"/>
    <cellStyle name="Normal 5 6 2 2" xfId="37406"/>
    <cellStyle name="Normal 5 6 3" xfId="29368"/>
    <cellStyle name="Normal 5 7" xfId="16019"/>
    <cellStyle name="Normal 5 7 2" xfId="37209"/>
    <cellStyle name="Normal 5 8" xfId="26625"/>
    <cellStyle name="Normal 5 9" xfId="47813"/>
    <cellStyle name="Normal 5_Table 2A-1_EFT (Annual)" xfId="3161"/>
    <cellStyle name="Normal 6" xfId="62"/>
    <cellStyle name="Normal 6 10" xfId="47826"/>
    <cellStyle name="Normal 6 2" xfId="106"/>
    <cellStyle name="Normal 6 2 2" xfId="337"/>
    <cellStyle name="Normal 6 2 2 2" xfId="881"/>
    <cellStyle name="Normal 6 2 2 2 2" xfId="2394"/>
    <cellStyle name="Normal 6 2 2 2 2 2" xfId="5955"/>
    <cellStyle name="Normal 6 2 2 2 2 2 2" xfId="16403"/>
    <cellStyle name="Normal 6 2 2 2 2 2 2 2" xfId="37592"/>
    <cellStyle name="Normal 6 2 2 2 2 2 3" xfId="31611"/>
    <cellStyle name="Normal 6 2 2 2 2 3" xfId="16205"/>
    <cellStyle name="Normal 6 2 2 2 2 3 2" xfId="37395"/>
    <cellStyle name="Normal 6 2 2 2 2 4" xfId="28868"/>
    <cellStyle name="Normal 6 2 2 2 2_Table 2A-1_EFT (Annual)" xfId="3181"/>
    <cellStyle name="Normal 6 2 2 2 3" xfId="4442"/>
    <cellStyle name="Normal 6 2 2 2 3 2" xfId="16303"/>
    <cellStyle name="Normal 6 2 2 2 3 2 2" xfId="37493"/>
    <cellStyle name="Normal 6 2 2 2 3 3" xfId="30099"/>
    <cellStyle name="Normal 6 2 2 2 4" xfId="16106"/>
    <cellStyle name="Normal 6 2 2 2 4 2" xfId="37296"/>
    <cellStyle name="Normal 6 2 2 2 5" xfId="27356"/>
    <cellStyle name="Normal 6 2 2 2_Table 2A-1_EFT (Annual)" xfId="3180"/>
    <cellStyle name="Normal 6 2 2 3" xfId="1702"/>
    <cellStyle name="Normal 6 2 2 3 2" xfId="5263"/>
    <cellStyle name="Normal 6 2 2 3 2 2" xfId="16354"/>
    <cellStyle name="Normal 6 2 2 3 2 2 2" xfId="37543"/>
    <cellStyle name="Normal 6 2 2 3 2 3" xfId="30920"/>
    <cellStyle name="Normal 6 2 2 3 3" xfId="16156"/>
    <cellStyle name="Normal 6 2 2 3 3 2" xfId="37346"/>
    <cellStyle name="Normal 6 2 2 3 4" xfId="28177"/>
    <cellStyle name="Normal 6 2 2 3_Table 2A-1_EFT (Annual)" xfId="3182"/>
    <cellStyle name="Normal 6 2 2 4" xfId="3907"/>
    <cellStyle name="Normal 6 2 2 4 2" xfId="16254"/>
    <cellStyle name="Normal 6 2 2 4 2 2" xfId="37444"/>
    <cellStyle name="Normal 6 2 2 4 3" xfId="29595"/>
    <cellStyle name="Normal 6 2 2 5" xfId="16057"/>
    <cellStyle name="Normal 6 2 2 5 2" xfId="37247"/>
    <cellStyle name="Normal 6 2 2 6" xfId="26852"/>
    <cellStyle name="Normal 6 2 2_Table 2A-1_EFT (Annual)" xfId="3179"/>
    <cellStyle name="Normal 6 2 3" xfId="722"/>
    <cellStyle name="Normal 6 2 3 2" xfId="2369"/>
    <cellStyle name="Normal 6 2 3 2 2" xfId="5930"/>
    <cellStyle name="Normal 6 2 3 2 2 2" xfId="16378"/>
    <cellStyle name="Normal 6 2 3 2 2 2 2" xfId="37567"/>
    <cellStyle name="Normal 6 2 3 2 2 3" xfId="31586"/>
    <cellStyle name="Normal 6 2 3 2 3" xfId="16180"/>
    <cellStyle name="Normal 6 2 3 2 3 2" xfId="37370"/>
    <cellStyle name="Normal 6 2 3 2 4" xfId="28843"/>
    <cellStyle name="Normal 6 2 3 2_Table 2A-1_EFT (Annual)" xfId="3184"/>
    <cellStyle name="Normal 6 2 3 3" xfId="4283"/>
    <cellStyle name="Normal 6 2 3 3 2" xfId="16278"/>
    <cellStyle name="Normal 6 2 3 3 2 2" xfId="37468"/>
    <cellStyle name="Normal 6 2 3 3 3" xfId="29940"/>
    <cellStyle name="Normal 6 2 3 4" xfId="16081"/>
    <cellStyle name="Normal 6 2 3 4 2" xfId="37271"/>
    <cellStyle name="Normal 6 2 3 5" xfId="27197"/>
    <cellStyle name="Normal 6 2 3_Table 2A-1_EFT (Annual)" xfId="3183"/>
    <cellStyle name="Normal 6 2 4" xfId="1645"/>
    <cellStyle name="Normal 6 2 4 2" xfId="5206"/>
    <cellStyle name="Normal 6 2 4 2 2" xfId="16329"/>
    <cellStyle name="Normal 6 2 4 2 2 2" xfId="37518"/>
    <cellStyle name="Normal 6 2 4 2 3" xfId="30863"/>
    <cellStyle name="Normal 6 2 4 3" xfId="16131"/>
    <cellStyle name="Normal 6 2 4 3 2" xfId="37321"/>
    <cellStyle name="Normal 6 2 4 4" xfId="28120"/>
    <cellStyle name="Normal 6 2 4_Table 2A-1_EFT (Annual)" xfId="3185"/>
    <cellStyle name="Normal 6 2 5" xfId="3695"/>
    <cellStyle name="Normal 6 2 5 2" xfId="16229"/>
    <cellStyle name="Normal 6 2 5 2 2" xfId="37419"/>
    <cellStyle name="Normal 6 2 5 3" xfId="29404"/>
    <cellStyle name="Normal 6 2 6" xfId="16032"/>
    <cellStyle name="Normal 6 2 6 2" xfId="37222"/>
    <cellStyle name="Normal 6 2 7" xfId="26661"/>
    <cellStyle name="Normal 6 2_Table 2A-1_EFT (Annual)" xfId="3178"/>
    <cellStyle name="Normal 6 3" xfId="302"/>
    <cellStyle name="Normal 6 3 2" xfId="852"/>
    <cellStyle name="Normal 6 3 2 2" xfId="2382"/>
    <cellStyle name="Normal 6 3 2 2 2" xfId="5943"/>
    <cellStyle name="Normal 6 3 2 2 2 2" xfId="16391"/>
    <cellStyle name="Normal 6 3 2 2 2 2 2" xfId="37580"/>
    <cellStyle name="Normal 6 3 2 2 2 3" xfId="31599"/>
    <cellStyle name="Normal 6 3 2 2 3" xfId="16193"/>
    <cellStyle name="Normal 6 3 2 2 3 2" xfId="37383"/>
    <cellStyle name="Normal 6 3 2 2 4" xfId="28856"/>
    <cellStyle name="Normal 6 3 2 2_Table 2A-1_EFT (Annual)" xfId="3188"/>
    <cellStyle name="Normal 6 3 2 3" xfId="4413"/>
    <cellStyle name="Normal 6 3 2 3 2" xfId="16291"/>
    <cellStyle name="Normal 6 3 2 3 2 2" xfId="37481"/>
    <cellStyle name="Normal 6 3 2 3 3" xfId="30070"/>
    <cellStyle name="Normal 6 3 2 4" xfId="16094"/>
    <cellStyle name="Normal 6 3 2 4 2" xfId="37284"/>
    <cellStyle name="Normal 6 3 2 5" xfId="27327"/>
    <cellStyle name="Normal 6 3 2_Table 2A-1_EFT (Annual)" xfId="3187"/>
    <cellStyle name="Normal 6 3 3" xfId="1684"/>
    <cellStyle name="Normal 6 3 3 2" xfId="5245"/>
    <cellStyle name="Normal 6 3 3 2 2" xfId="16342"/>
    <cellStyle name="Normal 6 3 3 2 2 2" xfId="37531"/>
    <cellStyle name="Normal 6 3 3 2 3" xfId="30902"/>
    <cellStyle name="Normal 6 3 3 3" xfId="16144"/>
    <cellStyle name="Normal 6 3 3 3 2" xfId="37334"/>
    <cellStyle name="Normal 6 3 3 4" xfId="28159"/>
    <cellStyle name="Normal 6 3 3_Table 2A-1_EFT (Annual)" xfId="3189"/>
    <cellStyle name="Normal 6 3 4" xfId="3872"/>
    <cellStyle name="Normal 6 3 4 2" xfId="16242"/>
    <cellStyle name="Normal 6 3 4 2 2" xfId="37432"/>
    <cellStyle name="Normal 6 3 4 3" xfId="29560"/>
    <cellStyle name="Normal 6 3 5" xfId="16045"/>
    <cellStyle name="Normal 6 3 5 2" xfId="37235"/>
    <cellStyle name="Normal 6 3 6" xfId="26817"/>
    <cellStyle name="Normal 6 3_Table 2A-1_EFT (Annual)" xfId="3186"/>
    <cellStyle name="Normal 6 4" xfId="648"/>
    <cellStyle name="Normal 6 4 2" xfId="1769"/>
    <cellStyle name="Normal 6 4 2 2" xfId="5330"/>
    <cellStyle name="Normal 6 4 2 2 2" xfId="16366"/>
    <cellStyle name="Normal 6 4 2 2 2 2" xfId="37555"/>
    <cellStyle name="Normal 6 4 2 2 3" xfId="30987"/>
    <cellStyle name="Normal 6 4 2 3" xfId="16168"/>
    <cellStyle name="Normal 6 4 2 3 2" xfId="37358"/>
    <cellStyle name="Normal 6 4 2 4" xfId="28244"/>
    <cellStyle name="Normal 6 4 2_Table 2A-1_EFT (Annual)" xfId="3191"/>
    <cellStyle name="Normal 6 4 3" xfId="4218"/>
    <cellStyle name="Normal 6 4 3 2" xfId="16266"/>
    <cellStyle name="Normal 6 4 3 2 2" xfId="37456"/>
    <cellStyle name="Normal 6 4 3 3" xfId="29906"/>
    <cellStyle name="Normal 6 4 4" xfId="16069"/>
    <cellStyle name="Normal 6 4 4 2" xfId="37259"/>
    <cellStyle name="Normal 6 4 5" xfId="27163"/>
    <cellStyle name="Normal 6 4_Table 2A-1_EFT (Annual)" xfId="3190"/>
    <cellStyle name="Normal 6 5" xfId="1627"/>
    <cellStyle name="Normal 6 5 2" xfId="5188"/>
    <cellStyle name="Normal 6 5 2 2" xfId="16317"/>
    <cellStyle name="Normal 6 5 2 2 2" xfId="37506"/>
    <cellStyle name="Normal 6 5 2 3" xfId="30845"/>
    <cellStyle name="Normal 6 5 3" xfId="16119"/>
    <cellStyle name="Normal 6 5 3 2" xfId="37309"/>
    <cellStyle name="Normal 6 5 4" xfId="28102"/>
    <cellStyle name="Normal 6 5_Table 2A-1_EFT (Annual)" xfId="3192"/>
    <cellStyle name="Normal 6 6" xfId="3653"/>
    <cellStyle name="Normal 6 6 2" xfId="16217"/>
    <cellStyle name="Normal 6 6 2 2" xfId="37407"/>
    <cellStyle name="Normal 6 6 3" xfId="29369"/>
    <cellStyle name="Normal 6 7" xfId="16020"/>
    <cellStyle name="Normal 6 7 2" xfId="37210"/>
    <cellStyle name="Normal 6 8" xfId="26626"/>
    <cellStyle name="Normal 6 9" xfId="47814"/>
    <cellStyle name="Normal 6_Table 2A-1_EFT (Annual)" xfId="3177"/>
    <cellStyle name="Normal 7" xfId="70"/>
    <cellStyle name="Normal 7 10" xfId="47825"/>
    <cellStyle name="Normal 7 2" xfId="224"/>
    <cellStyle name="Normal 7 2 2" xfId="451"/>
    <cellStyle name="Normal 7 2 2 2" xfId="975"/>
    <cellStyle name="Normal 7 2 2 2 2" xfId="2397"/>
    <cellStyle name="Normal 7 2 2 2 2 2" xfId="5958"/>
    <cellStyle name="Normal 7 2 2 2 2 2 2" xfId="16406"/>
    <cellStyle name="Normal 7 2 2 2 2 2 2 2" xfId="37595"/>
    <cellStyle name="Normal 7 2 2 2 2 2 3" xfId="31614"/>
    <cellStyle name="Normal 7 2 2 2 2 3" xfId="16208"/>
    <cellStyle name="Normal 7 2 2 2 2 3 2" xfId="37398"/>
    <cellStyle name="Normal 7 2 2 2 2 4" xfId="28871"/>
    <cellStyle name="Normal 7 2 2 2 2_Table 2A-1_EFT (Annual)" xfId="3197"/>
    <cellStyle name="Normal 7 2 2 2 3" xfId="4536"/>
    <cellStyle name="Normal 7 2 2 2 3 2" xfId="16306"/>
    <cellStyle name="Normal 7 2 2 2 3 2 2" xfId="37496"/>
    <cellStyle name="Normal 7 2 2 2 3 3" xfId="30193"/>
    <cellStyle name="Normal 7 2 2 2 4" xfId="16109"/>
    <cellStyle name="Normal 7 2 2 2 4 2" xfId="37299"/>
    <cellStyle name="Normal 7 2 2 2 5" xfId="27450"/>
    <cellStyle name="Normal 7 2 2 2_Table 2A-1_EFT (Annual)" xfId="3196"/>
    <cellStyle name="Normal 7 2 2 3" xfId="1725"/>
    <cellStyle name="Normal 7 2 2 3 2" xfId="5286"/>
    <cellStyle name="Normal 7 2 2 3 2 2" xfId="16357"/>
    <cellStyle name="Normal 7 2 2 3 2 2 2" xfId="37546"/>
    <cellStyle name="Normal 7 2 2 3 2 3" xfId="30943"/>
    <cellStyle name="Normal 7 2 2 3 3" xfId="16159"/>
    <cellStyle name="Normal 7 2 2 3 3 2" xfId="37349"/>
    <cellStyle name="Normal 7 2 2 3 4" xfId="28200"/>
    <cellStyle name="Normal 7 2 2 3_Table 2A-1_EFT (Annual)" xfId="3198"/>
    <cellStyle name="Normal 7 2 2 4" xfId="4021"/>
    <cellStyle name="Normal 7 2 2 4 2" xfId="16257"/>
    <cellStyle name="Normal 7 2 2 4 2 2" xfId="37447"/>
    <cellStyle name="Normal 7 2 2 4 3" xfId="29709"/>
    <cellStyle name="Normal 7 2 2 5" xfId="16060"/>
    <cellStyle name="Normal 7 2 2 5 2" xfId="37250"/>
    <cellStyle name="Normal 7 2 2 6" xfId="26966"/>
    <cellStyle name="Normal 7 2 2_Table 2A-1_EFT (Annual)" xfId="3195"/>
    <cellStyle name="Normal 7 2 3" xfId="819"/>
    <cellStyle name="Normal 7 2 3 2" xfId="2372"/>
    <cellStyle name="Normal 7 2 3 2 2" xfId="5933"/>
    <cellStyle name="Normal 7 2 3 2 2 2" xfId="16381"/>
    <cellStyle name="Normal 7 2 3 2 2 2 2" xfId="37570"/>
    <cellStyle name="Normal 7 2 3 2 2 3" xfId="31589"/>
    <cellStyle name="Normal 7 2 3 2 3" xfId="16183"/>
    <cellStyle name="Normal 7 2 3 2 3 2" xfId="37373"/>
    <cellStyle name="Normal 7 2 3 2 4" xfId="28846"/>
    <cellStyle name="Normal 7 2 3 2_Table 2A-1_EFT (Annual)" xfId="3200"/>
    <cellStyle name="Normal 7 2 3 3" xfId="4380"/>
    <cellStyle name="Normal 7 2 3 3 2" xfId="16281"/>
    <cellStyle name="Normal 7 2 3 3 2 2" xfId="37471"/>
    <cellStyle name="Normal 7 2 3 3 3" xfId="30037"/>
    <cellStyle name="Normal 7 2 3 4" xfId="16084"/>
    <cellStyle name="Normal 7 2 3 4 2" xfId="37274"/>
    <cellStyle name="Normal 7 2 3 5" xfId="27294"/>
    <cellStyle name="Normal 7 2 3_Table 2A-1_EFT (Annual)" xfId="3199"/>
    <cellStyle name="Normal 7 2 4" xfId="1669"/>
    <cellStyle name="Normal 7 2 4 2" xfId="5230"/>
    <cellStyle name="Normal 7 2 4 2 2" xfId="16332"/>
    <cellStyle name="Normal 7 2 4 2 2 2" xfId="37521"/>
    <cellStyle name="Normal 7 2 4 2 3" xfId="30887"/>
    <cellStyle name="Normal 7 2 4 3" xfId="16134"/>
    <cellStyle name="Normal 7 2 4 3 2" xfId="37324"/>
    <cellStyle name="Normal 7 2 4 4" xfId="28144"/>
    <cellStyle name="Normal 7 2 4_Table 2A-1_EFT (Annual)" xfId="3201"/>
    <cellStyle name="Normal 7 2 5" xfId="3813"/>
    <cellStyle name="Normal 7 2 5 2" xfId="16232"/>
    <cellStyle name="Normal 7 2 5 2 2" xfId="37422"/>
    <cellStyle name="Normal 7 2 5 3" xfId="29522"/>
    <cellStyle name="Normal 7 2 6" xfId="16035"/>
    <cellStyle name="Normal 7 2 6 2" xfId="37225"/>
    <cellStyle name="Normal 7 2 7" xfId="26779"/>
    <cellStyle name="Normal 7 2_Table 2A-1_EFT (Annual)" xfId="3194"/>
    <cellStyle name="Normal 7 3" xfId="305"/>
    <cellStyle name="Normal 7 3 2" xfId="855"/>
    <cellStyle name="Normal 7 3 2 2" xfId="2385"/>
    <cellStyle name="Normal 7 3 2 2 2" xfId="5946"/>
    <cellStyle name="Normal 7 3 2 2 2 2" xfId="16394"/>
    <cellStyle name="Normal 7 3 2 2 2 2 2" xfId="37583"/>
    <cellStyle name="Normal 7 3 2 2 2 3" xfId="31602"/>
    <cellStyle name="Normal 7 3 2 2 3" xfId="16196"/>
    <cellStyle name="Normal 7 3 2 2 3 2" xfId="37386"/>
    <cellStyle name="Normal 7 3 2 2 4" xfId="28859"/>
    <cellStyle name="Normal 7 3 2 2_Table 2A-1_EFT (Annual)" xfId="3204"/>
    <cellStyle name="Normal 7 3 2 3" xfId="4416"/>
    <cellStyle name="Normal 7 3 2 3 2" xfId="16294"/>
    <cellStyle name="Normal 7 3 2 3 2 2" xfId="37484"/>
    <cellStyle name="Normal 7 3 2 3 3" xfId="30073"/>
    <cellStyle name="Normal 7 3 2 4" xfId="16097"/>
    <cellStyle name="Normal 7 3 2 4 2" xfId="37287"/>
    <cellStyle name="Normal 7 3 2 5" xfId="27330"/>
    <cellStyle name="Normal 7 3 2_Table 2A-1_EFT (Annual)" xfId="3203"/>
    <cellStyle name="Normal 7 3 3" xfId="1687"/>
    <cellStyle name="Normal 7 3 3 2" xfId="5248"/>
    <cellStyle name="Normal 7 3 3 2 2" xfId="16345"/>
    <cellStyle name="Normal 7 3 3 2 2 2" xfId="37534"/>
    <cellStyle name="Normal 7 3 3 2 3" xfId="30905"/>
    <cellStyle name="Normal 7 3 3 3" xfId="16147"/>
    <cellStyle name="Normal 7 3 3 3 2" xfId="37337"/>
    <cellStyle name="Normal 7 3 3 4" xfId="28162"/>
    <cellStyle name="Normal 7 3 3_Table 2A-1_EFT (Annual)" xfId="3205"/>
    <cellStyle name="Normal 7 3 4" xfId="3875"/>
    <cellStyle name="Normal 7 3 4 2" xfId="16245"/>
    <cellStyle name="Normal 7 3 4 2 2" xfId="37435"/>
    <cellStyle name="Normal 7 3 4 3" xfId="29563"/>
    <cellStyle name="Normal 7 3 5" xfId="16048"/>
    <cellStyle name="Normal 7 3 5 2" xfId="37238"/>
    <cellStyle name="Normal 7 3 6" xfId="26820"/>
    <cellStyle name="Normal 7 3_Table 2A-1_EFT (Annual)" xfId="3202"/>
    <cellStyle name="Normal 7 4" xfId="651"/>
    <cellStyle name="Normal 7 4 2" xfId="1772"/>
    <cellStyle name="Normal 7 4 2 2" xfId="5333"/>
    <cellStyle name="Normal 7 4 2 2 2" xfId="16369"/>
    <cellStyle name="Normal 7 4 2 2 2 2" xfId="37558"/>
    <cellStyle name="Normal 7 4 2 2 3" xfId="30990"/>
    <cellStyle name="Normal 7 4 2 3" xfId="16171"/>
    <cellStyle name="Normal 7 4 2 3 2" xfId="37361"/>
    <cellStyle name="Normal 7 4 2 4" xfId="28247"/>
    <cellStyle name="Normal 7 4 2_Table 2A-1_EFT (Annual)" xfId="3207"/>
    <cellStyle name="Normal 7 4 3" xfId="4221"/>
    <cellStyle name="Normal 7 4 3 2" xfId="16269"/>
    <cellStyle name="Normal 7 4 3 2 2" xfId="37459"/>
    <cellStyle name="Normal 7 4 3 3" xfId="29909"/>
    <cellStyle name="Normal 7 4 4" xfId="16072"/>
    <cellStyle name="Normal 7 4 4 2" xfId="37262"/>
    <cellStyle name="Normal 7 4 5" xfId="27166"/>
    <cellStyle name="Normal 7 4_Table 2A-1_EFT (Annual)" xfId="3206"/>
    <cellStyle name="Normal 7 5" xfId="1630"/>
    <cellStyle name="Normal 7 5 2" xfId="5191"/>
    <cellStyle name="Normal 7 5 2 2" xfId="16320"/>
    <cellStyle name="Normal 7 5 2 2 2" xfId="37509"/>
    <cellStyle name="Normal 7 5 2 3" xfId="30848"/>
    <cellStyle name="Normal 7 5 3" xfId="16122"/>
    <cellStyle name="Normal 7 5 3 2" xfId="37312"/>
    <cellStyle name="Normal 7 5 4" xfId="28105"/>
    <cellStyle name="Normal 7 5_Table 2A-1_EFT (Annual)" xfId="3208"/>
    <cellStyle name="Normal 7 6" xfId="3660"/>
    <cellStyle name="Normal 7 6 2" xfId="16220"/>
    <cellStyle name="Normal 7 6 2 2" xfId="37410"/>
    <cellStyle name="Normal 7 6 3" xfId="29372"/>
    <cellStyle name="Normal 7 7" xfId="16023"/>
    <cellStyle name="Normal 7 7 2" xfId="37213"/>
    <cellStyle name="Normal 7 8" xfId="26629"/>
    <cellStyle name="Normal 7 9" xfId="47817"/>
    <cellStyle name="Normal 7_Table 2A-1_EFT (Annual)" xfId="3193"/>
    <cellStyle name="Normal 8" xfId="58"/>
    <cellStyle name="Normal 8 2" xfId="47843"/>
    <cellStyle name="Normal 9" xfId="59"/>
    <cellStyle name="Normal 9 2" xfId="103"/>
    <cellStyle name="Normal 9 2 2" xfId="334"/>
    <cellStyle name="Normal 9 2 2 2" xfId="878"/>
    <cellStyle name="Normal 9 2 2 2 2" xfId="2391"/>
    <cellStyle name="Normal 9 2 2 2 2 2" xfId="5952"/>
    <cellStyle name="Normal 9 2 2 2 2 2 2" xfId="16400"/>
    <cellStyle name="Normal 9 2 2 2 2 2 2 2" xfId="37589"/>
    <cellStyle name="Normal 9 2 2 2 2 2 3" xfId="31608"/>
    <cellStyle name="Normal 9 2 2 2 2 3" xfId="16202"/>
    <cellStyle name="Normal 9 2 2 2 2 3 2" xfId="37392"/>
    <cellStyle name="Normal 9 2 2 2 2 4" xfId="28865"/>
    <cellStyle name="Normal 9 2 2 2 2_Table 2A-1_EFT (Annual)" xfId="3213"/>
    <cellStyle name="Normal 9 2 2 2 3" xfId="4439"/>
    <cellStyle name="Normal 9 2 2 2 3 2" xfId="16300"/>
    <cellStyle name="Normal 9 2 2 2 3 2 2" xfId="37490"/>
    <cellStyle name="Normal 9 2 2 2 3 3" xfId="30096"/>
    <cellStyle name="Normal 9 2 2 2 4" xfId="16103"/>
    <cellStyle name="Normal 9 2 2 2 4 2" xfId="37293"/>
    <cellStyle name="Normal 9 2 2 2 5" xfId="27353"/>
    <cellStyle name="Normal 9 2 2 2_Table 2A-1_EFT (Annual)" xfId="3212"/>
    <cellStyle name="Normal 9 2 2 3" xfId="1699"/>
    <cellStyle name="Normal 9 2 2 3 2" xfId="5260"/>
    <cellStyle name="Normal 9 2 2 3 2 2" xfId="16351"/>
    <cellStyle name="Normal 9 2 2 3 2 2 2" xfId="37540"/>
    <cellStyle name="Normal 9 2 2 3 2 3" xfId="30917"/>
    <cellStyle name="Normal 9 2 2 3 3" xfId="16153"/>
    <cellStyle name="Normal 9 2 2 3 3 2" xfId="37343"/>
    <cellStyle name="Normal 9 2 2 3 4" xfId="28174"/>
    <cellStyle name="Normal 9 2 2 3_Table 2A-1_EFT (Annual)" xfId="3214"/>
    <cellStyle name="Normal 9 2 2 4" xfId="3904"/>
    <cellStyle name="Normal 9 2 2 4 2" xfId="16251"/>
    <cellStyle name="Normal 9 2 2 4 2 2" xfId="37441"/>
    <cellStyle name="Normal 9 2 2 4 3" xfId="29592"/>
    <cellStyle name="Normal 9 2 2 5" xfId="16054"/>
    <cellStyle name="Normal 9 2 2 5 2" xfId="37244"/>
    <cellStyle name="Normal 9 2 2 6" xfId="26849"/>
    <cellStyle name="Normal 9 2 2_Table 2A-1_EFT (Annual)" xfId="3211"/>
    <cellStyle name="Normal 9 2 3" xfId="719"/>
    <cellStyle name="Normal 9 2 3 2" xfId="2366"/>
    <cellStyle name="Normal 9 2 3 2 2" xfId="5927"/>
    <cellStyle name="Normal 9 2 3 2 2 2" xfId="16375"/>
    <cellStyle name="Normal 9 2 3 2 2 2 2" xfId="37564"/>
    <cellStyle name="Normal 9 2 3 2 2 3" xfId="31583"/>
    <cellStyle name="Normal 9 2 3 2 3" xfId="16177"/>
    <cellStyle name="Normal 9 2 3 2 3 2" xfId="37367"/>
    <cellStyle name="Normal 9 2 3 2 4" xfId="28840"/>
    <cellStyle name="Normal 9 2 3 2_Table 2A-1_EFT (Annual)" xfId="3216"/>
    <cellStyle name="Normal 9 2 3 3" xfId="4280"/>
    <cellStyle name="Normal 9 2 3 3 2" xfId="16275"/>
    <cellStyle name="Normal 9 2 3 3 2 2" xfId="37465"/>
    <cellStyle name="Normal 9 2 3 3 3" xfId="29937"/>
    <cellStyle name="Normal 9 2 3 4" xfId="16078"/>
    <cellStyle name="Normal 9 2 3 4 2" xfId="37268"/>
    <cellStyle name="Normal 9 2 3 5" xfId="27194"/>
    <cellStyle name="Normal 9 2 3_Table 2A-1_EFT (Annual)" xfId="3215"/>
    <cellStyle name="Normal 9 2 4" xfId="1642"/>
    <cellStyle name="Normal 9 2 4 2" xfId="5203"/>
    <cellStyle name="Normal 9 2 4 2 2" xfId="16326"/>
    <cellStyle name="Normal 9 2 4 2 2 2" xfId="37515"/>
    <cellStyle name="Normal 9 2 4 2 3" xfId="30860"/>
    <cellStyle name="Normal 9 2 4 3" xfId="16128"/>
    <cellStyle name="Normal 9 2 4 3 2" xfId="37318"/>
    <cellStyle name="Normal 9 2 4 4" xfId="28117"/>
    <cellStyle name="Normal 9 2 4_Table 2A-1_EFT (Annual)" xfId="3217"/>
    <cellStyle name="Normal 9 2 5" xfId="3692"/>
    <cellStyle name="Normal 9 2 5 2" xfId="16226"/>
    <cellStyle name="Normal 9 2 5 2 2" xfId="37416"/>
    <cellStyle name="Normal 9 2 5 3" xfId="29401"/>
    <cellStyle name="Normal 9 2 6" xfId="16029"/>
    <cellStyle name="Normal 9 2 6 2" xfId="37219"/>
    <cellStyle name="Normal 9 2 7" xfId="26658"/>
    <cellStyle name="Normal 9 2_Table 2A-1_EFT (Annual)" xfId="3210"/>
    <cellStyle name="Normal 9 3" xfId="299"/>
    <cellStyle name="Normal 9 3 2" xfId="849"/>
    <cellStyle name="Normal 9 3 2 2" xfId="2379"/>
    <cellStyle name="Normal 9 3 2 2 2" xfId="5940"/>
    <cellStyle name="Normal 9 3 2 2 2 2" xfId="16388"/>
    <cellStyle name="Normal 9 3 2 2 2 2 2" xfId="37577"/>
    <cellStyle name="Normal 9 3 2 2 2 3" xfId="31596"/>
    <cellStyle name="Normal 9 3 2 2 3" xfId="16190"/>
    <cellStyle name="Normal 9 3 2 2 3 2" xfId="37380"/>
    <cellStyle name="Normal 9 3 2 2 4" xfId="28853"/>
    <cellStyle name="Normal 9 3 2 2_Table 2A-1_EFT (Annual)" xfId="3220"/>
    <cellStyle name="Normal 9 3 2 3" xfId="4410"/>
    <cellStyle name="Normal 9 3 2 3 2" xfId="16288"/>
    <cellStyle name="Normal 9 3 2 3 2 2" xfId="37478"/>
    <cellStyle name="Normal 9 3 2 3 3" xfId="30067"/>
    <cellStyle name="Normal 9 3 2 4" xfId="16091"/>
    <cellStyle name="Normal 9 3 2 4 2" xfId="37281"/>
    <cellStyle name="Normal 9 3 2 5" xfId="27324"/>
    <cellStyle name="Normal 9 3 2_Table 2A-1_EFT (Annual)" xfId="3219"/>
    <cellStyle name="Normal 9 3 3" xfId="1681"/>
    <cellStyle name="Normal 9 3 3 2" xfId="5242"/>
    <cellStyle name="Normal 9 3 3 2 2" xfId="16339"/>
    <cellStyle name="Normal 9 3 3 2 2 2" xfId="37528"/>
    <cellStyle name="Normal 9 3 3 2 3" xfId="30899"/>
    <cellStyle name="Normal 9 3 3 3" xfId="16141"/>
    <cellStyle name="Normal 9 3 3 3 2" xfId="37331"/>
    <cellStyle name="Normal 9 3 3 4" xfId="28156"/>
    <cellStyle name="Normal 9 3 3_Table 2A-1_EFT (Annual)" xfId="3221"/>
    <cellStyle name="Normal 9 3 4" xfId="3869"/>
    <cellStyle name="Normal 9 3 4 2" xfId="16239"/>
    <cellStyle name="Normal 9 3 4 2 2" xfId="37429"/>
    <cellStyle name="Normal 9 3 4 3" xfId="29557"/>
    <cellStyle name="Normal 9 3 5" xfId="16042"/>
    <cellStyle name="Normal 9 3 5 2" xfId="37232"/>
    <cellStyle name="Normal 9 3 6" xfId="26814"/>
    <cellStyle name="Normal 9 3_Table 2A-1_EFT (Annual)" xfId="3218"/>
    <cellStyle name="Normal 9 4" xfId="645"/>
    <cellStyle name="Normal 9 4 2" xfId="1766"/>
    <cellStyle name="Normal 9 4 2 2" xfId="5327"/>
    <cellStyle name="Normal 9 4 2 2 2" xfId="16363"/>
    <cellStyle name="Normal 9 4 2 2 2 2" xfId="37552"/>
    <cellStyle name="Normal 9 4 2 2 3" xfId="30984"/>
    <cellStyle name="Normal 9 4 2 3" xfId="16165"/>
    <cellStyle name="Normal 9 4 2 3 2" xfId="37355"/>
    <cellStyle name="Normal 9 4 2 4" xfId="28241"/>
    <cellStyle name="Normal 9 4 2_Table 2A-1_EFT (Annual)" xfId="3223"/>
    <cellStyle name="Normal 9 4 3" xfId="4215"/>
    <cellStyle name="Normal 9 4 3 2" xfId="16263"/>
    <cellStyle name="Normal 9 4 3 2 2" xfId="37453"/>
    <cellStyle name="Normal 9 4 3 3" xfId="29903"/>
    <cellStyle name="Normal 9 4 4" xfId="16066"/>
    <cellStyle name="Normal 9 4 4 2" xfId="37256"/>
    <cellStyle name="Normal 9 4 5" xfId="27160"/>
    <cellStyle name="Normal 9 4_Table 2A-1_EFT (Annual)" xfId="3222"/>
    <cellStyle name="Normal 9 5" xfId="1624"/>
    <cellStyle name="Normal 9 5 2" xfId="5185"/>
    <cellStyle name="Normal 9 5 2 2" xfId="16314"/>
    <cellStyle name="Normal 9 5 2 2 2" xfId="37503"/>
    <cellStyle name="Normal 9 5 2 3" xfId="30842"/>
    <cellStyle name="Normal 9 5 3" xfId="16116"/>
    <cellStyle name="Normal 9 5 3 2" xfId="37306"/>
    <cellStyle name="Normal 9 5 4" xfId="28099"/>
    <cellStyle name="Normal 9 5_Table 2A-1_EFT (Annual)" xfId="3224"/>
    <cellStyle name="Normal 9 6" xfId="3650"/>
    <cellStyle name="Normal 9 6 2" xfId="16214"/>
    <cellStyle name="Normal 9 6 2 2" xfId="37404"/>
    <cellStyle name="Normal 9 6 3" xfId="29366"/>
    <cellStyle name="Normal 9 7" xfId="16017"/>
    <cellStyle name="Normal 9 7 2" xfId="37207"/>
    <cellStyle name="Normal 9 8" xfId="26623"/>
    <cellStyle name="Normal 9 9" xfId="47811"/>
    <cellStyle name="Normal 9_Table 2A-1_EFT (Annual)" xfId="3209"/>
    <cellStyle name="Normal_Sheet1" xfId="45"/>
    <cellStyle name="Normal_Sheet1 2 2" xfId="47834"/>
    <cellStyle name="Normal_Sheet1 3" xfId="64"/>
    <cellStyle name="Normal_Sheet1 3 2" xfId="71"/>
    <cellStyle name="Note" xfId="46" builtinId="10" customBuiltin="1"/>
    <cellStyle name="Note 10" xfId="136"/>
    <cellStyle name="Note 10 10" xfId="26691"/>
    <cellStyle name="Note 10 2" xfId="529"/>
    <cellStyle name="Note 10 2 2" xfId="1506"/>
    <cellStyle name="Note 10 2 2 2" xfId="2776"/>
    <cellStyle name="Note 10 2 2 2 2" xfId="6337"/>
    <cellStyle name="Note 10 2 2 2 2 2" xfId="14531"/>
    <cellStyle name="Note 10 2 2 2 2 2 2" xfId="26503"/>
    <cellStyle name="Note 10 2 2 2 2 2 2 2" xfId="47689"/>
    <cellStyle name="Note 10 2 2 2 2 2 3" xfId="37085"/>
    <cellStyle name="Note 10 2 2 2 2 3" xfId="21390"/>
    <cellStyle name="Note 10 2 2 2 2 3 2" xfId="42577"/>
    <cellStyle name="Note 10 2 2 2 2 4" xfId="31993"/>
    <cellStyle name="Note 10 2 2 2 2_Table 2A-1_EFT (Annual)" xfId="15429"/>
    <cellStyle name="Note 10 2 2 2 3" xfId="11873"/>
    <cellStyle name="Note 10 2 2 2 3 2" xfId="23957"/>
    <cellStyle name="Note 10 2 2 2 3 2 2" xfId="45143"/>
    <cellStyle name="Note 10 2 2 2 3 3" xfId="34539"/>
    <cellStyle name="Note 10 2 2 2 4" xfId="18844"/>
    <cellStyle name="Note 10 2 2 2 4 2" xfId="40031"/>
    <cellStyle name="Note 10 2 2 2 5" xfId="29250"/>
    <cellStyle name="Note 10 2 2 2_Table 2A-1_EFT (Annual)" xfId="7156"/>
    <cellStyle name="Note 10 2 2 3" xfId="5067"/>
    <cellStyle name="Note 10 2 2 3 2" xfId="13327"/>
    <cellStyle name="Note 10 2 2 3 2 2" xfId="25333"/>
    <cellStyle name="Note 10 2 2 3 2 2 2" xfId="46519"/>
    <cellStyle name="Note 10 2 2 3 2 3" xfId="35915"/>
    <cellStyle name="Note 10 2 2 3 3" xfId="20220"/>
    <cellStyle name="Note 10 2 2 3 3 2" xfId="41407"/>
    <cellStyle name="Note 10 2 2 3 4" xfId="30724"/>
    <cellStyle name="Note 10 2 2 3_Table 2A-1_EFT (Annual)" xfId="15430"/>
    <cellStyle name="Note 10 2 2 4" xfId="10671"/>
    <cellStyle name="Note 10 2 2 4 2" xfId="22787"/>
    <cellStyle name="Note 10 2 2 4 2 2" xfId="43973"/>
    <cellStyle name="Note 10 2 2 4 3" xfId="33369"/>
    <cellStyle name="Note 10 2 2 5" xfId="17674"/>
    <cellStyle name="Note 10 2 2 5 2" xfId="38861"/>
    <cellStyle name="Note 10 2 2 6" xfId="27981"/>
    <cellStyle name="Note 10 2 2_Table 2A-1_EFT (Annual)" xfId="7155"/>
    <cellStyle name="Note 10 2 3" xfId="1039"/>
    <cellStyle name="Note 10 2 3 2" xfId="4600"/>
    <cellStyle name="Note 10 2 3 2 2" xfId="12860"/>
    <cellStyle name="Note 10 2 3 2 2 2" xfId="24866"/>
    <cellStyle name="Note 10 2 3 2 2 2 2" xfId="46052"/>
    <cellStyle name="Note 10 2 3 2 2 3" xfId="35448"/>
    <cellStyle name="Note 10 2 3 2 3" xfId="19753"/>
    <cellStyle name="Note 10 2 3 2 3 2" xfId="40940"/>
    <cellStyle name="Note 10 2 3 2 4" xfId="30257"/>
    <cellStyle name="Note 10 2 3 2_Table 2A-1_EFT (Annual)" xfId="15431"/>
    <cellStyle name="Note 10 2 3 3" xfId="10204"/>
    <cellStyle name="Note 10 2 3 3 2" xfId="22320"/>
    <cellStyle name="Note 10 2 3 3 2 2" xfId="43506"/>
    <cellStyle name="Note 10 2 3 3 3" xfId="32902"/>
    <cellStyle name="Note 10 2 3 4" xfId="17207"/>
    <cellStyle name="Note 10 2 3 4 2" xfId="38394"/>
    <cellStyle name="Note 10 2 3 5" xfId="27514"/>
    <cellStyle name="Note 10 2 3_Table 2A-1_EFT (Annual)" xfId="7157"/>
    <cellStyle name="Note 10 2 4" xfId="2245"/>
    <cellStyle name="Note 10 2 4 2" xfId="5806"/>
    <cellStyle name="Note 10 2 4 2 2" xfId="14021"/>
    <cellStyle name="Note 10 2 4 2 2 2" xfId="26009"/>
    <cellStyle name="Note 10 2 4 2 2 2 2" xfId="47195"/>
    <cellStyle name="Note 10 2 4 2 2 3" xfId="36591"/>
    <cellStyle name="Note 10 2 4 2 3" xfId="20896"/>
    <cellStyle name="Note 10 2 4 2 3 2" xfId="42083"/>
    <cellStyle name="Note 10 2 4 2 4" xfId="31463"/>
    <cellStyle name="Note 10 2 4 2_Table 2A-1_EFT (Annual)" xfId="15432"/>
    <cellStyle name="Note 10 2 4 3" xfId="11365"/>
    <cellStyle name="Note 10 2 4 3 2" xfId="23463"/>
    <cellStyle name="Note 10 2 4 3 2 2" xfId="44649"/>
    <cellStyle name="Note 10 2 4 3 3" xfId="34045"/>
    <cellStyle name="Note 10 2 4 4" xfId="18350"/>
    <cellStyle name="Note 10 2 4 4 2" xfId="39537"/>
    <cellStyle name="Note 10 2 4 5" xfId="28720"/>
    <cellStyle name="Note 10 2 4_Table 2A-1_EFT (Annual)" xfId="7158"/>
    <cellStyle name="Note 10 2 5" xfId="4099"/>
    <cellStyle name="Note 10 2 5 2" xfId="12423"/>
    <cellStyle name="Note 10 2 5 2 2" xfId="24445"/>
    <cellStyle name="Note 10 2 5 2 2 2" xfId="45631"/>
    <cellStyle name="Note 10 2 5 2 3" xfId="35027"/>
    <cellStyle name="Note 10 2 5 3" xfId="19332"/>
    <cellStyle name="Note 10 2 5 3 2" xfId="40519"/>
    <cellStyle name="Note 10 2 5 4" xfId="29787"/>
    <cellStyle name="Note 10 2 5_Table 2A-1_EFT (Annual)" xfId="15433"/>
    <cellStyle name="Note 10 2 6" xfId="9762"/>
    <cellStyle name="Note 10 2 6 2" xfId="21899"/>
    <cellStyle name="Note 10 2 6 2 2" xfId="43085"/>
    <cellStyle name="Note 10 2 6 3" xfId="32481"/>
    <cellStyle name="Note 10 2 7" xfId="16786"/>
    <cellStyle name="Note 10 2 7 2" xfId="37973"/>
    <cellStyle name="Note 10 2 8" xfId="27044"/>
    <cellStyle name="Note 10 2_Table 2A-1_EFT (Annual)" xfId="3226"/>
    <cellStyle name="Note 10 3" xfId="367"/>
    <cellStyle name="Note 10 3 2" xfId="1350"/>
    <cellStyle name="Note 10 3 2 2" xfId="2620"/>
    <cellStyle name="Note 10 3 2 2 2" xfId="6181"/>
    <cellStyle name="Note 10 3 2 2 2 2" xfId="14375"/>
    <cellStyle name="Note 10 3 2 2 2 2 2" xfId="26347"/>
    <cellStyle name="Note 10 3 2 2 2 2 2 2" xfId="47533"/>
    <cellStyle name="Note 10 3 2 2 2 2 3" xfId="36929"/>
    <cellStyle name="Note 10 3 2 2 2 3" xfId="21234"/>
    <cellStyle name="Note 10 3 2 2 2 3 2" xfId="42421"/>
    <cellStyle name="Note 10 3 2 2 2 4" xfId="31837"/>
    <cellStyle name="Note 10 3 2 2 2_Table 2A-1_EFT (Annual)" xfId="15434"/>
    <cellStyle name="Note 10 3 2 2 3" xfId="11717"/>
    <cellStyle name="Note 10 3 2 2 3 2" xfId="23801"/>
    <cellStyle name="Note 10 3 2 2 3 2 2" xfId="44987"/>
    <cellStyle name="Note 10 3 2 2 3 3" xfId="34383"/>
    <cellStyle name="Note 10 3 2 2 4" xfId="18688"/>
    <cellStyle name="Note 10 3 2 2 4 2" xfId="39875"/>
    <cellStyle name="Note 10 3 2 2 5" xfId="29094"/>
    <cellStyle name="Note 10 3 2 2_Table 2A-1_EFT (Annual)" xfId="7160"/>
    <cellStyle name="Note 10 3 2 3" xfId="4911"/>
    <cellStyle name="Note 10 3 2 3 2" xfId="13171"/>
    <cellStyle name="Note 10 3 2 3 2 2" xfId="25177"/>
    <cellStyle name="Note 10 3 2 3 2 2 2" xfId="46363"/>
    <cellStyle name="Note 10 3 2 3 2 3" xfId="35759"/>
    <cellStyle name="Note 10 3 2 3 3" xfId="20064"/>
    <cellStyle name="Note 10 3 2 3 3 2" xfId="41251"/>
    <cellStyle name="Note 10 3 2 3 4" xfId="30568"/>
    <cellStyle name="Note 10 3 2 3_Table 2A-1_EFT (Annual)" xfId="15435"/>
    <cellStyle name="Note 10 3 2 4" xfId="10515"/>
    <cellStyle name="Note 10 3 2 4 2" xfId="22631"/>
    <cellStyle name="Note 10 3 2 4 2 2" xfId="43817"/>
    <cellStyle name="Note 10 3 2 4 3" xfId="33213"/>
    <cellStyle name="Note 10 3 2 5" xfId="17518"/>
    <cellStyle name="Note 10 3 2 5 2" xfId="38705"/>
    <cellStyle name="Note 10 3 2 6" xfId="27825"/>
    <cellStyle name="Note 10 3 2_Table 2A-1_EFT (Annual)" xfId="7159"/>
    <cellStyle name="Note 10 3 3" xfId="907"/>
    <cellStyle name="Note 10 3 3 2" xfId="4468"/>
    <cellStyle name="Note 10 3 3 2 2" xfId="12730"/>
    <cellStyle name="Note 10 3 3 2 2 2" xfId="24740"/>
    <cellStyle name="Note 10 3 3 2 2 2 2" xfId="45926"/>
    <cellStyle name="Note 10 3 3 2 2 3" xfId="35322"/>
    <cellStyle name="Note 10 3 3 2 3" xfId="19627"/>
    <cellStyle name="Note 10 3 3 2 3 2" xfId="40814"/>
    <cellStyle name="Note 10 3 3 2 4" xfId="30125"/>
    <cellStyle name="Note 10 3 3 2_Table 2A-1_EFT (Annual)" xfId="15436"/>
    <cellStyle name="Note 10 3 3 3" xfId="10077"/>
    <cellStyle name="Note 10 3 3 3 2" xfId="22194"/>
    <cellStyle name="Note 10 3 3 3 2 2" xfId="43380"/>
    <cellStyle name="Note 10 3 3 3 3" xfId="32776"/>
    <cellStyle name="Note 10 3 3 4" xfId="17081"/>
    <cellStyle name="Note 10 3 3 4 2" xfId="38268"/>
    <cellStyle name="Note 10 3 3 5" xfId="27382"/>
    <cellStyle name="Note 10 3 3_Table 2A-1_EFT (Annual)" xfId="7161"/>
    <cellStyle name="Note 10 3 4" xfId="2089"/>
    <cellStyle name="Note 10 3 4 2" xfId="5650"/>
    <cellStyle name="Note 10 3 4 2 2" xfId="13865"/>
    <cellStyle name="Note 10 3 4 2 2 2" xfId="25853"/>
    <cellStyle name="Note 10 3 4 2 2 2 2" xfId="47039"/>
    <cellStyle name="Note 10 3 4 2 2 3" xfId="36435"/>
    <cellStyle name="Note 10 3 4 2 3" xfId="20740"/>
    <cellStyle name="Note 10 3 4 2 3 2" xfId="41927"/>
    <cellStyle name="Note 10 3 4 2 4" xfId="31307"/>
    <cellStyle name="Note 10 3 4 2_Table 2A-1_EFT (Annual)" xfId="15437"/>
    <cellStyle name="Note 10 3 4 3" xfId="11209"/>
    <cellStyle name="Note 10 3 4 3 2" xfId="23307"/>
    <cellStyle name="Note 10 3 4 3 2 2" xfId="44493"/>
    <cellStyle name="Note 10 3 4 3 3" xfId="33889"/>
    <cellStyle name="Note 10 3 4 4" xfId="18194"/>
    <cellStyle name="Note 10 3 4 4 2" xfId="39381"/>
    <cellStyle name="Note 10 3 4 5" xfId="28564"/>
    <cellStyle name="Note 10 3 4_Table 2A-1_EFT (Annual)" xfId="7162"/>
    <cellStyle name="Note 10 3 5" xfId="3937"/>
    <cellStyle name="Note 10 3 5 2" xfId="12265"/>
    <cellStyle name="Note 10 3 5 2 2" xfId="24289"/>
    <cellStyle name="Note 10 3 5 2 2 2" xfId="45475"/>
    <cellStyle name="Note 10 3 5 2 3" xfId="34871"/>
    <cellStyle name="Note 10 3 5 3" xfId="19176"/>
    <cellStyle name="Note 10 3 5 3 2" xfId="40363"/>
    <cellStyle name="Note 10 3 5 4" xfId="29625"/>
    <cellStyle name="Note 10 3 5_Table 2A-1_EFT (Annual)" xfId="15438"/>
    <cellStyle name="Note 10 3 6" xfId="9602"/>
    <cellStyle name="Note 10 3 6 2" xfId="21743"/>
    <cellStyle name="Note 10 3 6 2 2" xfId="42929"/>
    <cellStyle name="Note 10 3 6 3" xfId="32325"/>
    <cellStyle name="Note 10 3 7" xfId="16630"/>
    <cellStyle name="Note 10 3 7 2" xfId="37817"/>
    <cellStyle name="Note 10 3 8" xfId="26882"/>
    <cellStyle name="Note 10 3_Table 2A-1_EFT (Annual)" xfId="3227"/>
    <cellStyle name="Note 10 4" xfId="1184"/>
    <cellStyle name="Note 10 4 2" xfId="2454"/>
    <cellStyle name="Note 10 4 2 2" xfId="6015"/>
    <cellStyle name="Note 10 4 2 2 2" xfId="14209"/>
    <cellStyle name="Note 10 4 2 2 2 2" xfId="26181"/>
    <cellStyle name="Note 10 4 2 2 2 2 2" xfId="47367"/>
    <cellStyle name="Note 10 4 2 2 2 3" xfId="36763"/>
    <cellStyle name="Note 10 4 2 2 3" xfId="21068"/>
    <cellStyle name="Note 10 4 2 2 3 2" xfId="42255"/>
    <cellStyle name="Note 10 4 2 2 4" xfId="31671"/>
    <cellStyle name="Note 10 4 2 2_Table 2A-1_EFT (Annual)" xfId="15439"/>
    <cellStyle name="Note 10 4 2 3" xfId="11551"/>
    <cellStyle name="Note 10 4 2 3 2" xfId="23635"/>
    <cellStyle name="Note 10 4 2 3 2 2" xfId="44821"/>
    <cellStyle name="Note 10 4 2 3 3" xfId="34217"/>
    <cellStyle name="Note 10 4 2 4" xfId="18522"/>
    <cellStyle name="Note 10 4 2 4 2" xfId="39709"/>
    <cellStyle name="Note 10 4 2 5" xfId="28928"/>
    <cellStyle name="Note 10 4 2_Table 2A-1_EFT (Annual)" xfId="7164"/>
    <cellStyle name="Note 10 4 3" xfId="4745"/>
    <cellStyle name="Note 10 4 3 2" xfId="13005"/>
    <cellStyle name="Note 10 4 3 2 2" xfId="25011"/>
    <cellStyle name="Note 10 4 3 2 2 2" xfId="46197"/>
    <cellStyle name="Note 10 4 3 2 3" xfId="35593"/>
    <cellStyle name="Note 10 4 3 3" xfId="19898"/>
    <cellStyle name="Note 10 4 3 3 2" xfId="41085"/>
    <cellStyle name="Note 10 4 3 4" xfId="30402"/>
    <cellStyle name="Note 10 4 3_Table 2A-1_EFT (Annual)" xfId="15440"/>
    <cellStyle name="Note 10 4 4" xfId="10349"/>
    <cellStyle name="Note 10 4 4 2" xfId="22465"/>
    <cellStyle name="Note 10 4 4 2 2" xfId="43651"/>
    <cellStyle name="Note 10 4 4 3" xfId="33047"/>
    <cellStyle name="Note 10 4 5" xfId="17352"/>
    <cellStyle name="Note 10 4 5 2" xfId="38539"/>
    <cellStyle name="Note 10 4 6" xfId="27659"/>
    <cellStyle name="Note 10 4_Table 2A-1_EFT (Annual)" xfId="7163"/>
    <cellStyle name="Note 10 5" xfId="748"/>
    <cellStyle name="Note 10 5 2" xfId="4309"/>
    <cellStyle name="Note 10 5 2 2" xfId="12589"/>
    <cellStyle name="Note 10 5 2 2 2" xfId="24606"/>
    <cellStyle name="Note 10 5 2 2 2 2" xfId="45792"/>
    <cellStyle name="Note 10 5 2 2 3" xfId="35188"/>
    <cellStyle name="Note 10 5 2 3" xfId="19493"/>
    <cellStyle name="Note 10 5 2 3 2" xfId="40680"/>
    <cellStyle name="Note 10 5 2 4" xfId="29966"/>
    <cellStyle name="Note 10 5 2_Table 2A-1_EFT (Annual)" xfId="15441"/>
    <cellStyle name="Note 10 5 3" xfId="9937"/>
    <cellStyle name="Note 10 5 3 2" xfId="22060"/>
    <cellStyle name="Note 10 5 3 2 2" xfId="43246"/>
    <cellStyle name="Note 10 5 3 3" xfId="32642"/>
    <cellStyle name="Note 10 5 4" xfId="16947"/>
    <cellStyle name="Note 10 5 4 2" xfId="38134"/>
    <cellStyle name="Note 10 5 5" xfId="27223"/>
    <cellStyle name="Note 10 5_Table 2A-1_EFT (Annual)" xfId="7165"/>
    <cellStyle name="Note 10 6" xfId="1856"/>
    <cellStyle name="Note 10 6 2" xfId="5417"/>
    <cellStyle name="Note 10 6 2 2" xfId="13632"/>
    <cellStyle name="Note 10 6 2 2 2" xfId="25620"/>
    <cellStyle name="Note 10 6 2 2 2 2" xfId="46806"/>
    <cellStyle name="Note 10 6 2 2 3" xfId="36202"/>
    <cellStyle name="Note 10 6 2 3" xfId="20507"/>
    <cellStyle name="Note 10 6 2 3 2" xfId="41694"/>
    <cellStyle name="Note 10 6 2 4" xfId="31074"/>
    <cellStyle name="Note 10 6 2_Table 2A-1_EFT (Annual)" xfId="15442"/>
    <cellStyle name="Note 10 6 3" xfId="10976"/>
    <cellStyle name="Note 10 6 3 2" xfId="23074"/>
    <cellStyle name="Note 10 6 3 2 2" xfId="44260"/>
    <cellStyle name="Note 10 6 3 3" xfId="33656"/>
    <cellStyle name="Note 10 6 4" xfId="17961"/>
    <cellStyle name="Note 10 6 4 2" xfId="39148"/>
    <cellStyle name="Note 10 6 5" xfId="28331"/>
    <cellStyle name="Note 10 6_Table 2A-1_EFT (Annual)" xfId="7166"/>
    <cellStyle name="Note 10 7" xfId="3725"/>
    <cellStyle name="Note 10 7 2" xfId="12093"/>
    <cellStyle name="Note 10 7 2 2" xfId="24123"/>
    <cellStyle name="Note 10 7 2 2 2" xfId="45309"/>
    <cellStyle name="Note 10 7 2 3" xfId="34705"/>
    <cellStyle name="Note 10 7 3" xfId="19010"/>
    <cellStyle name="Note 10 7 3 2" xfId="40197"/>
    <cellStyle name="Note 10 7 4" xfId="29434"/>
    <cellStyle name="Note 10 7_Table 2A-1_EFT (Annual)" xfId="15443"/>
    <cellStyle name="Note 10 8" xfId="9412"/>
    <cellStyle name="Note 10 8 2" xfId="21577"/>
    <cellStyle name="Note 10 8 2 2" xfId="42763"/>
    <cellStyle name="Note 10 8 3" xfId="32159"/>
    <cellStyle name="Note 10 9" xfId="16464"/>
    <cellStyle name="Note 10 9 2" xfId="37651"/>
    <cellStyle name="Note 10_Table 2A-1_EFT (Annual)" xfId="3225"/>
    <cellStyle name="Note 11" xfId="135"/>
    <cellStyle name="Note 11 10" xfId="26690"/>
    <cellStyle name="Note 11 2" xfId="528"/>
    <cellStyle name="Note 11 2 2" xfId="1505"/>
    <cellStyle name="Note 11 2 2 2" xfId="2775"/>
    <cellStyle name="Note 11 2 2 2 2" xfId="6336"/>
    <cellStyle name="Note 11 2 2 2 2 2" xfId="14530"/>
    <cellStyle name="Note 11 2 2 2 2 2 2" xfId="26502"/>
    <cellStyle name="Note 11 2 2 2 2 2 2 2" xfId="47688"/>
    <cellStyle name="Note 11 2 2 2 2 2 3" xfId="37084"/>
    <cellStyle name="Note 11 2 2 2 2 3" xfId="21389"/>
    <cellStyle name="Note 11 2 2 2 2 3 2" xfId="42576"/>
    <cellStyle name="Note 11 2 2 2 2 4" xfId="31992"/>
    <cellStyle name="Note 11 2 2 2 2_Table 2A-1_EFT (Annual)" xfId="15444"/>
    <cellStyle name="Note 11 2 2 2 3" xfId="11872"/>
    <cellStyle name="Note 11 2 2 2 3 2" xfId="23956"/>
    <cellStyle name="Note 11 2 2 2 3 2 2" xfId="45142"/>
    <cellStyle name="Note 11 2 2 2 3 3" xfId="34538"/>
    <cellStyle name="Note 11 2 2 2 4" xfId="18843"/>
    <cellStyle name="Note 11 2 2 2 4 2" xfId="40030"/>
    <cellStyle name="Note 11 2 2 2 5" xfId="29249"/>
    <cellStyle name="Note 11 2 2 2_Table 2A-1_EFT (Annual)" xfId="7168"/>
    <cellStyle name="Note 11 2 2 3" xfId="5066"/>
    <cellStyle name="Note 11 2 2 3 2" xfId="13326"/>
    <cellStyle name="Note 11 2 2 3 2 2" xfId="25332"/>
    <cellStyle name="Note 11 2 2 3 2 2 2" xfId="46518"/>
    <cellStyle name="Note 11 2 2 3 2 3" xfId="35914"/>
    <cellStyle name="Note 11 2 2 3 3" xfId="20219"/>
    <cellStyle name="Note 11 2 2 3 3 2" xfId="41406"/>
    <cellStyle name="Note 11 2 2 3 4" xfId="30723"/>
    <cellStyle name="Note 11 2 2 3_Table 2A-1_EFT (Annual)" xfId="15445"/>
    <cellStyle name="Note 11 2 2 4" xfId="10670"/>
    <cellStyle name="Note 11 2 2 4 2" xfId="22786"/>
    <cellStyle name="Note 11 2 2 4 2 2" xfId="43972"/>
    <cellStyle name="Note 11 2 2 4 3" xfId="33368"/>
    <cellStyle name="Note 11 2 2 5" xfId="17673"/>
    <cellStyle name="Note 11 2 2 5 2" xfId="38860"/>
    <cellStyle name="Note 11 2 2 6" xfId="27980"/>
    <cellStyle name="Note 11 2 2_Table 2A-1_EFT (Annual)" xfId="7167"/>
    <cellStyle name="Note 11 2 3" xfId="1038"/>
    <cellStyle name="Note 11 2 3 2" xfId="4599"/>
    <cellStyle name="Note 11 2 3 2 2" xfId="12859"/>
    <cellStyle name="Note 11 2 3 2 2 2" xfId="24865"/>
    <cellStyle name="Note 11 2 3 2 2 2 2" xfId="46051"/>
    <cellStyle name="Note 11 2 3 2 2 3" xfId="35447"/>
    <cellStyle name="Note 11 2 3 2 3" xfId="19752"/>
    <cellStyle name="Note 11 2 3 2 3 2" xfId="40939"/>
    <cellStyle name="Note 11 2 3 2 4" xfId="30256"/>
    <cellStyle name="Note 11 2 3 2_Table 2A-1_EFT (Annual)" xfId="15446"/>
    <cellStyle name="Note 11 2 3 3" xfId="10203"/>
    <cellStyle name="Note 11 2 3 3 2" xfId="22319"/>
    <cellStyle name="Note 11 2 3 3 2 2" xfId="43505"/>
    <cellStyle name="Note 11 2 3 3 3" xfId="32901"/>
    <cellStyle name="Note 11 2 3 4" xfId="17206"/>
    <cellStyle name="Note 11 2 3 4 2" xfId="38393"/>
    <cellStyle name="Note 11 2 3 5" xfId="27513"/>
    <cellStyle name="Note 11 2 3_Table 2A-1_EFT (Annual)" xfId="7169"/>
    <cellStyle name="Note 11 2 4" xfId="2244"/>
    <cellStyle name="Note 11 2 4 2" xfId="5805"/>
    <cellStyle name="Note 11 2 4 2 2" xfId="14020"/>
    <cellStyle name="Note 11 2 4 2 2 2" xfId="26008"/>
    <cellStyle name="Note 11 2 4 2 2 2 2" xfId="47194"/>
    <cellStyle name="Note 11 2 4 2 2 3" xfId="36590"/>
    <cellStyle name="Note 11 2 4 2 3" xfId="20895"/>
    <cellStyle name="Note 11 2 4 2 3 2" xfId="42082"/>
    <cellStyle name="Note 11 2 4 2 4" xfId="31462"/>
    <cellStyle name="Note 11 2 4 2_Table 2A-1_EFT (Annual)" xfId="15447"/>
    <cellStyle name="Note 11 2 4 3" xfId="11364"/>
    <cellStyle name="Note 11 2 4 3 2" xfId="23462"/>
    <cellStyle name="Note 11 2 4 3 2 2" xfId="44648"/>
    <cellStyle name="Note 11 2 4 3 3" xfId="34044"/>
    <cellStyle name="Note 11 2 4 4" xfId="18349"/>
    <cellStyle name="Note 11 2 4 4 2" xfId="39536"/>
    <cellStyle name="Note 11 2 4 5" xfId="28719"/>
    <cellStyle name="Note 11 2 4_Table 2A-1_EFT (Annual)" xfId="7170"/>
    <cellStyle name="Note 11 2 5" xfId="4098"/>
    <cellStyle name="Note 11 2 5 2" xfId="12422"/>
    <cellStyle name="Note 11 2 5 2 2" xfId="24444"/>
    <cellStyle name="Note 11 2 5 2 2 2" xfId="45630"/>
    <cellStyle name="Note 11 2 5 2 3" xfId="35026"/>
    <cellStyle name="Note 11 2 5 3" xfId="19331"/>
    <cellStyle name="Note 11 2 5 3 2" xfId="40518"/>
    <cellStyle name="Note 11 2 5 4" xfId="29786"/>
    <cellStyle name="Note 11 2 5_Table 2A-1_EFT (Annual)" xfId="15448"/>
    <cellStyle name="Note 11 2 6" xfId="9761"/>
    <cellStyle name="Note 11 2 6 2" xfId="21898"/>
    <cellStyle name="Note 11 2 6 2 2" xfId="43084"/>
    <cellStyle name="Note 11 2 6 3" xfId="32480"/>
    <cellStyle name="Note 11 2 7" xfId="16785"/>
    <cellStyle name="Note 11 2 7 2" xfId="37972"/>
    <cellStyle name="Note 11 2 8" xfId="27043"/>
    <cellStyle name="Note 11 2_Table 2A-1_EFT (Annual)" xfId="3229"/>
    <cellStyle name="Note 11 3" xfId="366"/>
    <cellStyle name="Note 11 3 2" xfId="1349"/>
    <cellStyle name="Note 11 3 2 2" xfId="2619"/>
    <cellStyle name="Note 11 3 2 2 2" xfId="6180"/>
    <cellStyle name="Note 11 3 2 2 2 2" xfId="14374"/>
    <cellStyle name="Note 11 3 2 2 2 2 2" xfId="26346"/>
    <cellStyle name="Note 11 3 2 2 2 2 2 2" xfId="47532"/>
    <cellStyle name="Note 11 3 2 2 2 2 3" xfId="36928"/>
    <cellStyle name="Note 11 3 2 2 2 3" xfId="21233"/>
    <cellStyle name="Note 11 3 2 2 2 3 2" xfId="42420"/>
    <cellStyle name="Note 11 3 2 2 2 4" xfId="31836"/>
    <cellStyle name="Note 11 3 2 2 2_Table 2A-1_EFT (Annual)" xfId="15449"/>
    <cellStyle name="Note 11 3 2 2 3" xfId="11716"/>
    <cellStyle name="Note 11 3 2 2 3 2" xfId="23800"/>
    <cellStyle name="Note 11 3 2 2 3 2 2" xfId="44986"/>
    <cellStyle name="Note 11 3 2 2 3 3" xfId="34382"/>
    <cellStyle name="Note 11 3 2 2 4" xfId="18687"/>
    <cellStyle name="Note 11 3 2 2 4 2" xfId="39874"/>
    <cellStyle name="Note 11 3 2 2 5" xfId="29093"/>
    <cellStyle name="Note 11 3 2 2_Table 2A-1_EFT (Annual)" xfId="7172"/>
    <cellStyle name="Note 11 3 2 3" xfId="4910"/>
    <cellStyle name="Note 11 3 2 3 2" xfId="13170"/>
    <cellStyle name="Note 11 3 2 3 2 2" xfId="25176"/>
    <cellStyle name="Note 11 3 2 3 2 2 2" xfId="46362"/>
    <cellStyle name="Note 11 3 2 3 2 3" xfId="35758"/>
    <cellStyle name="Note 11 3 2 3 3" xfId="20063"/>
    <cellStyle name="Note 11 3 2 3 3 2" xfId="41250"/>
    <cellStyle name="Note 11 3 2 3 4" xfId="30567"/>
    <cellStyle name="Note 11 3 2 3_Table 2A-1_EFT (Annual)" xfId="15450"/>
    <cellStyle name="Note 11 3 2 4" xfId="10514"/>
    <cellStyle name="Note 11 3 2 4 2" xfId="22630"/>
    <cellStyle name="Note 11 3 2 4 2 2" xfId="43816"/>
    <cellStyle name="Note 11 3 2 4 3" xfId="33212"/>
    <cellStyle name="Note 11 3 2 5" xfId="17517"/>
    <cellStyle name="Note 11 3 2 5 2" xfId="38704"/>
    <cellStyle name="Note 11 3 2 6" xfId="27824"/>
    <cellStyle name="Note 11 3 2_Table 2A-1_EFT (Annual)" xfId="7171"/>
    <cellStyle name="Note 11 3 3" xfId="906"/>
    <cellStyle name="Note 11 3 3 2" xfId="4467"/>
    <cellStyle name="Note 11 3 3 2 2" xfId="12729"/>
    <cellStyle name="Note 11 3 3 2 2 2" xfId="24739"/>
    <cellStyle name="Note 11 3 3 2 2 2 2" xfId="45925"/>
    <cellStyle name="Note 11 3 3 2 2 3" xfId="35321"/>
    <cellStyle name="Note 11 3 3 2 3" xfId="19626"/>
    <cellStyle name="Note 11 3 3 2 3 2" xfId="40813"/>
    <cellStyle name="Note 11 3 3 2 4" xfId="30124"/>
    <cellStyle name="Note 11 3 3 2_Table 2A-1_EFT (Annual)" xfId="15451"/>
    <cellStyle name="Note 11 3 3 3" xfId="10076"/>
    <cellStyle name="Note 11 3 3 3 2" xfId="22193"/>
    <cellStyle name="Note 11 3 3 3 2 2" xfId="43379"/>
    <cellStyle name="Note 11 3 3 3 3" xfId="32775"/>
    <cellStyle name="Note 11 3 3 4" xfId="17080"/>
    <cellStyle name="Note 11 3 3 4 2" xfId="38267"/>
    <cellStyle name="Note 11 3 3 5" xfId="27381"/>
    <cellStyle name="Note 11 3 3_Table 2A-1_EFT (Annual)" xfId="7173"/>
    <cellStyle name="Note 11 3 4" xfId="2088"/>
    <cellStyle name="Note 11 3 4 2" xfId="5649"/>
    <cellStyle name="Note 11 3 4 2 2" xfId="13864"/>
    <cellStyle name="Note 11 3 4 2 2 2" xfId="25852"/>
    <cellStyle name="Note 11 3 4 2 2 2 2" xfId="47038"/>
    <cellStyle name="Note 11 3 4 2 2 3" xfId="36434"/>
    <cellStyle name="Note 11 3 4 2 3" xfId="20739"/>
    <cellStyle name="Note 11 3 4 2 3 2" xfId="41926"/>
    <cellStyle name="Note 11 3 4 2 4" xfId="31306"/>
    <cellStyle name="Note 11 3 4 2_Table 2A-1_EFT (Annual)" xfId="15452"/>
    <cellStyle name="Note 11 3 4 3" xfId="11208"/>
    <cellStyle name="Note 11 3 4 3 2" xfId="23306"/>
    <cellStyle name="Note 11 3 4 3 2 2" xfId="44492"/>
    <cellStyle name="Note 11 3 4 3 3" xfId="33888"/>
    <cellStyle name="Note 11 3 4 4" xfId="18193"/>
    <cellStyle name="Note 11 3 4 4 2" xfId="39380"/>
    <cellStyle name="Note 11 3 4 5" xfId="28563"/>
    <cellStyle name="Note 11 3 4_Table 2A-1_EFT (Annual)" xfId="7174"/>
    <cellStyle name="Note 11 3 5" xfId="3936"/>
    <cellStyle name="Note 11 3 5 2" xfId="12264"/>
    <cellStyle name="Note 11 3 5 2 2" xfId="24288"/>
    <cellStyle name="Note 11 3 5 2 2 2" xfId="45474"/>
    <cellStyle name="Note 11 3 5 2 3" xfId="34870"/>
    <cellStyle name="Note 11 3 5 3" xfId="19175"/>
    <cellStyle name="Note 11 3 5 3 2" xfId="40362"/>
    <cellStyle name="Note 11 3 5 4" xfId="29624"/>
    <cellStyle name="Note 11 3 5_Table 2A-1_EFT (Annual)" xfId="15453"/>
    <cellStyle name="Note 11 3 6" xfId="9601"/>
    <cellStyle name="Note 11 3 6 2" xfId="21742"/>
    <cellStyle name="Note 11 3 6 2 2" xfId="42928"/>
    <cellStyle name="Note 11 3 6 3" xfId="32324"/>
    <cellStyle name="Note 11 3 7" xfId="16629"/>
    <cellStyle name="Note 11 3 7 2" xfId="37816"/>
    <cellStyle name="Note 11 3 8" xfId="26881"/>
    <cellStyle name="Note 11 3_Table 2A-1_EFT (Annual)" xfId="3230"/>
    <cellStyle name="Note 11 4" xfId="1183"/>
    <cellStyle name="Note 11 4 2" xfId="2453"/>
    <cellStyle name="Note 11 4 2 2" xfId="6014"/>
    <cellStyle name="Note 11 4 2 2 2" xfId="14208"/>
    <cellStyle name="Note 11 4 2 2 2 2" xfId="26180"/>
    <cellStyle name="Note 11 4 2 2 2 2 2" xfId="47366"/>
    <cellStyle name="Note 11 4 2 2 2 3" xfId="36762"/>
    <cellStyle name="Note 11 4 2 2 3" xfId="21067"/>
    <cellStyle name="Note 11 4 2 2 3 2" xfId="42254"/>
    <cellStyle name="Note 11 4 2 2 4" xfId="31670"/>
    <cellStyle name="Note 11 4 2 2_Table 2A-1_EFT (Annual)" xfId="15454"/>
    <cellStyle name="Note 11 4 2 3" xfId="11550"/>
    <cellStyle name="Note 11 4 2 3 2" xfId="23634"/>
    <cellStyle name="Note 11 4 2 3 2 2" xfId="44820"/>
    <cellStyle name="Note 11 4 2 3 3" xfId="34216"/>
    <cellStyle name="Note 11 4 2 4" xfId="18521"/>
    <cellStyle name="Note 11 4 2 4 2" xfId="39708"/>
    <cellStyle name="Note 11 4 2 5" xfId="28927"/>
    <cellStyle name="Note 11 4 2_Table 2A-1_EFT (Annual)" xfId="7176"/>
    <cellStyle name="Note 11 4 3" xfId="4744"/>
    <cellStyle name="Note 11 4 3 2" xfId="13004"/>
    <cellStyle name="Note 11 4 3 2 2" xfId="25010"/>
    <cellStyle name="Note 11 4 3 2 2 2" xfId="46196"/>
    <cellStyle name="Note 11 4 3 2 3" xfId="35592"/>
    <cellStyle name="Note 11 4 3 3" xfId="19897"/>
    <cellStyle name="Note 11 4 3 3 2" xfId="41084"/>
    <cellStyle name="Note 11 4 3 4" xfId="30401"/>
    <cellStyle name="Note 11 4 3_Table 2A-1_EFT (Annual)" xfId="15455"/>
    <cellStyle name="Note 11 4 4" xfId="10348"/>
    <cellStyle name="Note 11 4 4 2" xfId="22464"/>
    <cellStyle name="Note 11 4 4 2 2" xfId="43650"/>
    <cellStyle name="Note 11 4 4 3" xfId="33046"/>
    <cellStyle name="Note 11 4 5" xfId="17351"/>
    <cellStyle name="Note 11 4 5 2" xfId="38538"/>
    <cellStyle name="Note 11 4 6" xfId="27658"/>
    <cellStyle name="Note 11 4_Table 2A-1_EFT (Annual)" xfId="7175"/>
    <cellStyle name="Note 11 5" xfId="747"/>
    <cellStyle name="Note 11 5 2" xfId="4308"/>
    <cellStyle name="Note 11 5 2 2" xfId="12588"/>
    <cellStyle name="Note 11 5 2 2 2" xfId="24605"/>
    <cellStyle name="Note 11 5 2 2 2 2" xfId="45791"/>
    <cellStyle name="Note 11 5 2 2 3" xfId="35187"/>
    <cellStyle name="Note 11 5 2 3" xfId="19492"/>
    <cellStyle name="Note 11 5 2 3 2" xfId="40679"/>
    <cellStyle name="Note 11 5 2 4" xfId="29965"/>
    <cellStyle name="Note 11 5 2_Table 2A-1_EFT (Annual)" xfId="15456"/>
    <cellStyle name="Note 11 5 3" xfId="9936"/>
    <cellStyle name="Note 11 5 3 2" xfId="22059"/>
    <cellStyle name="Note 11 5 3 2 2" xfId="43245"/>
    <cellStyle name="Note 11 5 3 3" xfId="32641"/>
    <cellStyle name="Note 11 5 4" xfId="16946"/>
    <cellStyle name="Note 11 5 4 2" xfId="38133"/>
    <cellStyle name="Note 11 5 5" xfId="27222"/>
    <cellStyle name="Note 11 5_Table 2A-1_EFT (Annual)" xfId="7177"/>
    <cellStyle name="Note 11 6" xfId="1789"/>
    <cellStyle name="Note 11 6 2" xfId="5350"/>
    <cellStyle name="Note 11 6 2 2" xfId="13565"/>
    <cellStyle name="Note 11 6 2 2 2" xfId="25553"/>
    <cellStyle name="Note 11 6 2 2 2 2" xfId="46739"/>
    <cellStyle name="Note 11 6 2 2 3" xfId="36135"/>
    <cellStyle name="Note 11 6 2 3" xfId="20440"/>
    <cellStyle name="Note 11 6 2 3 2" xfId="41627"/>
    <cellStyle name="Note 11 6 2 4" xfId="31007"/>
    <cellStyle name="Note 11 6 2_Table 2A-1_EFT (Annual)" xfId="15457"/>
    <cellStyle name="Note 11 6 3" xfId="10909"/>
    <cellStyle name="Note 11 6 3 2" xfId="23007"/>
    <cellStyle name="Note 11 6 3 2 2" xfId="44193"/>
    <cellStyle name="Note 11 6 3 3" xfId="33589"/>
    <cellStyle name="Note 11 6 4" xfId="17894"/>
    <cellStyle name="Note 11 6 4 2" xfId="39081"/>
    <cellStyle name="Note 11 6 5" xfId="28264"/>
    <cellStyle name="Note 11 6_Table 2A-1_EFT (Annual)" xfId="7178"/>
    <cellStyle name="Note 11 7" xfId="3724"/>
    <cellStyle name="Note 11 7 2" xfId="12092"/>
    <cellStyle name="Note 11 7 2 2" xfId="24122"/>
    <cellStyle name="Note 11 7 2 2 2" xfId="45308"/>
    <cellStyle name="Note 11 7 2 3" xfId="34704"/>
    <cellStyle name="Note 11 7 3" xfId="19009"/>
    <cellStyle name="Note 11 7 3 2" xfId="40196"/>
    <cellStyle name="Note 11 7 4" xfId="29433"/>
    <cellStyle name="Note 11 7_Table 2A-1_EFT (Annual)" xfId="15458"/>
    <cellStyle name="Note 11 8" xfId="9411"/>
    <cellStyle name="Note 11 8 2" xfId="21576"/>
    <cellStyle name="Note 11 8 2 2" xfId="42762"/>
    <cellStyle name="Note 11 8 3" xfId="32158"/>
    <cellStyle name="Note 11 9" xfId="16463"/>
    <cellStyle name="Note 11 9 2" xfId="37650"/>
    <cellStyle name="Note 11_Table 2A-1_EFT (Annual)" xfId="3228"/>
    <cellStyle name="Note 12" xfId="143"/>
    <cellStyle name="Note 12 10" xfId="26698"/>
    <cellStyle name="Note 12 2" xfId="536"/>
    <cellStyle name="Note 12 2 2" xfId="1513"/>
    <cellStyle name="Note 12 2 2 2" xfId="2783"/>
    <cellStyle name="Note 12 2 2 2 2" xfId="6344"/>
    <cellStyle name="Note 12 2 2 2 2 2" xfId="14538"/>
    <cellStyle name="Note 12 2 2 2 2 2 2" xfId="26510"/>
    <cellStyle name="Note 12 2 2 2 2 2 2 2" xfId="47696"/>
    <cellStyle name="Note 12 2 2 2 2 2 3" xfId="37092"/>
    <cellStyle name="Note 12 2 2 2 2 3" xfId="21397"/>
    <cellStyle name="Note 12 2 2 2 2 3 2" xfId="42584"/>
    <cellStyle name="Note 12 2 2 2 2 4" xfId="32000"/>
    <cellStyle name="Note 12 2 2 2 2_Table 2A-1_EFT (Annual)" xfId="15459"/>
    <cellStyle name="Note 12 2 2 2 3" xfId="11880"/>
    <cellStyle name="Note 12 2 2 2 3 2" xfId="23964"/>
    <cellStyle name="Note 12 2 2 2 3 2 2" xfId="45150"/>
    <cellStyle name="Note 12 2 2 2 3 3" xfId="34546"/>
    <cellStyle name="Note 12 2 2 2 4" xfId="18851"/>
    <cellStyle name="Note 12 2 2 2 4 2" xfId="40038"/>
    <cellStyle name="Note 12 2 2 2 5" xfId="29257"/>
    <cellStyle name="Note 12 2 2 2_Table 2A-1_EFT (Annual)" xfId="7180"/>
    <cellStyle name="Note 12 2 2 3" xfId="5074"/>
    <cellStyle name="Note 12 2 2 3 2" xfId="13334"/>
    <cellStyle name="Note 12 2 2 3 2 2" xfId="25340"/>
    <cellStyle name="Note 12 2 2 3 2 2 2" xfId="46526"/>
    <cellStyle name="Note 12 2 2 3 2 3" xfId="35922"/>
    <cellStyle name="Note 12 2 2 3 3" xfId="20227"/>
    <cellStyle name="Note 12 2 2 3 3 2" xfId="41414"/>
    <cellStyle name="Note 12 2 2 3 4" xfId="30731"/>
    <cellStyle name="Note 12 2 2 3_Table 2A-1_EFT (Annual)" xfId="15460"/>
    <cellStyle name="Note 12 2 2 4" xfId="10678"/>
    <cellStyle name="Note 12 2 2 4 2" xfId="22794"/>
    <cellStyle name="Note 12 2 2 4 2 2" xfId="43980"/>
    <cellStyle name="Note 12 2 2 4 3" xfId="33376"/>
    <cellStyle name="Note 12 2 2 5" xfId="17681"/>
    <cellStyle name="Note 12 2 2 5 2" xfId="38868"/>
    <cellStyle name="Note 12 2 2 6" xfId="27988"/>
    <cellStyle name="Note 12 2 2_Table 2A-1_EFT (Annual)" xfId="7179"/>
    <cellStyle name="Note 12 2 3" xfId="1045"/>
    <cellStyle name="Note 12 2 3 2" xfId="4606"/>
    <cellStyle name="Note 12 2 3 2 2" xfId="12866"/>
    <cellStyle name="Note 12 2 3 2 2 2" xfId="24872"/>
    <cellStyle name="Note 12 2 3 2 2 2 2" xfId="46058"/>
    <cellStyle name="Note 12 2 3 2 2 3" xfId="35454"/>
    <cellStyle name="Note 12 2 3 2 3" xfId="19759"/>
    <cellStyle name="Note 12 2 3 2 3 2" xfId="40946"/>
    <cellStyle name="Note 12 2 3 2 4" xfId="30263"/>
    <cellStyle name="Note 12 2 3 2_Table 2A-1_EFT (Annual)" xfId="15461"/>
    <cellStyle name="Note 12 2 3 3" xfId="10210"/>
    <cellStyle name="Note 12 2 3 3 2" xfId="22326"/>
    <cellStyle name="Note 12 2 3 3 2 2" xfId="43512"/>
    <cellStyle name="Note 12 2 3 3 3" xfId="32908"/>
    <cellStyle name="Note 12 2 3 4" xfId="17213"/>
    <cellStyle name="Note 12 2 3 4 2" xfId="38400"/>
    <cellStyle name="Note 12 2 3 5" xfId="27520"/>
    <cellStyle name="Note 12 2 3_Table 2A-1_EFT (Annual)" xfId="7181"/>
    <cellStyle name="Note 12 2 4" xfId="2252"/>
    <cellStyle name="Note 12 2 4 2" xfId="5813"/>
    <cellStyle name="Note 12 2 4 2 2" xfId="14028"/>
    <cellStyle name="Note 12 2 4 2 2 2" xfId="26016"/>
    <cellStyle name="Note 12 2 4 2 2 2 2" xfId="47202"/>
    <cellStyle name="Note 12 2 4 2 2 3" xfId="36598"/>
    <cellStyle name="Note 12 2 4 2 3" xfId="20903"/>
    <cellStyle name="Note 12 2 4 2 3 2" xfId="42090"/>
    <cellStyle name="Note 12 2 4 2 4" xfId="31470"/>
    <cellStyle name="Note 12 2 4 2_Table 2A-1_EFT (Annual)" xfId="15462"/>
    <cellStyle name="Note 12 2 4 3" xfId="11372"/>
    <cellStyle name="Note 12 2 4 3 2" xfId="23470"/>
    <cellStyle name="Note 12 2 4 3 2 2" xfId="44656"/>
    <cellStyle name="Note 12 2 4 3 3" xfId="34052"/>
    <cellStyle name="Note 12 2 4 4" xfId="18357"/>
    <cellStyle name="Note 12 2 4 4 2" xfId="39544"/>
    <cellStyle name="Note 12 2 4 5" xfId="28727"/>
    <cellStyle name="Note 12 2 4_Table 2A-1_EFT (Annual)" xfId="7182"/>
    <cellStyle name="Note 12 2 5" xfId="4106"/>
    <cellStyle name="Note 12 2 5 2" xfId="12430"/>
    <cellStyle name="Note 12 2 5 2 2" xfId="24452"/>
    <cellStyle name="Note 12 2 5 2 2 2" xfId="45638"/>
    <cellStyle name="Note 12 2 5 2 3" xfId="35034"/>
    <cellStyle name="Note 12 2 5 3" xfId="19339"/>
    <cellStyle name="Note 12 2 5 3 2" xfId="40526"/>
    <cellStyle name="Note 12 2 5 4" xfId="29794"/>
    <cellStyle name="Note 12 2 5_Table 2A-1_EFT (Annual)" xfId="15463"/>
    <cellStyle name="Note 12 2 6" xfId="9769"/>
    <cellStyle name="Note 12 2 6 2" xfId="21906"/>
    <cellStyle name="Note 12 2 6 2 2" xfId="43092"/>
    <cellStyle name="Note 12 2 6 3" xfId="32488"/>
    <cellStyle name="Note 12 2 7" xfId="16793"/>
    <cellStyle name="Note 12 2 7 2" xfId="37980"/>
    <cellStyle name="Note 12 2 8" xfId="27051"/>
    <cellStyle name="Note 12 2_Table 2A-1_EFT (Annual)" xfId="3232"/>
    <cellStyle name="Note 12 3" xfId="374"/>
    <cellStyle name="Note 12 3 2" xfId="1357"/>
    <cellStyle name="Note 12 3 2 2" xfId="2627"/>
    <cellStyle name="Note 12 3 2 2 2" xfId="6188"/>
    <cellStyle name="Note 12 3 2 2 2 2" xfId="14382"/>
    <cellStyle name="Note 12 3 2 2 2 2 2" xfId="26354"/>
    <cellStyle name="Note 12 3 2 2 2 2 2 2" xfId="47540"/>
    <cellStyle name="Note 12 3 2 2 2 2 3" xfId="36936"/>
    <cellStyle name="Note 12 3 2 2 2 3" xfId="21241"/>
    <cellStyle name="Note 12 3 2 2 2 3 2" xfId="42428"/>
    <cellStyle name="Note 12 3 2 2 2 4" xfId="31844"/>
    <cellStyle name="Note 12 3 2 2 2_Table 2A-1_EFT (Annual)" xfId="15464"/>
    <cellStyle name="Note 12 3 2 2 3" xfId="11724"/>
    <cellStyle name="Note 12 3 2 2 3 2" xfId="23808"/>
    <cellStyle name="Note 12 3 2 2 3 2 2" xfId="44994"/>
    <cellStyle name="Note 12 3 2 2 3 3" xfId="34390"/>
    <cellStyle name="Note 12 3 2 2 4" xfId="18695"/>
    <cellStyle name="Note 12 3 2 2 4 2" xfId="39882"/>
    <cellStyle name="Note 12 3 2 2 5" xfId="29101"/>
    <cellStyle name="Note 12 3 2 2_Table 2A-1_EFT (Annual)" xfId="7184"/>
    <cellStyle name="Note 12 3 2 3" xfId="4918"/>
    <cellStyle name="Note 12 3 2 3 2" xfId="13178"/>
    <cellStyle name="Note 12 3 2 3 2 2" xfId="25184"/>
    <cellStyle name="Note 12 3 2 3 2 2 2" xfId="46370"/>
    <cellStyle name="Note 12 3 2 3 2 3" xfId="35766"/>
    <cellStyle name="Note 12 3 2 3 3" xfId="20071"/>
    <cellStyle name="Note 12 3 2 3 3 2" xfId="41258"/>
    <cellStyle name="Note 12 3 2 3 4" xfId="30575"/>
    <cellStyle name="Note 12 3 2 3_Table 2A-1_EFT (Annual)" xfId="15465"/>
    <cellStyle name="Note 12 3 2 4" xfId="10522"/>
    <cellStyle name="Note 12 3 2 4 2" xfId="22638"/>
    <cellStyle name="Note 12 3 2 4 2 2" xfId="43824"/>
    <cellStyle name="Note 12 3 2 4 3" xfId="33220"/>
    <cellStyle name="Note 12 3 2 5" xfId="17525"/>
    <cellStyle name="Note 12 3 2 5 2" xfId="38712"/>
    <cellStyle name="Note 12 3 2 6" xfId="27832"/>
    <cellStyle name="Note 12 3 2_Table 2A-1_EFT (Annual)" xfId="7183"/>
    <cellStyle name="Note 12 3 3" xfId="913"/>
    <cellStyle name="Note 12 3 3 2" xfId="4474"/>
    <cellStyle name="Note 12 3 3 2 2" xfId="12736"/>
    <cellStyle name="Note 12 3 3 2 2 2" xfId="24746"/>
    <cellStyle name="Note 12 3 3 2 2 2 2" xfId="45932"/>
    <cellStyle name="Note 12 3 3 2 2 3" xfId="35328"/>
    <cellStyle name="Note 12 3 3 2 3" xfId="19633"/>
    <cellStyle name="Note 12 3 3 2 3 2" xfId="40820"/>
    <cellStyle name="Note 12 3 3 2 4" xfId="30131"/>
    <cellStyle name="Note 12 3 3 2_Table 2A-1_EFT (Annual)" xfId="15466"/>
    <cellStyle name="Note 12 3 3 3" xfId="10083"/>
    <cellStyle name="Note 12 3 3 3 2" xfId="22200"/>
    <cellStyle name="Note 12 3 3 3 2 2" xfId="43386"/>
    <cellStyle name="Note 12 3 3 3 3" xfId="32782"/>
    <cellStyle name="Note 12 3 3 4" xfId="17087"/>
    <cellStyle name="Note 12 3 3 4 2" xfId="38274"/>
    <cellStyle name="Note 12 3 3 5" xfId="27388"/>
    <cellStyle name="Note 12 3 3_Table 2A-1_EFT (Annual)" xfId="7185"/>
    <cellStyle name="Note 12 3 4" xfId="2096"/>
    <cellStyle name="Note 12 3 4 2" xfId="5657"/>
    <cellStyle name="Note 12 3 4 2 2" xfId="13872"/>
    <cellStyle name="Note 12 3 4 2 2 2" xfId="25860"/>
    <cellStyle name="Note 12 3 4 2 2 2 2" xfId="47046"/>
    <cellStyle name="Note 12 3 4 2 2 3" xfId="36442"/>
    <cellStyle name="Note 12 3 4 2 3" xfId="20747"/>
    <cellStyle name="Note 12 3 4 2 3 2" xfId="41934"/>
    <cellStyle name="Note 12 3 4 2 4" xfId="31314"/>
    <cellStyle name="Note 12 3 4 2_Table 2A-1_EFT (Annual)" xfId="15467"/>
    <cellStyle name="Note 12 3 4 3" xfId="11216"/>
    <cellStyle name="Note 12 3 4 3 2" xfId="23314"/>
    <cellStyle name="Note 12 3 4 3 2 2" xfId="44500"/>
    <cellStyle name="Note 12 3 4 3 3" xfId="33896"/>
    <cellStyle name="Note 12 3 4 4" xfId="18201"/>
    <cellStyle name="Note 12 3 4 4 2" xfId="39388"/>
    <cellStyle name="Note 12 3 4 5" xfId="28571"/>
    <cellStyle name="Note 12 3 4_Table 2A-1_EFT (Annual)" xfId="7186"/>
    <cellStyle name="Note 12 3 5" xfId="3944"/>
    <cellStyle name="Note 12 3 5 2" xfId="12272"/>
    <cellStyle name="Note 12 3 5 2 2" xfId="24296"/>
    <cellStyle name="Note 12 3 5 2 2 2" xfId="45482"/>
    <cellStyle name="Note 12 3 5 2 3" xfId="34878"/>
    <cellStyle name="Note 12 3 5 3" xfId="19183"/>
    <cellStyle name="Note 12 3 5 3 2" xfId="40370"/>
    <cellStyle name="Note 12 3 5 4" xfId="29632"/>
    <cellStyle name="Note 12 3 5_Table 2A-1_EFT (Annual)" xfId="15468"/>
    <cellStyle name="Note 12 3 6" xfId="9609"/>
    <cellStyle name="Note 12 3 6 2" xfId="21750"/>
    <cellStyle name="Note 12 3 6 2 2" xfId="42936"/>
    <cellStyle name="Note 12 3 6 3" xfId="32332"/>
    <cellStyle name="Note 12 3 7" xfId="16637"/>
    <cellStyle name="Note 12 3 7 2" xfId="37824"/>
    <cellStyle name="Note 12 3 8" xfId="26889"/>
    <cellStyle name="Note 12 3_Table 2A-1_EFT (Annual)" xfId="3233"/>
    <cellStyle name="Note 12 4" xfId="1191"/>
    <cellStyle name="Note 12 4 2" xfId="2461"/>
    <cellStyle name="Note 12 4 2 2" xfId="6022"/>
    <cellStyle name="Note 12 4 2 2 2" xfId="14216"/>
    <cellStyle name="Note 12 4 2 2 2 2" xfId="26188"/>
    <cellStyle name="Note 12 4 2 2 2 2 2" xfId="47374"/>
    <cellStyle name="Note 12 4 2 2 2 3" xfId="36770"/>
    <cellStyle name="Note 12 4 2 2 3" xfId="21075"/>
    <cellStyle name="Note 12 4 2 2 3 2" xfId="42262"/>
    <cellStyle name="Note 12 4 2 2 4" xfId="31678"/>
    <cellStyle name="Note 12 4 2 2_Table 2A-1_EFT (Annual)" xfId="15469"/>
    <cellStyle name="Note 12 4 2 3" xfId="11558"/>
    <cellStyle name="Note 12 4 2 3 2" xfId="23642"/>
    <cellStyle name="Note 12 4 2 3 2 2" xfId="44828"/>
    <cellStyle name="Note 12 4 2 3 3" xfId="34224"/>
    <cellStyle name="Note 12 4 2 4" xfId="18529"/>
    <cellStyle name="Note 12 4 2 4 2" xfId="39716"/>
    <cellStyle name="Note 12 4 2 5" xfId="28935"/>
    <cellStyle name="Note 12 4 2_Table 2A-1_EFT (Annual)" xfId="7188"/>
    <cellStyle name="Note 12 4 3" xfId="4752"/>
    <cellStyle name="Note 12 4 3 2" xfId="13012"/>
    <cellStyle name="Note 12 4 3 2 2" xfId="25018"/>
    <cellStyle name="Note 12 4 3 2 2 2" xfId="46204"/>
    <cellStyle name="Note 12 4 3 2 3" xfId="35600"/>
    <cellStyle name="Note 12 4 3 3" xfId="19905"/>
    <cellStyle name="Note 12 4 3 3 2" xfId="41092"/>
    <cellStyle name="Note 12 4 3 4" xfId="30409"/>
    <cellStyle name="Note 12 4 3_Table 2A-1_EFT (Annual)" xfId="15470"/>
    <cellStyle name="Note 12 4 4" xfId="10356"/>
    <cellStyle name="Note 12 4 4 2" xfId="22472"/>
    <cellStyle name="Note 12 4 4 2 2" xfId="43658"/>
    <cellStyle name="Note 12 4 4 3" xfId="33054"/>
    <cellStyle name="Note 12 4 5" xfId="17359"/>
    <cellStyle name="Note 12 4 5 2" xfId="38546"/>
    <cellStyle name="Note 12 4 6" xfId="27666"/>
    <cellStyle name="Note 12 4_Table 2A-1_EFT (Annual)" xfId="7187"/>
    <cellStyle name="Note 12 5" xfId="754"/>
    <cellStyle name="Note 12 5 2" xfId="4315"/>
    <cellStyle name="Note 12 5 2 2" xfId="12595"/>
    <cellStyle name="Note 12 5 2 2 2" xfId="24612"/>
    <cellStyle name="Note 12 5 2 2 2 2" xfId="45798"/>
    <cellStyle name="Note 12 5 2 2 3" xfId="35194"/>
    <cellStyle name="Note 12 5 2 3" xfId="19499"/>
    <cellStyle name="Note 12 5 2 3 2" xfId="40686"/>
    <cellStyle name="Note 12 5 2 4" xfId="29972"/>
    <cellStyle name="Note 12 5 2_Table 2A-1_EFT (Annual)" xfId="15471"/>
    <cellStyle name="Note 12 5 3" xfId="9943"/>
    <cellStyle name="Note 12 5 3 2" xfId="22066"/>
    <cellStyle name="Note 12 5 3 2 2" xfId="43252"/>
    <cellStyle name="Note 12 5 3 3" xfId="32648"/>
    <cellStyle name="Note 12 5 4" xfId="16953"/>
    <cellStyle name="Note 12 5 4 2" xfId="38140"/>
    <cellStyle name="Note 12 5 5" xfId="27229"/>
    <cellStyle name="Note 12 5_Table 2A-1_EFT (Annual)" xfId="7189"/>
    <cellStyle name="Note 12 6" xfId="1785"/>
    <cellStyle name="Note 12 6 2" xfId="5346"/>
    <cellStyle name="Note 12 6 2 2" xfId="13561"/>
    <cellStyle name="Note 12 6 2 2 2" xfId="25549"/>
    <cellStyle name="Note 12 6 2 2 2 2" xfId="46735"/>
    <cellStyle name="Note 12 6 2 2 3" xfId="36131"/>
    <cellStyle name="Note 12 6 2 3" xfId="20436"/>
    <cellStyle name="Note 12 6 2 3 2" xfId="41623"/>
    <cellStyle name="Note 12 6 2 4" xfId="31003"/>
    <cellStyle name="Note 12 6 2_Table 2A-1_EFT (Annual)" xfId="15472"/>
    <cellStyle name="Note 12 6 3" xfId="10905"/>
    <cellStyle name="Note 12 6 3 2" xfId="23003"/>
    <cellStyle name="Note 12 6 3 2 2" xfId="44189"/>
    <cellStyle name="Note 12 6 3 3" xfId="33585"/>
    <cellStyle name="Note 12 6 4" xfId="17890"/>
    <cellStyle name="Note 12 6 4 2" xfId="39077"/>
    <cellStyle name="Note 12 6 5" xfId="28260"/>
    <cellStyle name="Note 12 6_Table 2A-1_EFT (Annual)" xfId="7190"/>
    <cellStyle name="Note 12 7" xfId="3732"/>
    <cellStyle name="Note 12 7 2" xfId="12100"/>
    <cellStyle name="Note 12 7 2 2" xfId="24130"/>
    <cellStyle name="Note 12 7 2 2 2" xfId="45316"/>
    <cellStyle name="Note 12 7 2 3" xfId="34712"/>
    <cellStyle name="Note 12 7 3" xfId="19017"/>
    <cellStyle name="Note 12 7 3 2" xfId="40204"/>
    <cellStyle name="Note 12 7 4" xfId="29441"/>
    <cellStyle name="Note 12 7_Table 2A-1_EFT (Annual)" xfId="15473"/>
    <cellStyle name="Note 12 8" xfId="9419"/>
    <cellStyle name="Note 12 8 2" xfId="21584"/>
    <cellStyle name="Note 12 8 2 2" xfId="42770"/>
    <cellStyle name="Note 12 8 3" xfId="32166"/>
    <cellStyle name="Note 12 9" xfId="16471"/>
    <cellStyle name="Note 12 9 2" xfId="37658"/>
    <cellStyle name="Note 12_Table 2A-1_EFT (Annual)" xfId="3231"/>
    <cellStyle name="Note 13" xfId="150"/>
    <cellStyle name="Note 13 10" xfId="26705"/>
    <cellStyle name="Note 13 2" xfId="543"/>
    <cellStyle name="Note 13 2 2" xfId="1520"/>
    <cellStyle name="Note 13 2 2 2" xfId="2790"/>
    <cellStyle name="Note 13 2 2 2 2" xfId="6351"/>
    <cellStyle name="Note 13 2 2 2 2 2" xfId="14545"/>
    <cellStyle name="Note 13 2 2 2 2 2 2" xfId="26517"/>
    <cellStyle name="Note 13 2 2 2 2 2 2 2" xfId="47703"/>
    <cellStyle name="Note 13 2 2 2 2 2 3" xfId="37099"/>
    <cellStyle name="Note 13 2 2 2 2 3" xfId="21404"/>
    <cellStyle name="Note 13 2 2 2 2 3 2" xfId="42591"/>
    <cellStyle name="Note 13 2 2 2 2 4" xfId="32007"/>
    <cellStyle name="Note 13 2 2 2 2_Table 2A-1_EFT (Annual)" xfId="15474"/>
    <cellStyle name="Note 13 2 2 2 3" xfId="11887"/>
    <cellStyle name="Note 13 2 2 2 3 2" xfId="23971"/>
    <cellStyle name="Note 13 2 2 2 3 2 2" xfId="45157"/>
    <cellStyle name="Note 13 2 2 2 3 3" xfId="34553"/>
    <cellStyle name="Note 13 2 2 2 4" xfId="18858"/>
    <cellStyle name="Note 13 2 2 2 4 2" xfId="40045"/>
    <cellStyle name="Note 13 2 2 2 5" xfId="29264"/>
    <cellStyle name="Note 13 2 2 2_Table 2A-1_EFT (Annual)" xfId="7192"/>
    <cellStyle name="Note 13 2 2 3" xfId="5081"/>
    <cellStyle name="Note 13 2 2 3 2" xfId="13341"/>
    <cellStyle name="Note 13 2 2 3 2 2" xfId="25347"/>
    <cellStyle name="Note 13 2 2 3 2 2 2" xfId="46533"/>
    <cellStyle name="Note 13 2 2 3 2 3" xfId="35929"/>
    <cellStyle name="Note 13 2 2 3 3" xfId="20234"/>
    <cellStyle name="Note 13 2 2 3 3 2" xfId="41421"/>
    <cellStyle name="Note 13 2 2 3 4" xfId="30738"/>
    <cellStyle name="Note 13 2 2 3_Table 2A-1_EFT (Annual)" xfId="15475"/>
    <cellStyle name="Note 13 2 2 4" xfId="10685"/>
    <cellStyle name="Note 13 2 2 4 2" xfId="22801"/>
    <cellStyle name="Note 13 2 2 4 2 2" xfId="43987"/>
    <cellStyle name="Note 13 2 2 4 3" xfId="33383"/>
    <cellStyle name="Note 13 2 2 5" xfId="17688"/>
    <cellStyle name="Note 13 2 2 5 2" xfId="38875"/>
    <cellStyle name="Note 13 2 2 6" xfId="27995"/>
    <cellStyle name="Note 13 2 2_Table 2A-1_EFT (Annual)" xfId="7191"/>
    <cellStyle name="Note 13 2 3" xfId="1051"/>
    <cellStyle name="Note 13 2 3 2" xfId="4612"/>
    <cellStyle name="Note 13 2 3 2 2" xfId="12872"/>
    <cellStyle name="Note 13 2 3 2 2 2" xfId="24878"/>
    <cellStyle name="Note 13 2 3 2 2 2 2" xfId="46064"/>
    <cellStyle name="Note 13 2 3 2 2 3" xfId="35460"/>
    <cellStyle name="Note 13 2 3 2 3" xfId="19765"/>
    <cellStyle name="Note 13 2 3 2 3 2" xfId="40952"/>
    <cellStyle name="Note 13 2 3 2 4" xfId="30269"/>
    <cellStyle name="Note 13 2 3 2_Table 2A-1_EFT (Annual)" xfId="15476"/>
    <cellStyle name="Note 13 2 3 3" xfId="10216"/>
    <cellStyle name="Note 13 2 3 3 2" xfId="22332"/>
    <cellStyle name="Note 13 2 3 3 2 2" xfId="43518"/>
    <cellStyle name="Note 13 2 3 3 3" xfId="32914"/>
    <cellStyle name="Note 13 2 3 4" xfId="17219"/>
    <cellStyle name="Note 13 2 3 4 2" xfId="38406"/>
    <cellStyle name="Note 13 2 3 5" xfId="27526"/>
    <cellStyle name="Note 13 2 3_Table 2A-1_EFT (Annual)" xfId="7193"/>
    <cellStyle name="Note 13 2 4" xfId="2259"/>
    <cellStyle name="Note 13 2 4 2" xfId="5820"/>
    <cellStyle name="Note 13 2 4 2 2" xfId="14035"/>
    <cellStyle name="Note 13 2 4 2 2 2" xfId="26023"/>
    <cellStyle name="Note 13 2 4 2 2 2 2" xfId="47209"/>
    <cellStyle name="Note 13 2 4 2 2 3" xfId="36605"/>
    <cellStyle name="Note 13 2 4 2 3" xfId="20910"/>
    <cellStyle name="Note 13 2 4 2 3 2" xfId="42097"/>
    <cellStyle name="Note 13 2 4 2 4" xfId="31477"/>
    <cellStyle name="Note 13 2 4 2_Table 2A-1_EFT (Annual)" xfId="15477"/>
    <cellStyle name="Note 13 2 4 3" xfId="11379"/>
    <cellStyle name="Note 13 2 4 3 2" xfId="23477"/>
    <cellStyle name="Note 13 2 4 3 2 2" xfId="44663"/>
    <cellStyle name="Note 13 2 4 3 3" xfId="34059"/>
    <cellStyle name="Note 13 2 4 4" xfId="18364"/>
    <cellStyle name="Note 13 2 4 4 2" xfId="39551"/>
    <cellStyle name="Note 13 2 4 5" xfId="28734"/>
    <cellStyle name="Note 13 2 4_Table 2A-1_EFT (Annual)" xfId="7194"/>
    <cellStyle name="Note 13 2 5" xfId="4113"/>
    <cellStyle name="Note 13 2 5 2" xfId="12437"/>
    <cellStyle name="Note 13 2 5 2 2" xfId="24459"/>
    <cellStyle name="Note 13 2 5 2 2 2" xfId="45645"/>
    <cellStyle name="Note 13 2 5 2 3" xfId="35041"/>
    <cellStyle name="Note 13 2 5 3" xfId="19346"/>
    <cellStyle name="Note 13 2 5 3 2" xfId="40533"/>
    <cellStyle name="Note 13 2 5 4" xfId="29801"/>
    <cellStyle name="Note 13 2 5_Table 2A-1_EFT (Annual)" xfId="15478"/>
    <cellStyle name="Note 13 2 6" xfId="9776"/>
    <cellStyle name="Note 13 2 6 2" xfId="21913"/>
    <cellStyle name="Note 13 2 6 2 2" xfId="43099"/>
    <cellStyle name="Note 13 2 6 3" xfId="32495"/>
    <cellStyle name="Note 13 2 7" xfId="16800"/>
    <cellStyle name="Note 13 2 7 2" xfId="37987"/>
    <cellStyle name="Note 13 2 8" xfId="27058"/>
    <cellStyle name="Note 13 2_Table 2A-1_EFT (Annual)" xfId="3235"/>
    <cellStyle name="Note 13 3" xfId="381"/>
    <cellStyle name="Note 13 3 2" xfId="1364"/>
    <cellStyle name="Note 13 3 2 2" xfId="2634"/>
    <cellStyle name="Note 13 3 2 2 2" xfId="6195"/>
    <cellStyle name="Note 13 3 2 2 2 2" xfId="14389"/>
    <cellStyle name="Note 13 3 2 2 2 2 2" xfId="26361"/>
    <cellStyle name="Note 13 3 2 2 2 2 2 2" xfId="47547"/>
    <cellStyle name="Note 13 3 2 2 2 2 3" xfId="36943"/>
    <cellStyle name="Note 13 3 2 2 2 3" xfId="21248"/>
    <cellStyle name="Note 13 3 2 2 2 3 2" xfId="42435"/>
    <cellStyle name="Note 13 3 2 2 2 4" xfId="31851"/>
    <cellStyle name="Note 13 3 2 2 2_Table 2A-1_EFT (Annual)" xfId="15479"/>
    <cellStyle name="Note 13 3 2 2 3" xfId="11731"/>
    <cellStyle name="Note 13 3 2 2 3 2" xfId="23815"/>
    <cellStyle name="Note 13 3 2 2 3 2 2" xfId="45001"/>
    <cellStyle name="Note 13 3 2 2 3 3" xfId="34397"/>
    <cellStyle name="Note 13 3 2 2 4" xfId="18702"/>
    <cellStyle name="Note 13 3 2 2 4 2" xfId="39889"/>
    <cellStyle name="Note 13 3 2 2 5" xfId="29108"/>
    <cellStyle name="Note 13 3 2 2_Table 2A-1_EFT (Annual)" xfId="7196"/>
    <cellStyle name="Note 13 3 2 3" xfId="4925"/>
    <cellStyle name="Note 13 3 2 3 2" xfId="13185"/>
    <cellStyle name="Note 13 3 2 3 2 2" xfId="25191"/>
    <cellStyle name="Note 13 3 2 3 2 2 2" xfId="46377"/>
    <cellStyle name="Note 13 3 2 3 2 3" xfId="35773"/>
    <cellStyle name="Note 13 3 2 3 3" xfId="20078"/>
    <cellStyle name="Note 13 3 2 3 3 2" xfId="41265"/>
    <cellStyle name="Note 13 3 2 3 4" xfId="30582"/>
    <cellStyle name="Note 13 3 2 3_Table 2A-1_EFT (Annual)" xfId="15480"/>
    <cellStyle name="Note 13 3 2 4" xfId="10529"/>
    <cellStyle name="Note 13 3 2 4 2" xfId="22645"/>
    <cellStyle name="Note 13 3 2 4 2 2" xfId="43831"/>
    <cellStyle name="Note 13 3 2 4 3" xfId="33227"/>
    <cellStyle name="Note 13 3 2 5" xfId="17532"/>
    <cellStyle name="Note 13 3 2 5 2" xfId="38719"/>
    <cellStyle name="Note 13 3 2 6" xfId="27839"/>
    <cellStyle name="Note 13 3 2_Table 2A-1_EFT (Annual)" xfId="7195"/>
    <cellStyle name="Note 13 3 3" xfId="919"/>
    <cellStyle name="Note 13 3 3 2" xfId="4480"/>
    <cellStyle name="Note 13 3 3 2 2" xfId="12742"/>
    <cellStyle name="Note 13 3 3 2 2 2" xfId="24752"/>
    <cellStyle name="Note 13 3 3 2 2 2 2" xfId="45938"/>
    <cellStyle name="Note 13 3 3 2 2 3" xfId="35334"/>
    <cellStyle name="Note 13 3 3 2 3" xfId="19639"/>
    <cellStyle name="Note 13 3 3 2 3 2" xfId="40826"/>
    <cellStyle name="Note 13 3 3 2 4" xfId="30137"/>
    <cellStyle name="Note 13 3 3 2_Table 2A-1_EFT (Annual)" xfId="15481"/>
    <cellStyle name="Note 13 3 3 3" xfId="10089"/>
    <cellStyle name="Note 13 3 3 3 2" xfId="22206"/>
    <cellStyle name="Note 13 3 3 3 2 2" xfId="43392"/>
    <cellStyle name="Note 13 3 3 3 3" xfId="32788"/>
    <cellStyle name="Note 13 3 3 4" xfId="17093"/>
    <cellStyle name="Note 13 3 3 4 2" xfId="38280"/>
    <cellStyle name="Note 13 3 3 5" xfId="27394"/>
    <cellStyle name="Note 13 3 3_Table 2A-1_EFT (Annual)" xfId="7197"/>
    <cellStyle name="Note 13 3 4" xfId="2103"/>
    <cellStyle name="Note 13 3 4 2" xfId="5664"/>
    <cellStyle name="Note 13 3 4 2 2" xfId="13879"/>
    <cellStyle name="Note 13 3 4 2 2 2" xfId="25867"/>
    <cellStyle name="Note 13 3 4 2 2 2 2" xfId="47053"/>
    <cellStyle name="Note 13 3 4 2 2 3" xfId="36449"/>
    <cellStyle name="Note 13 3 4 2 3" xfId="20754"/>
    <cellStyle name="Note 13 3 4 2 3 2" xfId="41941"/>
    <cellStyle name="Note 13 3 4 2 4" xfId="31321"/>
    <cellStyle name="Note 13 3 4 2_Table 2A-1_EFT (Annual)" xfId="15482"/>
    <cellStyle name="Note 13 3 4 3" xfId="11223"/>
    <cellStyle name="Note 13 3 4 3 2" xfId="23321"/>
    <cellStyle name="Note 13 3 4 3 2 2" xfId="44507"/>
    <cellStyle name="Note 13 3 4 3 3" xfId="33903"/>
    <cellStyle name="Note 13 3 4 4" xfId="18208"/>
    <cellStyle name="Note 13 3 4 4 2" xfId="39395"/>
    <cellStyle name="Note 13 3 4 5" xfId="28578"/>
    <cellStyle name="Note 13 3 4_Table 2A-1_EFT (Annual)" xfId="7198"/>
    <cellStyle name="Note 13 3 5" xfId="3951"/>
    <cellStyle name="Note 13 3 5 2" xfId="12279"/>
    <cellStyle name="Note 13 3 5 2 2" xfId="24303"/>
    <cellStyle name="Note 13 3 5 2 2 2" xfId="45489"/>
    <cellStyle name="Note 13 3 5 2 3" xfId="34885"/>
    <cellStyle name="Note 13 3 5 3" xfId="19190"/>
    <cellStyle name="Note 13 3 5 3 2" xfId="40377"/>
    <cellStyle name="Note 13 3 5 4" xfId="29639"/>
    <cellStyle name="Note 13 3 5_Table 2A-1_EFT (Annual)" xfId="15483"/>
    <cellStyle name="Note 13 3 6" xfId="9616"/>
    <cellStyle name="Note 13 3 6 2" xfId="21757"/>
    <cellStyle name="Note 13 3 6 2 2" xfId="42943"/>
    <cellStyle name="Note 13 3 6 3" xfId="32339"/>
    <cellStyle name="Note 13 3 7" xfId="16644"/>
    <cellStyle name="Note 13 3 7 2" xfId="37831"/>
    <cellStyle name="Note 13 3 8" xfId="26896"/>
    <cellStyle name="Note 13 3_Table 2A-1_EFT (Annual)" xfId="3236"/>
    <cellStyle name="Note 13 4" xfId="1198"/>
    <cellStyle name="Note 13 4 2" xfId="2468"/>
    <cellStyle name="Note 13 4 2 2" xfId="6029"/>
    <cellStyle name="Note 13 4 2 2 2" xfId="14223"/>
    <cellStyle name="Note 13 4 2 2 2 2" xfId="26195"/>
    <cellStyle name="Note 13 4 2 2 2 2 2" xfId="47381"/>
    <cellStyle name="Note 13 4 2 2 2 3" xfId="36777"/>
    <cellStyle name="Note 13 4 2 2 3" xfId="21082"/>
    <cellStyle name="Note 13 4 2 2 3 2" xfId="42269"/>
    <cellStyle name="Note 13 4 2 2 4" xfId="31685"/>
    <cellStyle name="Note 13 4 2 2_Table 2A-1_EFT (Annual)" xfId="15484"/>
    <cellStyle name="Note 13 4 2 3" xfId="11565"/>
    <cellStyle name="Note 13 4 2 3 2" xfId="23649"/>
    <cellStyle name="Note 13 4 2 3 2 2" xfId="44835"/>
    <cellStyle name="Note 13 4 2 3 3" xfId="34231"/>
    <cellStyle name="Note 13 4 2 4" xfId="18536"/>
    <cellStyle name="Note 13 4 2 4 2" xfId="39723"/>
    <cellStyle name="Note 13 4 2 5" xfId="28942"/>
    <cellStyle name="Note 13 4 2_Table 2A-1_EFT (Annual)" xfId="7200"/>
    <cellStyle name="Note 13 4 3" xfId="4759"/>
    <cellStyle name="Note 13 4 3 2" xfId="13019"/>
    <cellStyle name="Note 13 4 3 2 2" xfId="25025"/>
    <cellStyle name="Note 13 4 3 2 2 2" xfId="46211"/>
    <cellStyle name="Note 13 4 3 2 3" xfId="35607"/>
    <cellStyle name="Note 13 4 3 3" xfId="19912"/>
    <cellStyle name="Note 13 4 3 3 2" xfId="41099"/>
    <cellStyle name="Note 13 4 3 4" xfId="30416"/>
    <cellStyle name="Note 13 4 3_Table 2A-1_EFT (Annual)" xfId="15485"/>
    <cellStyle name="Note 13 4 4" xfId="10363"/>
    <cellStyle name="Note 13 4 4 2" xfId="22479"/>
    <cellStyle name="Note 13 4 4 2 2" xfId="43665"/>
    <cellStyle name="Note 13 4 4 3" xfId="33061"/>
    <cellStyle name="Note 13 4 5" xfId="17366"/>
    <cellStyle name="Note 13 4 5 2" xfId="38553"/>
    <cellStyle name="Note 13 4 6" xfId="27673"/>
    <cellStyle name="Note 13 4_Table 2A-1_EFT (Annual)" xfId="7199"/>
    <cellStyle name="Note 13 5" xfId="760"/>
    <cellStyle name="Note 13 5 2" xfId="4321"/>
    <cellStyle name="Note 13 5 2 2" xfId="12601"/>
    <cellStyle name="Note 13 5 2 2 2" xfId="24618"/>
    <cellStyle name="Note 13 5 2 2 2 2" xfId="45804"/>
    <cellStyle name="Note 13 5 2 2 3" xfId="35200"/>
    <cellStyle name="Note 13 5 2 3" xfId="19505"/>
    <cellStyle name="Note 13 5 2 3 2" xfId="40692"/>
    <cellStyle name="Note 13 5 2 4" xfId="29978"/>
    <cellStyle name="Note 13 5 2_Table 2A-1_EFT (Annual)" xfId="15486"/>
    <cellStyle name="Note 13 5 3" xfId="9949"/>
    <cellStyle name="Note 13 5 3 2" xfId="22072"/>
    <cellStyle name="Note 13 5 3 2 2" xfId="43258"/>
    <cellStyle name="Note 13 5 3 3" xfId="32654"/>
    <cellStyle name="Note 13 5 4" xfId="16959"/>
    <cellStyle name="Note 13 5 4 2" xfId="38146"/>
    <cellStyle name="Note 13 5 5" xfId="27235"/>
    <cellStyle name="Note 13 5_Table 2A-1_EFT (Annual)" xfId="7201"/>
    <cellStyle name="Note 13 6" xfId="1849"/>
    <cellStyle name="Note 13 6 2" xfId="5410"/>
    <cellStyle name="Note 13 6 2 2" xfId="13625"/>
    <cellStyle name="Note 13 6 2 2 2" xfId="25613"/>
    <cellStyle name="Note 13 6 2 2 2 2" xfId="46799"/>
    <cellStyle name="Note 13 6 2 2 3" xfId="36195"/>
    <cellStyle name="Note 13 6 2 3" xfId="20500"/>
    <cellStyle name="Note 13 6 2 3 2" xfId="41687"/>
    <cellStyle name="Note 13 6 2 4" xfId="31067"/>
    <cellStyle name="Note 13 6 2_Table 2A-1_EFT (Annual)" xfId="15487"/>
    <cellStyle name="Note 13 6 3" xfId="10969"/>
    <cellStyle name="Note 13 6 3 2" xfId="23067"/>
    <cellStyle name="Note 13 6 3 2 2" xfId="44253"/>
    <cellStyle name="Note 13 6 3 3" xfId="33649"/>
    <cellStyle name="Note 13 6 4" xfId="17954"/>
    <cellStyle name="Note 13 6 4 2" xfId="39141"/>
    <cellStyle name="Note 13 6 5" xfId="28324"/>
    <cellStyle name="Note 13 6_Table 2A-1_EFT (Annual)" xfId="7202"/>
    <cellStyle name="Note 13 7" xfId="3739"/>
    <cellStyle name="Note 13 7 2" xfId="12107"/>
    <cellStyle name="Note 13 7 2 2" xfId="24137"/>
    <cellStyle name="Note 13 7 2 2 2" xfId="45323"/>
    <cellStyle name="Note 13 7 2 3" xfId="34719"/>
    <cellStyle name="Note 13 7 3" xfId="19024"/>
    <cellStyle name="Note 13 7 3 2" xfId="40211"/>
    <cellStyle name="Note 13 7 4" xfId="29448"/>
    <cellStyle name="Note 13 7_Table 2A-1_EFT (Annual)" xfId="15488"/>
    <cellStyle name="Note 13 8" xfId="9426"/>
    <cellStyle name="Note 13 8 2" xfId="21591"/>
    <cellStyle name="Note 13 8 2 2" xfId="42777"/>
    <cellStyle name="Note 13 8 3" xfId="32173"/>
    <cellStyle name="Note 13 9" xfId="16478"/>
    <cellStyle name="Note 13 9 2" xfId="37665"/>
    <cellStyle name="Note 13_Table 2A-1_EFT (Annual)" xfId="3234"/>
    <cellStyle name="Note 14" xfId="133"/>
    <cellStyle name="Note 14 10" xfId="26688"/>
    <cellStyle name="Note 14 2" xfId="526"/>
    <cellStyle name="Note 14 2 2" xfId="1503"/>
    <cellStyle name="Note 14 2 2 2" xfId="2773"/>
    <cellStyle name="Note 14 2 2 2 2" xfId="6334"/>
    <cellStyle name="Note 14 2 2 2 2 2" xfId="14528"/>
    <cellStyle name="Note 14 2 2 2 2 2 2" xfId="26500"/>
    <cellStyle name="Note 14 2 2 2 2 2 2 2" xfId="47686"/>
    <cellStyle name="Note 14 2 2 2 2 2 3" xfId="37082"/>
    <cellStyle name="Note 14 2 2 2 2 3" xfId="21387"/>
    <cellStyle name="Note 14 2 2 2 2 3 2" xfId="42574"/>
    <cellStyle name="Note 14 2 2 2 2 4" xfId="31990"/>
    <cellStyle name="Note 14 2 2 2 2_Table 2A-1_EFT (Annual)" xfId="15489"/>
    <cellStyle name="Note 14 2 2 2 3" xfId="11870"/>
    <cellStyle name="Note 14 2 2 2 3 2" xfId="23954"/>
    <cellStyle name="Note 14 2 2 2 3 2 2" xfId="45140"/>
    <cellStyle name="Note 14 2 2 2 3 3" xfId="34536"/>
    <cellStyle name="Note 14 2 2 2 4" xfId="18841"/>
    <cellStyle name="Note 14 2 2 2 4 2" xfId="40028"/>
    <cellStyle name="Note 14 2 2 2 5" xfId="29247"/>
    <cellStyle name="Note 14 2 2 2_Table 2A-1_EFT (Annual)" xfId="7204"/>
    <cellStyle name="Note 14 2 2 3" xfId="5064"/>
    <cellStyle name="Note 14 2 2 3 2" xfId="13324"/>
    <cellStyle name="Note 14 2 2 3 2 2" xfId="25330"/>
    <cellStyle name="Note 14 2 2 3 2 2 2" xfId="46516"/>
    <cellStyle name="Note 14 2 2 3 2 3" xfId="35912"/>
    <cellStyle name="Note 14 2 2 3 3" xfId="20217"/>
    <cellStyle name="Note 14 2 2 3 3 2" xfId="41404"/>
    <cellStyle name="Note 14 2 2 3 4" xfId="30721"/>
    <cellStyle name="Note 14 2 2 3_Table 2A-1_EFT (Annual)" xfId="15490"/>
    <cellStyle name="Note 14 2 2 4" xfId="10668"/>
    <cellStyle name="Note 14 2 2 4 2" xfId="22784"/>
    <cellStyle name="Note 14 2 2 4 2 2" xfId="43970"/>
    <cellStyle name="Note 14 2 2 4 3" xfId="33366"/>
    <cellStyle name="Note 14 2 2 5" xfId="17671"/>
    <cellStyle name="Note 14 2 2 5 2" xfId="38858"/>
    <cellStyle name="Note 14 2 2 6" xfId="27978"/>
    <cellStyle name="Note 14 2 2_Table 2A-1_EFT (Annual)" xfId="7203"/>
    <cellStyle name="Note 14 2 3" xfId="1036"/>
    <cellStyle name="Note 14 2 3 2" xfId="4597"/>
    <cellStyle name="Note 14 2 3 2 2" xfId="12857"/>
    <cellStyle name="Note 14 2 3 2 2 2" xfId="24863"/>
    <cellStyle name="Note 14 2 3 2 2 2 2" xfId="46049"/>
    <cellStyle name="Note 14 2 3 2 2 3" xfId="35445"/>
    <cellStyle name="Note 14 2 3 2 3" xfId="19750"/>
    <cellStyle name="Note 14 2 3 2 3 2" xfId="40937"/>
    <cellStyle name="Note 14 2 3 2 4" xfId="30254"/>
    <cellStyle name="Note 14 2 3 2_Table 2A-1_EFT (Annual)" xfId="15491"/>
    <cellStyle name="Note 14 2 3 3" xfId="10201"/>
    <cellStyle name="Note 14 2 3 3 2" xfId="22317"/>
    <cellStyle name="Note 14 2 3 3 2 2" xfId="43503"/>
    <cellStyle name="Note 14 2 3 3 3" xfId="32899"/>
    <cellStyle name="Note 14 2 3 4" xfId="17204"/>
    <cellStyle name="Note 14 2 3 4 2" xfId="38391"/>
    <cellStyle name="Note 14 2 3 5" xfId="27511"/>
    <cellStyle name="Note 14 2 3_Table 2A-1_EFT (Annual)" xfId="7205"/>
    <cellStyle name="Note 14 2 4" xfId="2242"/>
    <cellStyle name="Note 14 2 4 2" xfId="5803"/>
    <cellStyle name="Note 14 2 4 2 2" xfId="14018"/>
    <cellStyle name="Note 14 2 4 2 2 2" xfId="26006"/>
    <cellStyle name="Note 14 2 4 2 2 2 2" xfId="47192"/>
    <cellStyle name="Note 14 2 4 2 2 3" xfId="36588"/>
    <cellStyle name="Note 14 2 4 2 3" xfId="20893"/>
    <cellStyle name="Note 14 2 4 2 3 2" xfId="42080"/>
    <cellStyle name="Note 14 2 4 2 4" xfId="31460"/>
    <cellStyle name="Note 14 2 4 2_Table 2A-1_EFT (Annual)" xfId="15492"/>
    <cellStyle name="Note 14 2 4 3" xfId="11362"/>
    <cellStyle name="Note 14 2 4 3 2" xfId="23460"/>
    <cellStyle name="Note 14 2 4 3 2 2" xfId="44646"/>
    <cellStyle name="Note 14 2 4 3 3" xfId="34042"/>
    <cellStyle name="Note 14 2 4 4" xfId="18347"/>
    <cellStyle name="Note 14 2 4 4 2" xfId="39534"/>
    <cellStyle name="Note 14 2 4 5" xfId="28717"/>
    <cellStyle name="Note 14 2 4_Table 2A-1_EFT (Annual)" xfId="7206"/>
    <cellStyle name="Note 14 2 5" xfId="4096"/>
    <cellStyle name="Note 14 2 5 2" xfId="12420"/>
    <cellStyle name="Note 14 2 5 2 2" xfId="24442"/>
    <cellStyle name="Note 14 2 5 2 2 2" xfId="45628"/>
    <cellStyle name="Note 14 2 5 2 3" xfId="35024"/>
    <cellStyle name="Note 14 2 5 3" xfId="19329"/>
    <cellStyle name="Note 14 2 5 3 2" xfId="40516"/>
    <cellStyle name="Note 14 2 5 4" xfId="29784"/>
    <cellStyle name="Note 14 2 5_Table 2A-1_EFT (Annual)" xfId="15493"/>
    <cellStyle name="Note 14 2 6" xfId="9759"/>
    <cellStyle name="Note 14 2 6 2" xfId="21896"/>
    <cellStyle name="Note 14 2 6 2 2" xfId="43082"/>
    <cellStyle name="Note 14 2 6 3" xfId="32478"/>
    <cellStyle name="Note 14 2 7" xfId="16783"/>
    <cellStyle name="Note 14 2 7 2" xfId="37970"/>
    <cellStyle name="Note 14 2 8" xfId="27041"/>
    <cellStyle name="Note 14 2_Table 2A-1_EFT (Annual)" xfId="3238"/>
    <cellStyle name="Note 14 3" xfId="364"/>
    <cellStyle name="Note 14 3 2" xfId="1347"/>
    <cellStyle name="Note 14 3 2 2" xfId="2617"/>
    <cellStyle name="Note 14 3 2 2 2" xfId="6178"/>
    <cellStyle name="Note 14 3 2 2 2 2" xfId="14372"/>
    <cellStyle name="Note 14 3 2 2 2 2 2" xfId="26344"/>
    <cellStyle name="Note 14 3 2 2 2 2 2 2" xfId="47530"/>
    <cellStyle name="Note 14 3 2 2 2 2 3" xfId="36926"/>
    <cellStyle name="Note 14 3 2 2 2 3" xfId="21231"/>
    <cellStyle name="Note 14 3 2 2 2 3 2" xfId="42418"/>
    <cellStyle name="Note 14 3 2 2 2 4" xfId="31834"/>
    <cellStyle name="Note 14 3 2 2 2_Table 2A-1_EFT (Annual)" xfId="15494"/>
    <cellStyle name="Note 14 3 2 2 3" xfId="11714"/>
    <cellStyle name="Note 14 3 2 2 3 2" xfId="23798"/>
    <cellStyle name="Note 14 3 2 2 3 2 2" xfId="44984"/>
    <cellStyle name="Note 14 3 2 2 3 3" xfId="34380"/>
    <cellStyle name="Note 14 3 2 2 4" xfId="18685"/>
    <cellStyle name="Note 14 3 2 2 4 2" xfId="39872"/>
    <cellStyle name="Note 14 3 2 2 5" xfId="29091"/>
    <cellStyle name="Note 14 3 2 2_Table 2A-1_EFT (Annual)" xfId="7208"/>
    <cellStyle name="Note 14 3 2 3" xfId="4908"/>
    <cellStyle name="Note 14 3 2 3 2" xfId="13168"/>
    <cellStyle name="Note 14 3 2 3 2 2" xfId="25174"/>
    <cellStyle name="Note 14 3 2 3 2 2 2" xfId="46360"/>
    <cellStyle name="Note 14 3 2 3 2 3" xfId="35756"/>
    <cellStyle name="Note 14 3 2 3 3" xfId="20061"/>
    <cellStyle name="Note 14 3 2 3 3 2" xfId="41248"/>
    <cellStyle name="Note 14 3 2 3 4" xfId="30565"/>
    <cellStyle name="Note 14 3 2 3_Table 2A-1_EFT (Annual)" xfId="15495"/>
    <cellStyle name="Note 14 3 2 4" xfId="10512"/>
    <cellStyle name="Note 14 3 2 4 2" xfId="22628"/>
    <cellStyle name="Note 14 3 2 4 2 2" xfId="43814"/>
    <cellStyle name="Note 14 3 2 4 3" xfId="33210"/>
    <cellStyle name="Note 14 3 2 5" xfId="17515"/>
    <cellStyle name="Note 14 3 2 5 2" xfId="38702"/>
    <cellStyle name="Note 14 3 2 6" xfId="27822"/>
    <cellStyle name="Note 14 3 2_Table 2A-1_EFT (Annual)" xfId="7207"/>
    <cellStyle name="Note 14 3 3" xfId="904"/>
    <cellStyle name="Note 14 3 3 2" xfId="4465"/>
    <cellStyle name="Note 14 3 3 2 2" xfId="12727"/>
    <cellStyle name="Note 14 3 3 2 2 2" xfId="24737"/>
    <cellStyle name="Note 14 3 3 2 2 2 2" xfId="45923"/>
    <cellStyle name="Note 14 3 3 2 2 3" xfId="35319"/>
    <cellStyle name="Note 14 3 3 2 3" xfId="19624"/>
    <cellStyle name="Note 14 3 3 2 3 2" xfId="40811"/>
    <cellStyle name="Note 14 3 3 2 4" xfId="30122"/>
    <cellStyle name="Note 14 3 3 2_Table 2A-1_EFT (Annual)" xfId="15496"/>
    <cellStyle name="Note 14 3 3 3" xfId="10074"/>
    <cellStyle name="Note 14 3 3 3 2" xfId="22191"/>
    <cellStyle name="Note 14 3 3 3 2 2" xfId="43377"/>
    <cellStyle name="Note 14 3 3 3 3" xfId="32773"/>
    <cellStyle name="Note 14 3 3 4" xfId="17078"/>
    <cellStyle name="Note 14 3 3 4 2" xfId="38265"/>
    <cellStyle name="Note 14 3 3 5" xfId="27379"/>
    <cellStyle name="Note 14 3 3_Table 2A-1_EFT (Annual)" xfId="7209"/>
    <cellStyle name="Note 14 3 4" xfId="2086"/>
    <cellStyle name="Note 14 3 4 2" xfId="5647"/>
    <cellStyle name="Note 14 3 4 2 2" xfId="13862"/>
    <cellStyle name="Note 14 3 4 2 2 2" xfId="25850"/>
    <cellStyle name="Note 14 3 4 2 2 2 2" xfId="47036"/>
    <cellStyle name="Note 14 3 4 2 2 3" xfId="36432"/>
    <cellStyle name="Note 14 3 4 2 3" xfId="20737"/>
    <cellStyle name="Note 14 3 4 2 3 2" xfId="41924"/>
    <cellStyle name="Note 14 3 4 2 4" xfId="31304"/>
    <cellStyle name="Note 14 3 4 2_Table 2A-1_EFT (Annual)" xfId="15497"/>
    <cellStyle name="Note 14 3 4 3" xfId="11206"/>
    <cellStyle name="Note 14 3 4 3 2" xfId="23304"/>
    <cellStyle name="Note 14 3 4 3 2 2" xfId="44490"/>
    <cellStyle name="Note 14 3 4 3 3" xfId="33886"/>
    <cellStyle name="Note 14 3 4 4" xfId="18191"/>
    <cellStyle name="Note 14 3 4 4 2" xfId="39378"/>
    <cellStyle name="Note 14 3 4 5" xfId="28561"/>
    <cellStyle name="Note 14 3 4_Table 2A-1_EFT (Annual)" xfId="7210"/>
    <cellStyle name="Note 14 3 5" xfId="3934"/>
    <cellStyle name="Note 14 3 5 2" xfId="12262"/>
    <cellStyle name="Note 14 3 5 2 2" xfId="24286"/>
    <cellStyle name="Note 14 3 5 2 2 2" xfId="45472"/>
    <cellStyle name="Note 14 3 5 2 3" xfId="34868"/>
    <cellStyle name="Note 14 3 5 3" xfId="19173"/>
    <cellStyle name="Note 14 3 5 3 2" xfId="40360"/>
    <cellStyle name="Note 14 3 5 4" xfId="29622"/>
    <cellStyle name="Note 14 3 5_Table 2A-1_EFT (Annual)" xfId="15498"/>
    <cellStyle name="Note 14 3 6" xfId="9599"/>
    <cellStyle name="Note 14 3 6 2" xfId="21740"/>
    <cellStyle name="Note 14 3 6 2 2" xfId="42926"/>
    <cellStyle name="Note 14 3 6 3" xfId="32322"/>
    <cellStyle name="Note 14 3 7" xfId="16627"/>
    <cellStyle name="Note 14 3 7 2" xfId="37814"/>
    <cellStyle name="Note 14 3 8" xfId="26879"/>
    <cellStyle name="Note 14 3_Table 2A-1_EFT (Annual)" xfId="3239"/>
    <cellStyle name="Note 14 4" xfId="1181"/>
    <cellStyle name="Note 14 4 2" xfId="2451"/>
    <cellStyle name="Note 14 4 2 2" xfId="6012"/>
    <cellStyle name="Note 14 4 2 2 2" xfId="14206"/>
    <cellStyle name="Note 14 4 2 2 2 2" xfId="26178"/>
    <cellStyle name="Note 14 4 2 2 2 2 2" xfId="47364"/>
    <cellStyle name="Note 14 4 2 2 2 3" xfId="36760"/>
    <cellStyle name="Note 14 4 2 2 3" xfId="21065"/>
    <cellStyle name="Note 14 4 2 2 3 2" xfId="42252"/>
    <cellStyle name="Note 14 4 2 2 4" xfId="31668"/>
    <cellStyle name="Note 14 4 2 2_Table 2A-1_EFT (Annual)" xfId="15499"/>
    <cellStyle name="Note 14 4 2 3" xfId="11548"/>
    <cellStyle name="Note 14 4 2 3 2" xfId="23632"/>
    <cellStyle name="Note 14 4 2 3 2 2" xfId="44818"/>
    <cellStyle name="Note 14 4 2 3 3" xfId="34214"/>
    <cellStyle name="Note 14 4 2 4" xfId="18519"/>
    <cellStyle name="Note 14 4 2 4 2" xfId="39706"/>
    <cellStyle name="Note 14 4 2 5" xfId="28925"/>
    <cellStyle name="Note 14 4 2_Table 2A-1_EFT (Annual)" xfId="7212"/>
    <cellStyle name="Note 14 4 3" xfId="4742"/>
    <cellStyle name="Note 14 4 3 2" xfId="13002"/>
    <cellStyle name="Note 14 4 3 2 2" xfId="25008"/>
    <cellStyle name="Note 14 4 3 2 2 2" xfId="46194"/>
    <cellStyle name="Note 14 4 3 2 3" xfId="35590"/>
    <cellStyle name="Note 14 4 3 3" xfId="19895"/>
    <cellStyle name="Note 14 4 3 3 2" xfId="41082"/>
    <cellStyle name="Note 14 4 3 4" xfId="30399"/>
    <cellStyle name="Note 14 4 3_Table 2A-1_EFT (Annual)" xfId="15500"/>
    <cellStyle name="Note 14 4 4" xfId="10346"/>
    <cellStyle name="Note 14 4 4 2" xfId="22462"/>
    <cellStyle name="Note 14 4 4 2 2" xfId="43648"/>
    <cellStyle name="Note 14 4 4 3" xfId="33044"/>
    <cellStyle name="Note 14 4 5" xfId="17349"/>
    <cellStyle name="Note 14 4 5 2" xfId="38536"/>
    <cellStyle name="Note 14 4 6" xfId="27656"/>
    <cellStyle name="Note 14 4_Table 2A-1_EFT (Annual)" xfId="7211"/>
    <cellStyle name="Note 14 5" xfId="745"/>
    <cellStyle name="Note 14 5 2" xfId="4306"/>
    <cellStyle name="Note 14 5 2 2" xfId="12586"/>
    <cellStyle name="Note 14 5 2 2 2" xfId="24603"/>
    <cellStyle name="Note 14 5 2 2 2 2" xfId="45789"/>
    <cellStyle name="Note 14 5 2 2 3" xfId="35185"/>
    <cellStyle name="Note 14 5 2 3" xfId="19490"/>
    <cellStyle name="Note 14 5 2 3 2" xfId="40677"/>
    <cellStyle name="Note 14 5 2 4" xfId="29963"/>
    <cellStyle name="Note 14 5 2_Table 2A-1_EFT (Annual)" xfId="15501"/>
    <cellStyle name="Note 14 5 3" xfId="9934"/>
    <cellStyle name="Note 14 5 3 2" xfId="22057"/>
    <cellStyle name="Note 14 5 3 2 2" xfId="43243"/>
    <cellStyle name="Note 14 5 3 3" xfId="32639"/>
    <cellStyle name="Note 14 5 4" xfId="16944"/>
    <cellStyle name="Note 14 5 4 2" xfId="38131"/>
    <cellStyle name="Note 14 5 5" xfId="27220"/>
    <cellStyle name="Note 14 5_Table 2A-1_EFT (Annual)" xfId="7213"/>
    <cellStyle name="Note 14 6" xfId="1790"/>
    <cellStyle name="Note 14 6 2" xfId="5351"/>
    <cellStyle name="Note 14 6 2 2" xfId="13566"/>
    <cellStyle name="Note 14 6 2 2 2" xfId="25554"/>
    <cellStyle name="Note 14 6 2 2 2 2" xfId="46740"/>
    <cellStyle name="Note 14 6 2 2 3" xfId="36136"/>
    <cellStyle name="Note 14 6 2 3" xfId="20441"/>
    <cellStyle name="Note 14 6 2 3 2" xfId="41628"/>
    <cellStyle name="Note 14 6 2 4" xfId="31008"/>
    <cellStyle name="Note 14 6 2_Table 2A-1_EFT (Annual)" xfId="15502"/>
    <cellStyle name="Note 14 6 3" xfId="10910"/>
    <cellStyle name="Note 14 6 3 2" xfId="23008"/>
    <cellStyle name="Note 14 6 3 2 2" xfId="44194"/>
    <cellStyle name="Note 14 6 3 3" xfId="33590"/>
    <cellStyle name="Note 14 6 4" xfId="17895"/>
    <cellStyle name="Note 14 6 4 2" xfId="39082"/>
    <cellStyle name="Note 14 6 5" xfId="28265"/>
    <cellStyle name="Note 14 6_Table 2A-1_EFT (Annual)" xfId="7214"/>
    <cellStyle name="Note 14 7" xfId="3722"/>
    <cellStyle name="Note 14 7 2" xfId="12090"/>
    <cellStyle name="Note 14 7 2 2" xfId="24120"/>
    <cellStyle name="Note 14 7 2 2 2" xfId="45306"/>
    <cellStyle name="Note 14 7 2 3" xfId="34702"/>
    <cellStyle name="Note 14 7 3" xfId="19007"/>
    <cellStyle name="Note 14 7 3 2" xfId="40194"/>
    <cellStyle name="Note 14 7 4" xfId="29431"/>
    <cellStyle name="Note 14 7_Table 2A-1_EFT (Annual)" xfId="15503"/>
    <cellStyle name="Note 14 8" xfId="9409"/>
    <cellStyle name="Note 14 8 2" xfId="21574"/>
    <cellStyle name="Note 14 8 2 2" xfId="42760"/>
    <cellStyle name="Note 14 8 3" xfId="32156"/>
    <cellStyle name="Note 14 9" xfId="16461"/>
    <cellStyle name="Note 14 9 2" xfId="37648"/>
    <cellStyle name="Note 14_Table 2A-1_EFT (Annual)" xfId="3237"/>
    <cellStyle name="Note 15" xfId="146"/>
    <cellStyle name="Note 15 10" xfId="26701"/>
    <cellStyle name="Note 15 2" xfId="539"/>
    <cellStyle name="Note 15 2 2" xfId="1516"/>
    <cellStyle name="Note 15 2 2 2" xfId="2786"/>
    <cellStyle name="Note 15 2 2 2 2" xfId="6347"/>
    <cellStyle name="Note 15 2 2 2 2 2" xfId="14541"/>
    <cellStyle name="Note 15 2 2 2 2 2 2" xfId="26513"/>
    <cellStyle name="Note 15 2 2 2 2 2 2 2" xfId="47699"/>
    <cellStyle name="Note 15 2 2 2 2 2 3" xfId="37095"/>
    <cellStyle name="Note 15 2 2 2 2 3" xfId="21400"/>
    <cellStyle name="Note 15 2 2 2 2 3 2" xfId="42587"/>
    <cellStyle name="Note 15 2 2 2 2 4" xfId="32003"/>
    <cellStyle name="Note 15 2 2 2 2_Table 2A-1_EFT (Annual)" xfId="15504"/>
    <cellStyle name="Note 15 2 2 2 3" xfId="11883"/>
    <cellStyle name="Note 15 2 2 2 3 2" xfId="23967"/>
    <cellStyle name="Note 15 2 2 2 3 2 2" xfId="45153"/>
    <cellStyle name="Note 15 2 2 2 3 3" xfId="34549"/>
    <cellStyle name="Note 15 2 2 2 4" xfId="18854"/>
    <cellStyle name="Note 15 2 2 2 4 2" xfId="40041"/>
    <cellStyle name="Note 15 2 2 2 5" xfId="29260"/>
    <cellStyle name="Note 15 2 2 2_Table 2A-1_EFT (Annual)" xfId="7216"/>
    <cellStyle name="Note 15 2 2 3" xfId="5077"/>
    <cellStyle name="Note 15 2 2 3 2" xfId="13337"/>
    <cellStyle name="Note 15 2 2 3 2 2" xfId="25343"/>
    <cellStyle name="Note 15 2 2 3 2 2 2" xfId="46529"/>
    <cellStyle name="Note 15 2 2 3 2 3" xfId="35925"/>
    <cellStyle name="Note 15 2 2 3 3" xfId="20230"/>
    <cellStyle name="Note 15 2 2 3 3 2" xfId="41417"/>
    <cellStyle name="Note 15 2 2 3 4" xfId="30734"/>
    <cellStyle name="Note 15 2 2 3_Table 2A-1_EFT (Annual)" xfId="15505"/>
    <cellStyle name="Note 15 2 2 4" xfId="10681"/>
    <cellStyle name="Note 15 2 2 4 2" xfId="22797"/>
    <cellStyle name="Note 15 2 2 4 2 2" xfId="43983"/>
    <cellStyle name="Note 15 2 2 4 3" xfId="33379"/>
    <cellStyle name="Note 15 2 2 5" xfId="17684"/>
    <cellStyle name="Note 15 2 2 5 2" xfId="38871"/>
    <cellStyle name="Note 15 2 2 6" xfId="27991"/>
    <cellStyle name="Note 15 2 2_Table 2A-1_EFT (Annual)" xfId="7215"/>
    <cellStyle name="Note 15 2 3" xfId="1047"/>
    <cellStyle name="Note 15 2 3 2" xfId="4608"/>
    <cellStyle name="Note 15 2 3 2 2" xfId="12868"/>
    <cellStyle name="Note 15 2 3 2 2 2" xfId="24874"/>
    <cellStyle name="Note 15 2 3 2 2 2 2" xfId="46060"/>
    <cellStyle name="Note 15 2 3 2 2 3" xfId="35456"/>
    <cellStyle name="Note 15 2 3 2 3" xfId="19761"/>
    <cellStyle name="Note 15 2 3 2 3 2" xfId="40948"/>
    <cellStyle name="Note 15 2 3 2 4" xfId="30265"/>
    <cellStyle name="Note 15 2 3 2_Table 2A-1_EFT (Annual)" xfId="15506"/>
    <cellStyle name="Note 15 2 3 3" xfId="10212"/>
    <cellStyle name="Note 15 2 3 3 2" xfId="22328"/>
    <cellStyle name="Note 15 2 3 3 2 2" xfId="43514"/>
    <cellStyle name="Note 15 2 3 3 3" xfId="32910"/>
    <cellStyle name="Note 15 2 3 4" xfId="17215"/>
    <cellStyle name="Note 15 2 3 4 2" xfId="38402"/>
    <cellStyle name="Note 15 2 3 5" xfId="27522"/>
    <cellStyle name="Note 15 2 3_Table 2A-1_EFT (Annual)" xfId="7217"/>
    <cellStyle name="Note 15 2 4" xfId="2255"/>
    <cellStyle name="Note 15 2 4 2" xfId="5816"/>
    <cellStyle name="Note 15 2 4 2 2" xfId="14031"/>
    <cellStyle name="Note 15 2 4 2 2 2" xfId="26019"/>
    <cellStyle name="Note 15 2 4 2 2 2 2" xfId="47205"/>
    <cellStyle name="Note 15 2 4 2 2 3" xfId="36601"/>
    <cellStyle name="Note 15 2 4 2 3" xfId="20906"/>
    <cellStyle name="Note 15 2 4 2 3 2" xfId="42093"/>
    <cellStyle name="Note 15 2 4 2 4" xfId="31473"/>
    <cellStyle name="Note 15 2 4 2_Table 2A-1_EFT (Annual)" xfId="15507"/>
    <cellStyle name="Note 15 2 4 3" xfId="11375"/>
    <cellStyle name="Note 15 2 4 3 2" xfId="23473"/>
    <cellStyle name="Note 15 2 4 3 2 2" xfId="44659"/>
    <cellStyle name="Note 15 2 4 3 3" xfId="34055"/>
    <cellStyle name="Note 15 2 4 4" xfId="18360"/>
    <cellStyle name="Note 15 2 4 4 2" xfId="39547"/>
    <cellStyle name="Note 15 2 4 5" xfId="28730"/>
    <cellStyle name="Note 15 2 4_Table 2A-1_EFT (Annual)" xfId="7218"/>
    <cellStyle name="Note 15 2 5" xfId="4109"/>
    <cellStyle name="Note 15 2 5 2" xfId="12433"/>
    <cellStyle name="Note 15 2 5 2 2" xfId="24455"/>
    <cellStyle name="Note 15 2 5 2 2 2" xfId="45641"/>
    <cellStyle name="Note 15 2 5 2 3" xfId="35037"/>
    <cellStyle name="Note 15 2 5 3" xfId="19342"/>
    <cellStyle name="Note 15 2 5 3 2" xfId="40529"/>
    <cellStyle name="Note 15 2 5 4" xfId="29797"/>
    <cellStyle name="Note 15 2 5_Table 2A-1_EFT (Annual)" xfId="15508"/>
    <cellStyle name="Note 15 2 6" xfId="9772"/>
    <cellStyle name="Note 15 2 6 2" xfId="21909"/>
    <cellStyle name="Note 15 2 6 2 2" xfId="43095"/>
    <cellStyle name="Note 15 2 6 3" xfId="32491"/>
    <cellStyle name="Note 15 2 7" xfId="16796"/>
    <cellStyle name="Note 15 2 7 2" xfId="37983"/>
    <cellStyle name="Note 15 2 8" xfId="27054"/>
    <cellStyle name="Note 15 2_Table 2A-1_EFT (Annual)" xfId="3241"/>
    <cellStyle name="Note 15 3" xfId="377"/>
    <cellStyle name="Note 15 3 2" xfId="1360"/>
    <cellStyle name="Note 15 3 2 2" xfId="2630"/>
    <cellStyle name="Note 15 3 2 2 2" xfId="6191"/>
    <cellStyle name="Note 15 3 2 2 2 2" xfId="14385"/>
    <cellStyle name="Note 15 3 2 2 2 2 2" xfId="26357"/>
    <cellStyle name="Note 15 3 2 2 2 2 2 2" xfId="47543"/>
    <cellStyle name="Note 15 3 2 2 2 2 3" xfId="36939"/>
    <cellStyle name="Note 15 3 2 2 2 3" xfId="21244"/>
    <cellStyle name="Note 15 3 2 2 2 3 2" xfId="42431"/>
    <cellStyle name="Note 15 3 2 2 2 4" xfId="31847"/>
    <cellStyle name="Note 15 3 2 2 2_Table 2A-1_EFT (Annual)" xfId="15509"/>
    <cellStyle name="Note 15 3 2 2 3" xfId="11727"/>
    <cellStyle name="Note 15 3 2 2 3 2" xfId="23811"/>
    <cellStyle name="Note 15 3 2 2 3 2 2" xfId="44997"/>
    <cellStyle name="Note 15 3 2 2 3 3" xfId="34393"/>
    <cellStyle name="Note 15 3 2 2 4" xfId="18698"/>
    <cellStyle name="Note 15 3 2 2 4 2" xfId="39885"/>
    <cellStyle name="Note 15 3 2 2 5" xfId="29104"/>
    <cellStyle name="Note 15 3 2 2_Table 2A-1_EFT (Annual)" xfId="7220"/>
    <cellStyle name="Note 15 3 2 3" xfId="4921"/>
    <cellStyle name="Note 15 3 2 3 2" xfId="13181"/>
    <cellStyle name="Note 15 3 2 3 2 2" xfId="25187"/>
    <cellStyle name="Note 15 3 2 3 2 2 2" xfId="46373"/>
    <cellStyle name="Note 15 3 2 3 2 3" xfId="35769"/>
    <cellStyle name="Note 15 3 2 3 3" xfId="20074"/>
    <cellStyle name="Note 15 3 2 3 3 2" xfId="41261"/>
    <cellStyle name="Note 15 3 2 3 4" xfId="30578"/>
    <cellStyle name="Note 15 3 2 3_Table 2A-1_EFT (Annual)" xfId="15510"/>
    <cellStyle name="Note 15 3 2 4" xfId="10525"/>
    <cellStyle name="Note 15 3 2 4 2" xfId="22641"/>
    <cellStyle name="Note 15 3 2 4 2 2" xfId="43827"/>
    <cellStyle name="Note 15 3 2 4 3" xfId="33223"/>
    <cellStyle name="Note 15 3 2 5" xfId="17528"/>
    <cellStyle name="Note 15 3 2 5 2" xfId="38715"/>
    <cellStyle name="Note 15 3 2 6" xfId="27835"/>
    <cellStyle name="Note 15 3 2_Table 2A-1_EFT (Annual)" xfId="7219"/>
    <cellStyle name="Note 15 3 3" xfId="915"/>
    <cellStyle name="Note 15 3 3 2" xfId="4476"/>
    <cellStyle name="Note 15 3 3 2 2" xfId="12738"/>
    <cellStyle name="Note 15 3 3 2 2 2" xfId="24748"/>
    <cellStyle name="Note 15 3 3 2 2 2 2" xfId="45934"/>
    <cellStyle name="Note 15 3 3 2 2 3" xfId="35330"/>
    <cellStyle name="Note 15 3 3 2 3" xfId="19635"/>
    <cellStyle name="Note 15 3 3 2 3 2" xfId="40822"/>
    <cellStyle name="Note 15 3 3 2 4" xfId="30133"/>
    <cellStyle name="Note 15 3 3 2_Table 2A-1_EFT (Annual)" xfId="15511"/>
    <cellStyle name="Note 15 3 3 3" xfId="10085"/>
    <cellStyle name="Note 15 3 3 3 2" xfId="22202"/>
    <cellStyle name="Note 15 3 3 3 2 2" xfId="43388"/>
    <cellStyle name="Note 15 3 3 3 3" xfId="32784"/>
    <cellStyle name="Note 15 3 3 4" xfId="17089"/>
    <cellStyle name="Note 15 3 3 4 2" xfId="38276"/>
    <cellStyle name="Note 15 3 3 5" xfId="27390"/>
    <cellStyle name="Note 15 3 3_Table 2A-1_EFT (Annual)" xfId="7221"/>
    <cellStyle name="Note 15 3 4" xfId="2099"/>
    <cellStyle name="Note 15 3 4 2" xfId="5660"/>
    <cellStyle name="Note 15 3 4 2 2" xfId="13875"/>
    <cellStyle name="Note 15 3 4 2 2 2" xfId="25863"/>
    <cellStyle name="Note 15 3 4 2 2 2 2" xfId="47049"/>
    <cellStyle name="Note 15 3 4 2 2 3" xfId="36445"/>
    <cellStyle name="Note 15 3 4 2 3" xfId="20750"/>
    <cellStyle name="Note 15 3 4 2 3 2" xfId="41937"/>
    <cellStyle name="Note 15 3 4 2 4" xfId="31317"/>
    <cellStyle name="Note 15 3 4 2_Table 2A-1_EFT (Annual)" xfId="15512"/>
    <cellStyle name="Note 15 3 4 3" xfId="11219"/>
    <cellStyle name="Note 15 3 4 3 2" xfId="23317"/>
    <cellStyle name="Note 15 3 4 3 2 2" xfId="44503"/>
    <cellStyle name="Note 15 3 4 3 3" xfId="33899"/>
    <cellStyle name="Note 15 3 4 4" xfId="18204"/>
    <cellStyle name="Note 15 3 4 4 2" xfId="39391"/>
    <cellStyle name="Note 15 3 4 5" xfId="28574"/>
    <cellStyle name="Note 15 3 4_Table 2A-1_EFT (Annual)" xfId="7222"/>
    <cellStyle name="Note 15 3 5" xfId="3947"/>
    <cellStyle name="Note 15 3 5 2" xfId="12275"/>
    <cellStyle name="Note 15 3 5 2 2" xfId="24299"/>
    <cellStyle name="Note 15 3 5 2 2 2" xfId="45485"/>
    <cellStyle name="Note 15 3 5 2 3" xfId="34881"/>
    <cellStyle name="Note 15 3 5 3" xfId="19186"/>
    <cellStyle name="Note 15 3 5 3 2" xfId="40373"/>
    <cellStyle name="Note 15 3 5 4" xfId="29635"/>
    <cellStyle name="Note 15 3 5_Table 2A-1_EFT (Annual)" xfId="15513"/>
    <cellStyle name="Note 15 3 6" xfId="9612"/>
    <cellStyle name="Note 15 3 6 2" xfId="21753"/>
    <cellStyle name="Note 15 3 6 2 2" xfId="42939"/>
    <cellStyle name="Note 15 3 6 3" xfId="32335"/>
    <cellStyle name="Note 15 3 7" xfId="16640"/>
    <cellStyle name="Note 15 3 7 2" xfId="37827"/>
    <cellStyle name="Note 15 3 8" xfId="26892"/>
    <cellStyle name="Note 15 3_Table 2A-1_EFT (Annual)" xfId="3242"/>
    <cellStyle name="Note 15 4" xfId="1194"/>
    <cellStyle name="Note 15 4 2" xfId="2464"/>
    <cellStyle name="Note 15 4 2 2" xfId="6025"/>
    <cellStyle name="Note 15 4 2 2 2" xfId="14219"/>
    <cellStyle name="Note 15 4 2 2 2 2" xfId="26191"/>
    <cellStyle name="Note 15 4 2 2 2 2 2" xfId="47377"/>
    <cellStyle name="Note 15 4 2 2 2 3" xfId="36773"/>
    <cellStyle name="Note 15 4 2 2 3" xfId="21078"/>
    <cellStyle name="Note 15 4 2 2 3 2" xfId="42265"/>
    <cellStyle name="Note 15 4 2 2 4" xfId="31681"/>
    <cellStyle name="Note 15 4 2 2_Table 2A-1_EFT (Annual)" xfId="15514"/>
    <cellStyle name="Note 15 4 2 3" xfId="11561"/>
    <cellStyle name="Note 15 4 2 3 2" xfId="23645"/>
    <cellStyle name="Note 15 4 2 3 2 2" xfId="44831"/>
    <cellStyle name="Note 15 4 2 3 3" xfId="34227"/>
    <cellStyle name="Note 15 4 2 4" xfId="18532"/>
    <cellStyle name="Note 15 4 2 4 2" xfId="39719"/>
    <cellStyle name="Note 15 4 2 5" xfId="28938"/>
    <cellStyle name="Note 15 4 2_Table 2A-1_EFT (Annual)" xfId="7224"/>
    <cellStyle name="Note 15 4 3" xfId="4755"/>
    <cellStyle name="Note 15 4 3 2" xfId="13015"/>
    <cellStyle name="Note 15 4 3 2 2" xfId="25021"/>
    <cellStyle name="Note 15 4 3 2 2 2" xfId="46207"/>
    <cellStyle name="Note 15 4 3 2 3" xfId="35603"/>
    <cellStyle name="Note 15 4 3 3" xfId="19908"/>
    <cellStyle name="Note 15 4 3 3 2" xfId="41095"/>
    <cellStyle name="Note 15 4 3 4" xfId="30412"/>
    <cellStyle name="Note 15 4 3_Table 2A-1_EFT (Annual)" xfId="15515"/>
    <cellStyle name="Note 15 4 4" xfId="10359"/>
    <cellStyle name="Note 15 4 4 2" xfId="22475"/>
    <cellStyle name="Note 15 4 4 2 2" xfId="43661"/>
    <cellStyle name="Note 15 4 4 3" xfId="33057"/>
    <cellStyle name="Note 15 4 5" xfId="17362"/>
    <cellStyle name="Note 15 4 5 2" xfId="38549"/>
    <cellStyle name="Note 15 4 6" xfId="27669"/>
    <cellStyle name="Note 15 4_Table 2A-1_EFT (Annual)" xfId="7223"/>
    <cellStyle name="Note 15 5" xfId="756"/>
    <cellStyle name="Note 15 5 2" xfId="4317"/>
    <cellStyle name="Note 15 5 2 2" xfId="12597"/>
    <cellStyle name="Note 15 5 2 2 2" xfId="24614"/>
    <cellStyle name="Note 15 5 2 2 2 2" xfId="45800"/>
    <cellStyle name="Note 15 5 2 2 3" xfId="35196"/>
    <cellStyle name="Note 15 5 2 3" xfId="19501"/>
    <cellStyle name="Note 15 5 2 3 2" xfId="40688"/>
    <cellStyle name="Note 15 5 2 4" xfId="29974"/>
    <cellStyle name="Note 15 5 2_Table 2A-1_EFT (Annual)" xfId="15516"/>
    <cellStyle name="Note 15 5 3" xfId="9945"/>
    <cellStyle name="Note 15 5 3 2" xfId="22068"/>
    <cellStyle name="Note 15 5 3 2 2" xfId="43254"/>
    <cellStyle name="Note 15 5 3 3" xfId="32650"/>
    <cellStyle name="Note 15 5 4" xfId="16955"/>
    <cellStyle name="Note 15 5 4 2" xfId="38142"/>
    <cellStyle name="Note 15 5 5" xfId="27231"/>
    <cellStyle name="Note 15 5_Table 2A-1_EFT (Annual)" xfId="7225"/>
    <cellStyle name="Note 15 6" xfId="1851"/>
    <cellStyle name="Note 15 6 2" xfId="5412"/>
    <cellStyle name="Note 15 6 2 2" xfId="13627"/>
    <cellStyle name="Note 15 6 2 2 2" xfId="25615"/>
    <cellStyle name="Note 15 6 2 2 2 2" xfId="46801"/>
    <cellStyle name="Note 15 6 2 2 3" xfId="36197"/>
    <cellStyle name="Note 15 6 2 3" xfId="20502"/>
    <cellStyle name="Note 15 6 2 3 2" xfId="41689"/>
    <cellStyle name="Note 15 6 2 4" xfId="31069"/>
    <cellStyle name="Note 15 6 2_Table 2A-1_EFT (Annual)" xfId="15517"/>
    <cellStyle name="Note 15 6 3" xfId="10971"/>
    <cellStyle name="Note 15 6 3 2" xfId="23069"/>
    <cellStyle name="Note 15 6 3 2 2" xfId="44255"/>
    <cellStyle name="Note 15 6 3 3" xfId="33651"/>
    <cellStyle name="Note 15 6 4" xfId="17956"/>
    <cellStyle name="Note 15 6 4 2" xfId="39143"/>
    <cellStyle name="Note 15 6 5" xfId="28326"/>
    <cellStyle name="Note 15 6_Table 2A-1_EFT (Annual)" xfId="7226"/>
    <cellStyle name="Note 15 7" xfId="3735"/>
    <cellStyle name="Note 15 7 2" xfId="12103"/>
    <cellStyle name="Note 15 7 2 2" xfId="24133"/>
    <cellStyle name="Note 15 7 2 2 2" xfId="45319"/>
    <cellStyle name="Note 15 7 2 3" xfId="34715"/>
    <cellStyle name="Note 15 7 3" xfId="19020"/>
    <cellStyle name="Note 15 7 3 2" xfId="40207"/>
    <cellStyle name="Note 15 7 4" xfId="29444"/>
    <cellStyle name="Note 15 7_Table 2A-1_EFT (Annual)" xfId="15518"/>
    <cellStyle name="Note 15 8" xfId="9422"/>
    <cellStyle name="Note 15 8 2" xfId="21587"/>
    <cellStyle name="Note 15 8 2 2" xfId="42773"/>
    <cellStyle name="Note 15 8 3" xfId="32169"/>
    <cellStyle name="Note 15 9" xfId="16474"/>
    <cellStyle name="Note 15 9 2" xfId="37661"/>
    <cellStyle name="Note 15_Table 2A-1_EFT (Annual)" xfId="3240"/>
    <cellStyle name="Note 16" xfId="162"/>
    <cellStyle name="Note 16 10" xfId="26717"/>
    <cellStyle name="Note 16 2" xfId="555"/>
    <cellStyle name="Note 16 2 2" xfId="1532"/>
    <cellStyle name="Note 16 2 2 2" xfId="2802"/>
    <cellStyle name="Note 16 2 2 2 2" xfId="6363"/>
    <cellStyle name="Note 16 2 2 2 2 2" xfId="14557"/>
    <cellStyle name="Note 16 2 2 2 2 2 2" xfId="26529"/>
    <cellStyle name="Note 16 2 2 2 2 2 2 2" xfId="47715"/>
    <cellStyle name="Note 16 2 2 2 2 2 3" xfId="37111"/>
    <cellStyle name="Note 16 2 2 2 2 3" xfId="21416"/>
    <cellStyle name="Note 16 2 2 2 2 3 2" xfId="42603"/>
    <cellStyle name="Note 16 2 2 2 2 4" xfId="32019"/>
    <cellStyle name="Note 16 2 2 2 2_Table 2A-1_EFT (Annual)" xfId="15519"/>
    <cellStyle name="Note 16 2 2 2 3" xfId="11899"/>
    <cellStyle name="Note 16 2 2 2 3 2" xfId="23983"/>
    <cellStyle name="Note 16 2 2 2 3 2 2" xfId="45169"/>
    <cellStyle name="Note 16 2 2 2 3 3" xfId="34565"/>
    <cellStyle name="Note 16 2 2 2 4" xfId="18870"/>
    <cellStyle name="Note 16 2 2 2 4 2" xfId="40057"/>
    <cellStyle name="Note 16 2 2 2 5" xfId="29276"/>
    <cellStyle name="Note 16 2 2 2_Table 2A-1_EFT (Annual)" xfId="7228"/>
    <cellStyle name="Note 16 2 2 3" xfId="5093"/>
    <cellStyle name="Note 16 2 2 3 2" xfId="13353"/>
    <cellStyle name="Note 16 2 2 3 2 2" xfId="25359"/>
    <cellStyle name="Note 16 2 2 3 2 2 2" xfId="46545"/>
    <cellStyle name="Note 16 2 2 3 2 3" xfId="35941"/>
    <cellStyle name="Note 16 2 2 3 3" xfId="20246"/>
    <cellStyle name="Note 16 2 2 3 3 2" xfId="41433"/>
    <cellStyle name="Note 16 2 2 3 4" xfId="30750"/>
    <cellStyle name="Note 16 2 2 3_Table 2A-1_EFT (Annual)" xfId="15520"/>
    <cellStyle name="Note 16 2 2 4" xfId="10697"/>
    <cellStyle name="Note 16 2 2 4 2" xfId="22813"/>
    <cellStyle name="Note 16 2 2 4 2 2" xfId="43999"/>
    <cellStyle name="Note 16 2 2 4 3" xfId="33395"/>
    <cellStyle name="Note 16 2 2 5" xfId="17700"/>
    <cellStyle name="Note 16 2 2 5 2" xfId="38887"/>
    <cellStyle name="Note 16 2 2 6" xfId="28007"/>
    <cellStyle name="Note 16 2 2_Table 2A-1_EFT (Annual)" xfId="7227"/>
    <cellStyle name="Note 16 2 3" xfId="1060"/>
    <cellStyle name="Note 16 2 3 2" xfId="4621"/>
    <cellStyle name="Note 16 2 3 2 2" xfId="12881"/>
    <cellStyle name="Note 16 2 3 2 2 2" xfId="24887"/>
    <cellStyle name="Note 16 2 3 2 2 2 2" xfId="46073"/>
    <cellStyle name="Note 16 2 3 2 2 3" xfId="35469"/>
    <cellStyle name="Note 16 2 3 2 3" xfId="19774"/>
    <cellStyle name="Note 16 2 3 2 3 2" xfId="40961"/>
    <cellStyle name="Note 16 2 3 2 4" xfId="30278"/>
    <cellStyle name="Note 16 2 3 2_Table 2A-1_EFT (Annual)" xfId="15521"/>
    <cellStyle name="Note 16 2 3 3" xfId="10225"/>
    <cellStyle name="Note 16 2 3 3 2" xfId="22341"/>
    <cellStyle name="Note 16 2 3 3 2 2" xfId="43527"/>
    <cellStyle name="Note 16 2 3 3 3" xfId="32923"/>
    <cellStyle name="Note 16 2 3 4" xfId="17228"/>
    <cellStyle name="Note 16 2 3 4 2" xfId="38415"/>
    <cellStyle name="Note 16 2 3 5" xfId="27535"/>
    <cellStyle name="Note 16 2 3_Table 2A-1_EFT (Annual)" xfId="7229"/>
    <cellStyle name="Note 16 2 4" xfId="2271"/>
    <cellStyle name="Note 16 2 4 2" xfId="5832"/>
    <cellStyle name="Note 16 2 4 2 2" xfId="14047"/>
    <cellStyle name="Note 16 2 4 2 2 2" xfId="26035"/>
    <cellStyle name="Note 16 2 4 2 2 2 2" xfId="47221"/>
    <cellStyle name="Note 16 2 4 2 2 3" xfId="36617"/>
    <cellStyle name="Note 16 2 4 2 3" xfId="20922"/>
    <cellStyle name="Note 16 2 4 2 3 2" xfId="42109"/>
    <cellStyle name="Note 16 2 4 2 4" xfId="31489"/>
    <cellStyle name="Note 16 2 4 2_Table 2A-1_EFT (Annual)" xfId="15522"/>
    <cellStyle name="Note 16 2 4 3" xfId="11391"/>
    <cellStyle name="Note 16 2 4 3 2" xfId="23489"/>
    <cellStyle name="Note 16 2 4 3 2 2" xfId="44675"/>
    <cellStyle name="Note 16 2 4 3 3" xfId="34071"/>
    <cellStyle name="Note 16 2 4 4" xfId="18376"/>
    <cellStyle name="Note 16 2 4 4 2" xfId="39563"/>
    <cellStyle name="Note 16 2 4 5" xfId="28746"/>
    <cellStyle name="Note 16 2 4_Table 2A-1_EFT (Annual)" xfId="7230"/>
    <cellStyle name="Note 16 2 5" xfId="4125"/>
    <cellStyle name="Note 16 2 5 2" xfId="12449"/>
    <cellStyle name="Note 16 2 5 2 2" xfId="24471"/>
    <cellStyle name="Note 16 2 5 2 2 2" xfId="45657"/>
    <cellStyle name="Note 16 2 5 2 3" xfId="35053"/>
    <cellStyle name="Note 16 2 5 3" xfId="19358"/>
    <cellStyle name="Note 16 2 5 3 2" xfId="40545"/>
    <cellStyle name="Note 16 2 5 4" xfId="29813"/>
    <cellStyle name="Note 16 2 5_Table 2A-1_EFT (Annual)" xfId="15523"/>
    <cellStyle name="Note 16 2 6" xfId="9788"/>
    <cellStyle name="Note 16 2 6 2" xfId="21925"/>
    <cellStyle name="Note 16 2 6 2 2" xfId="43111"/>
    <cellStyle name="Note 16 2 6 3" xfId="32507"/>
    <cellStyle name="Note 16 2 7" xfId="16812"/>
    <cellStyle name="Note 16 2 7 2" xfId="37999"/>
    <cellStyle name="Note 16 2 8" xfId="27070"/>
    <cellStyle name="Note 16 2_Table 2A-1_EFT (Annual)" xfId="3244"/>
    <cellStyle name="Note 16 3" xfId="393"/>
    <cellStyle name="Note 16 3 2" xfId="1376"/>
    <cellStyle name="Note 16 3 2 2" xfId="2646"/>
    <cellStyle name="Note 16 3 2 2 2" xfId="6207"/>
    <cellStyle name="Note 16 3 2 2 2 2" xfId="14401"/>
    <cellStyle name="Note 16 3 2 2 2 2 2" xfId="26373"/>
    <cellStyle name="Note 16 3 2 2 2 2 2 2" xfId="47559"/>
    <cellStyle name="Note 16 3 2 2 2 2 3" xfId="36955"/>
    <cellStyle name="Note 16 3 2 2 2 3" xfId="21260"/>
    <cellStyle name="Note 16 3 2 2 2 3 2" xfId="42447"/>
    <cellStyle name="Note 16 3 2 2 2 4" xfId="31863"/>
    <cellStyle name="Note 16 3 2 2 2_Table 2A-1_EFT (Annual)" xfId="15524"/>
    <cellStyle name="Note 16 3 2 2 3" xfId="11743"/>
    <cellStyle name="Note 16 3 2 2 3 2" xfId="23827"/>
    <cellStyle name="Note 16 3 2 2 3 2 2" xfId="45013"/>
    <cellStyle name="Note 16 3 2 2 3 3" xfId="34409"/>
    <cellStyle name="Note 16 3 2 2 4" xfId="18714"/>
    <cellStyle name="Note 16 3 2 2 4 2" xfId="39901"/>
    <cellStyle name="Note 16 3 2 2 5" xfId="29120"/>
    <cellStyle name="Note 16 3 2 2_Table 2A-1_EFT (Annual)" xfId="7232"/>
    <cellStyle name="Note 16 3 2 3" xfId="4937"/>
    <cellStyle name="Note 16 3 2 3 2" xfId="13197"/>
    <cellStyle name="Note 16 3 2 3 2 2" xfId="25203"/>
    <cellStyle name="Note 16 3 2 3 2 2 2" xfId="46389"/>
    <cellStyle name="Note 16 3 2 3 2 3" xfId="35785"/>
    <cellStyle name="Note 16 3 2 3 3" xfId="20090"/>
    <cellStyle name="Note 16 3 2 3 3 2" xfId="41277"/>
    <cellStyle name="Note 16 3 2 3 4" xfId="30594"/>
    <cellStyle name="Note 16 3 2 3_Table 2A-1_EFT (Annual)" xfId="15525"/>
    <cellStyle name="Note 16 3 2 4" xfId="10541"/>
    <cellStyle name="Note 16 3 2 4 2" xfId="22657"/>
    <cellStyle name="Note 16 3 2 4 2 2" xfId="43843"/>
    <cellStyle name="Note 16 3 2 4 3" xfId="33239"/>
    <cellStyle name="Note 16 3 2 5" xfId="17544"/>
    <cellStyle name="Note 16 3 2 5 2" xfId="38731"/>
    <cellStyle name="Note 16 3 2 6" xfId="27851"/>
    <cellStyle name="Note 16 3 2_Table 2A-1_EFT (Annual)" xfId="7231"/>
    <cellStyle name="Note 16 3 3" xfId="928"/>
    <cellStyle name="Note 16 3 3 2" xfId="4489"/>
    <cellStyle name="Note 16 3 3 2 2" xfId="12751"/>
    <cellStyle name="Note 16 3 3 2 2 2" xfId="24761"/>
    <cellStyle name="Note 16 3 3 2 2 2 2" xfId="45947"/>
    <cellStyle name="Note 16 3 3 2 2 3" xfId="35343"/>
    <cellStyle name="Note 16 3 3 2 3" xfId="19648"/>
    <cellStyle name="Note 16 3 3 2 3 2" xfId="40835"/>
    <cellStyle name="Note 16 3 3 2 4" xfId="30146"/>
    <cellStyle name="Note 16 3 3 2_Table 2A-1_EFT (Annual)" xfId="15526"/>
    <cellStyle name="Note 16 3 3 3" xfId="10098"/>
    <cellStyle name="Note 16 3 3 3 2" xfId="22215"/>
    <cellStyle name="Note 16 3 3 3 2 2" xfId="43401"/>
    <cellStyle name="Note 16 3 3 3 3" xfId="32797"/>
    <cellStyle name="Note 16 3 3 4" xfId="17102"/>
    <cellStyle name="Note 16 3 3 4 2" xfId="38289"/>
    <cellStyle name="Note 16 3 3 5" xfId="27403"/>
    <cellStyle name="Note 16 3 3_Table 2A-1_EFT (Annual)" xfId="7233"/>
    <cellStyle name="Note 16 3 4" xfId="2115"/>
    <cellStyle name="Note 16 3 4 2" xfId="5676"/>
    <cellStyle name="Note 16 3 4 2 2" xfId="13891"/>
    <cellStyle name="Note 16 3 4 2 2 2" xfId="25879"/>
    <cellStyle name="Note 16 3 4 2 2 2 2" xfId="47065"/>
    <cellStyle name="Note 16 3 4 2 2 3" xfId="36461"/>
    <cellStyle name="Note 16 3 4 2 3" xfId="20766"/>
    <cellStyle name="Note 16 3 4 2 3 2" xfId="41953"/>
    <cellStyle name="Note 16 3 4 2 4" xfId="31333"/>
    <cellStyle name="Note 16 3 4 2_Table 2A-1_EFT (Annual)" xfId="15527"/>
    <cellStyle name="Note 16 3 4 3" xfId="11235"/>
    <cellStyle name="Note 16 3 4 3 2" xfId="23333"/>
    <cellStyle name="Note 16 3 4 3 2 2" xfId="44519"/>
    <cellStyle name="Note 16 3 4 3 3" xfId="33915"/>
    <cellStyle name="Note 16 3 4 4" xfId="18220"/>
    <cellStyle name="Note 16 3 4 4 2" xfId="39407"/>
    <cellStyle name="Note 16 3 4 5" xfId="28590"/>
    <cellStyle name="Note 16 3 4_Table 2A-1_EFT (Annual)" xfId="7234"/>
    <cellStyle name="Note 16 3 5" xfId="3963"/>
    <cellStyle name="Note 16 3 5 2" xfId="12291"/>
    <cellStyle name="Note 16 3 5 2 2" xfId="24315"/>
    <cellStyle name="Note 16 3 5 2 2 2" xfId="45501"/>
    <cellStyle name="Note 16 3 5 2 3" xfId="34897"/>
    <cellStyle name="Note 16 3 5 3" xfId="19202"/>
    <cellStyle name="Note 16 3 5 3 2" xfId="40389"/>
    <cellStyle name="Note 16 3 5 4" xfId="29651"/>
    <cellStyle name="Note 16 3 5_Table 2A-1_EFT (Annual)" xfId="15528"/>
    <cellStyle name="Note 16 3 6" xfId="9628"/>
    <cellStyle name="Note 16 3 6 2" xfId="21769"/>
    <cellStyle name="Note 16 3 6 2 2" xfId="42955"/>
    <cellStyle name="Note 16 3 6 3" xfId="32351"/>
    <cellStyle name="Note 16 3 7" xfId="16656"/>
    <cellStyle name="Note 16 3 7 2" xfId="37843"/>
    <cellStyle name="Note 16 3 8" xfId="26908"/>
    <cellStyle name="Note 16 3_Table 2A-1_EFT (Annual)" xfId="3245"/>
    <cellStyle name="Note 16 4" xfId="1210"/>
    <cellStyle name="Note 16 4 2" xfId="2480"/>
    <cellStyle name="Note 16 4 2 2" xfId="6041"/>
    <cellStyle name="Note 16 4 2 2 2" xfId="14235"/>
    <cellStyle name="Note 16 4 2 2 2 2" xfId="26207"/>
    <cellStyle name="Note 16 4 2 2 2 2 2" xfId="47393"/>
    <cellStyle name="Note 16 4 2 2 2 3" xfId="36789"/>
    <cellStyle name="Note 16 4 2 2 3" xfId="21094"/>
    <cellStyle name="Note 16 4 2 2 3 2" xfId="42281"/>
    <cellStyle name="Note 16 4 2 2 4" xfId="31697"/>
    <cellStyle name="Note 16 4 2 2_Table 2A-1_EFT (Annual)" xfId="15529"/>
    <cellStyle name="Note 16 4 2 3" xfId="11577"/>
    <cellStyle name="Note 16 4 2 3 2" xfId="23661"/>
    <cellStyle name="Note 16 4 2 3 2 2" xfId="44847"/>
    <cellStyle name="Note 16 4 2 3 3" xfId="34243"/>
    <cellStyle name="Note 16 4 2 4" xfId="18548"/>
    <cellStyle name="Note 16 4 2 4 2" xfId="39735"/>
    <cellStyle name="Note 16 4 2 5" xfId="28954"/>
    <cellStyle name="Note 16 4 2_Table 2A-1_EFT (Annual)" xfId="7236"/>
    <cellStyle name="Note 16 4 3" xfId="4771"/>
    <cellStyle name="Note 16 4 3 2" xfId="13031"/>
    <cellStyle name="Note 16 4 3 2 2" xfId="25037"/>
    <cellStyle name="Note 16 4 3 2 2 2" xfId="46223"/>
    <cellStyle name="Note 16 4 3 2 3" xfId="35619"/>
    <cellStyle name="Note 16 4 3 3" xfId="19924"/>
    <cellStyle name="Note 16 4 3 3 2" xfId="41111"/>
    <cellStyle name="Note 16 4 3 4" xfId="30428"/>
    <cellStyle name="Note 16 4 3_Table 2A-1_EFT (Annual)" xfId="15530"/>
    <cellStyle name="Note 16 4 4" xfId="10375"/>
    <cellStyle name="Note 16 4 4 2" xfId="22491"/>
    <cellStyle name="Note 16 4 4 2 2" xfId="43677"/>
    <cellStyle name="Note 16 4 4 3" xfId="33073"/>
    <cellStyle name="Note 16 4 5" xfId="17378"/>
    <cellStyle name="Note 16 4 5 2" xfId="38565"/>
    <cellStyle name="Note 16 4 6" xfId="27685"/>
    <cellStyle name="Note 16 4_Table 2A-1_EFT (Annual)" xfId="7235"/>
    <cellStyle name="Note 16 5" xfId="769"/>
    <cellStyle name="Note 16 5 2" xfId="4330"/>
    <cellStyle name="Note 16 5 2 2" xfId="12610"/>
    <cellStyle name="Note 16 5 2 2 2" xfId="24627"/>
    <cellStyle name="Note 16 5 2 2 2 2" xfId="45813"/>
    <cellStyle name="Note 16 5 2 2 3" xfId="35209"/>
    <cellStyle name="Note 16 5 2 3" xfId="19514"/>
    <cellStyle name="Note 16 5 2 3 2" xfId="40701"/>
    <cellStyle name="Note 16 5 2 4" xfId="29987"/>
    <cellStyle name="Note 16 5 2_Table 2A-1_EFT (Annual)" xfId="15531"/>
    <cellStyle name="Note 16 5 3" xfId="9958"/>
    <cellStyle name="Note 16 5 3 2" xfId="22081"/>
    <cellStyle name="Note 16 5 3 2 2" xfId="43267"/>
    <cellStyle name="Note 16 5 3 3" xfId="32663"/>
    <cellStyle name="Note 16 5 4" xfId="16968"/>
    <cellStyle name="Note 16 5 4 2" xfId="38155"/>
    <cellStyle name="Note 16 5 5" xfId="27244"/>
    <cellStyle name="Note 16 5_Table 2A-1_EFT (Annual)" xfId="7237"/>
    <cellStyle name="Note 16 6" xfId="1949"/>
    <cellStyle name="Note 16 6 2" xfId="5510"/>
    <cellStyle name="Note 16 6 2 2" xfId="13725"/>
    <cellStyle name="Note 16 6 2 2 2" xfId="25713"/>
    <cellStyle name="Note 16 6 2 2 2 2" xfId="46899"/>
    <cellStyle name="Note 16 6 2 2 3" xfId="36295"/>
    <cellStyle name="Note 16 6 2 3" xfId="20600"/>
    <cellStyle name="Note 16 6 2 3 2" xfId="41787"/>
    <cellStyle name="Note 16 6 2 4" xfId="31167"/>
    <cellStyle name="Note 16 6 2_Table 2A-1_EFT (Annual)" xfId="15532"/>
    <cellStyle name="Note 16 6 3" xfId="11069"/>
    <cellStyle name="Note 16 6 3 2" xfId="23167"/>
    <cellStyle name="Note 16 6 3 2 2" xfId="44353"/>
    <cellStyle name="Note 16 6 3 3" xfId="33749"/>
    <cellStyle name="Note 16 6 4" xfId="18054"/>
    <cellStyle name="Note 16 6 4 2" xfId="39241"/>
    <cellStyle name="Note 16 6 5" xfId="28424"/>
    <cellStyle name="Note 16 6_Table 2A-1_EFT (Annual)" xfId="7238"/>
    <cellStyle name="Note 16 7" xfId="3751"/>
    <cellStyle name="Note 16 7 2" xfId="12119"/>
    <cellStyle name="Note 16 7 2 2" xfId="24149"/>
    <cellStyle name="Note 16 7 2 2 2" xfId="45335"/>
    <cellStyle name="Note 16 7 2 3" xfId="34731"/>
    <cellStyle name="Note 16 7 3" xfId="19036"/>
    <cellStyle name="Note 16 7 3 2" xfId="40223"/>
    <cellStyle name="Note 16 7 4" xfId="29460"/>
    <cellStyle name="Note 16 7_Table 2A-1_EFT (Annual)" xfId="15533"/>
    <cellStyle name="Note 16 8" xfId="9438"/>
    <cellStyle name="Note 16 8 2" xfId="21603"/>
    <cellStyle name="Note 16 8 2 2" xfId="42789"/>
    <cellStyle name="Note 16 8 3" xfId="32185"/>
    <cellStyle name="Note 16 9" xfId="16490"/>
    <cellStyle name="Note 16 9 2" xfId="37677"/>
    <cellStyle name="Note 16_Table 2A-1_EFT (Annual)" xfId="3243"/>
    <cellStyle name="Note 17" xfId="155"/>
    <cellStyle name="Note 17 10" xfId="26710"/>
    <cellStyle name="Note 17 2" xfId="548"/>
    <cellStyle name="Note 17 2 2" xfId="1525"/>
    <cellStyle name="Note 17 2 2 2" xfId="2795"/>
    <cellStyle name="Note 17 2 2 2 2" xfId="6356"/>
    <cellStyle name="Note 17 2 2 2 2 2" xfId="14550"/>
    <cellStyle name="Note 17 2 2 2 2 2 2" xfId="26522"/>
    <cellStyle name="Note 17 2 2 2 2 2 2 2" xfId="47708"/>
    <cellStyle name="Note 17 2 2 2 2 2 3" xfId="37104"/>
    <cellStyle name="Note 17 2 2 2 2 3" xfId="21409"/>
    <cellStyle name="Note 17 2 2 2 2 3 2" xfId="42596"/>
    <cellStyle name="Note 17 2 2 2 2 4" xfId="32012"/>
    <cellStyle name="Note 17 2 2 2 2_Table 2A-1_EFT (Annual)" xfId="15534"/>
    <cellStyle name="Note 17 2 2 2 3" xfId="11892"/>
    <cellStyle name="Note 17 2 2 2 3 2" xfId="23976"/>
    <cellStyle name="Note 17 2 2 2 3 2 2" xfId="45162"/>
    <cellStyle name="Note 17 2 2 2 3 3" xfId="34558"/>
    <cellStyle name="Note 17 2 2 2 4" xfId="18863"/>
    <cellStyle name="Note 17 2 2 2 4 2" xfId="40050"/>
    <cellStyle name="Note 17 2 2 2 5" xfId="29269"/>
    <cellStyle name="Note 17 2 2 2_Table 2A-1_EFT (Annual)" xfId="7240"/>
    <cellStyle name="Note 17 2 2 3" xfId="5086"/>
    <cellStyle name="Note 17 2 2 3 2" xfId="13346"/>
    <cellStyle name="Note 17 2 2 3 2 2" xfId="25352"/>
    <cellStyle name="Note 17 2 2 3 2 2 2" xfId="46538"/>
    <cellStyle name="Note 17 2 2 3 2 3" xfId="35934"/>
    <cellStyle name="Note 17 2 2 3 3" xfId="20239"/>
    <cellStyle name="Note 17 2 2 3 3 2" xfId="41426"/>
    <cellStyle name="Note 17 2 2 3 4" xfId="30743"/>
    <cellStyle name="Note 17 2 2 3_Table 2A-1_EFT (Annual)" xfId="15535"/>
    <cellStyle name="Note 17 2 2 4" xfId="10690"/>
    <cellStyle name="Note 17 2 2 4 2" xfId="22806"/>
    <cellStyle name="Note 17 2 2 4 2 2" xfId="43992"/>
    <cellStyle name="Note 17 2 2 4 3" xfId="33388"/>
    <cellStyle name="Note 17 2 2 5" xfId="17693"/>
    <cellStyle name="Note 17 2 2 5 2" xfId="38880"/>
    <cellStyle name="Note 17 2 2 6" xfId="28000"/>
    <cellStyle name="Note 17 2 2_Table 2A-1_EFT (Annual)" xfId="7239"/>
    <cellStyle name="Note 17 2 3" xfId="1054"/>
    <cellStyle name="Note 17 2 3 2" xfId="4615"/>
    <cellStyle name="Note 17 2 3 2 2" xfId="12875"/>
    <cellStyle name="Note 17 2 3 2 2 2" xfId="24881"/>
    <cellStyle name="Note 17 2 3 2 2 2 2" xfId="46067"/>
    <cellStyle name="Note 17 2 3 2 2 3" xfId="35463"/>
    <cellStyle name="Note 17 2 3 2 3" xfId="19768"/>
    <cellStyle name="Note 17 2 3 2 3 2" xfId="40955"/>
    <cellStyle name="Note 17 2 3 2 4" xfId="30272"/>
    <cellStyle name="Note 17 2 3 2_Table 2A-1_EFT (Annual)" xfId="15536"/>
    <cellStyle name="Note 17 2 3 3" xfId="10219"/>
    <cellStyle name="Note 17 2 3 3 2" xfId="22335"/>
    <cellStyle name="Note 17 2 3 3 2 2" xfId="43521"/>
    <cellStyle name="Note 17 2 3 3 3" xfId="32917"/>
    <cellStyle name="Note 17 2 3 4" xfId="17222"/>
    <cellStyle name="Note 17 2 3 4 2" xfId="38409"/>
    <cellStyle name="Note 17 2 3 5" xfId="27529"/>
    <cellStyle name="Note 17 2 3_Table 2A-1_EFT (Annual)" xfId="7241"/>
    <cellStyle name="Note 17 2 4" xfId="2264"/>
    <cellStyle name="Note 17 2 4 2" xfId="5825"/>
    <cellStyle name="Note 17 2 4 2 2" xfId="14040"/>
    <cellStyle name="Note 17 2 4 2 2 2" xfId="26028"/>
    <cellStyle name="Note 17 2 4 2 2 2 2" xfId="47214"/>
    <cellStyle name="Note 17 2 4 2 2 3" xfId="36610"/>
    <cellStyle name="Note 17 2 4 2 3" xfId="20915"/>
    <cellStyle name="Note 17 2 4 2 3 2" xfId="42102"/>
    <cellStyle name="Note 17 2 4 2 4" xfId="31482"/>
    <cellStyle name="Note 17 2 4 2_Table 2A-1_EFT (Annual)" xfId="15537"/>
    <cellStyle name="Note 17 2 4 3" xfId="11384"/>
    <cellStyle name="Note 17 2 4 3 2" xfId="23482"/>
    <cellStyle name="Note 17 2 4 3 2 2" xfId="44668"/>
    <cellStyle name="Note 17 2 4 3 3" xfId="34064"/>
    <cellStyle name="Note 17 2 4 4" xfId="18369"/>
    <cellStyle name="Note 17 2 4 4 2" xfId="39556"/>
    <cellStyle name="Note 17 2 4 5" xfId="28739"/>
    <cellStyle name="Note 17 2 4_Table 2A-1_EFT (Annual)" xfId="7242"/>
    <cellStyle name="Note 17 2 5" xfId="4118"/>
    <cellStyle name="Note 17 2 5 2" xfId="12442"/>
    <cellStyle name="Note 17 2 5 2 2" xfId="24464"/>
    <cellStyle name="Note 17 2 5 2 2 2" xfId="45650"/>
    <cellStyle name="Note 17 2 5 2 3" xfId="35046"/>
    <cellStyle name="Note 17 2 5 3" xfId="19351"/>
    <cellStyle name="Note 17 2 5 3 2" xfId="40538"/>
    <cellStyle name="Note 17 2 5 4" xfId="29806"/>
    <cellStyle name="Note 17 2 5_Table 2A-1_EFT (Annual)" xfId="15538"/>
    <cellStyle name="Note 17 2 6" xfId="9781"/>
    <cellStyle name="Note 17 2 6 2" xfId="21918"/>
    <cellStyle name="Note 17 2 6 2 2" xfId="43104"/>
    <cellStyle name="Note 17 2 6 3" xfId="32500"/>
    <cellStyle name="Note 17 2 7" xfId="16805"/>
    <cellStyle name="Note 17 2 7 2" xfId="37992"/>
    <cellStyle name="Note 17 2 8" xfId="27063"/>
    <cellStyle name="Note 17 2_Table 2A-1_EFT (Annual)" xfId="3247"/>
    <cellStyle name="Note 17 3" xfId="386"/>
    <cellStyle name="Note 17 3 2" xfId="1369"/>
    <cellStyle name="Note 17 3 2 2" xfId="2639"/>
    <cellStyle name="Note 17 3 2 2 2" xfId="6200"/>
    <cellStyle name="Note 17 3 2 2 2 2" xfId="14394"/>
    <cellStyle name="Note 17 3 2 2 2 2 2" xfId="26366"/>
    <cellStyle name="Note 17 3 2 2 2 2 2 2" xfId="47552"/>
    <cellStyle name="Note 17 3 2 2 2 2 3" xfId="36948"/>
    <cellStyle name="Note 17 3 2 2 2 3" xfId="21253"/>
    <cellStyle name="Note 17 3 2 2 2 3 2" xfId="42440"/>
    <cellStyle name="Note 17 3 2 2 2 4" xfId="31856"/>
    <cellStyle name="Note 17 3 2 2 2_Table 2A-1_EFT (Annual)" xfId="15539"/>
    <cellStyle name="Note 17 3 2 2 3" xfId="11736"/>
    <cellStyle name="Note 17 3 2 2 3 2" xfId="23820"/>
    <cellStyle name="Note 17 3 2 2 3 2 2" xfId="45006"/>
    <cellStyle name="Note 17 3 2 2 3 3" xfId="34402"/>
    <cellStyle name="Note 17 3 2 2 4" xfId="18707"/>
    <cellStyle name="Note 17 3 2 2 4 2" xfId="39894"/>
    <cellStyle name="Note 17 3 2 2 5" xfId="29113"/>
    <cellStyle name="Note 17 3 2 2_Table 2A-1_EFT (Annual)" xfId="7244"/>
    <cellStyle name="Note 17 3 2 3" xfId="4930"/>
    <cellStyle name="Note 17 3 2 3 2" xfId="13190"/>
    <cellStyle name="Note 17 3 2 3 2 2" xfId="25196"/>
    <cellStyle name="Note 17 3 2 3 2 2 2" xfId="46382"/>
    <cellStyle name="Note 17 3 2 3 2 3" xfId="35778"/>
    <cellStyle name="Note 17 3 2 3 3" xfId="20083"/>
    <cellStyle name="Note 17 3 2 3 3 2" xfId="41270"/>
    <cellStyle name="Note 17 3 2 3 4" xfId="30587"/>
    <cellStyle name="Note 17 3 2 3_Table 2A-1_EFT (Annual)" xfId="15540"/>
    <cellStyle name="Note 17 3 2 4" xfId="10534"/>
    <cellStyle name="Note 17 3 2 4 2" xfId="22650"/>
    <cellStyle name="Note 17 3 2 4 2 2" xfId="43836"/>
    <cellStyle name="Note 17 3 2 4 3" xfId="33232"/>
    <cellStyle name="Note 17 3 2 5" xfId="17537"/>
    <cellStyle name="Note 17 3 2 5 2" xfId="38724"/>
    <cellStyle name="Note 17 3 2 6" xfId="27844"/>
    <cellStyle name="Note 17 3 2_Table 2A-1_EFT (Annual)" xfId="7243"/>
    <cellStyle name="Note 17 3 3" xfId="922"/>
    <cellStyle name="Note 17 3 3 2" xfId="4483"/>
    <cellStyle name="Note 17 3 3 2 2" xfId="12745"/>
    <cellStyle name="Note 17 3 3 2 2 2" xfId="24755"/>
    <cellStyle name="Note 17 3 3 2 2 2 2" xfId="45941"/>
    <cellStyle name="Note 17 3 3 2 2 3" xfId="35337"/>
    <cellStyle name="Note 17 3 3 2 3" xfId="19642"/>
    <cellStyle name="Note 17 3 3 2 3 2" xfId="40829"/>
    <cellStyle name="Note 17 3 3 2 4" xfId="30140"/>
    <cellStyle name="Note 17 3 3 2_Table 2A-1_EFT (Annual)" xfId="15541"/>
    <cellStyle name="Note 17 3 3 3" xfId="10092"/>
    <cellStyle name="Note 17 3 3 3 2" xfId="22209"/>
    <cellStyle name="Note 17 3 3 3 2 2" xfId="43395"/>
    <cellStyle name="Note 17 3 3 3 3" xfId="32791"/>
    <cellStyle name="Note 17 3 3 4" xfId="17096"/>
    <cellStyle name="Note 17 3 3 4 2" xfId="38283"/>
    <cellStyle name="Note 17 3 3 5" xfId="27397"/>
    <cellStyle name="Note 17 3 3_Table 2A-1_EFT (Annual)" xfId="7245"/>
    <cellStyle name="Note 17 3 4" xfId="2108"/>
    <cellStyle name="Note 17 3 4 2" xfId="5669"/>
    <cellStyle name="Note 17 3 4 2 2" xfId="13884"/>
    <cellStyle name="Note 17 3 4 2 2 2" xfId="25872"/>
    <cellStyle name="Note 17 3 4 2 2 2 2" xfId="47058"/>
    <cellStyle name="Note 17 3 4 2 2 3" xfId="36454"/>
    <cellStyle name="Note 17 3 4 2 3" xfId="20759"/>
    <cellStyle name="Note 17 3 4 2 3 2" xfId="41946"/>
    <cellStyle name="Note 17 3 4 2 4" xfId="31326"/>
    <cellStyle name="Note 17 3 4 2_Table 2A-1_EFT (Annual)" xfId="15542"/>
    <cellStyle name="Note 17 3 4 3" xfId="11228"/>
    <cellStyle name="Note 17 3 4 3 2" xfId="23326"/>
    <cellStyle name="Note 17 3 4 3 2 2" xfId="44512"/>
    <cellStyle name="Note 17 3 4 3 3" xfId="33908"/>
    <cellStyle name="Note 17 3 4 4" xfId="18213"/>
    <cellStyle name="Note 17 3 4 4 2" xfId="39400"/>
    <cellStyle name="Note 17 3 4 5" xfId="28583"/>
    <cellStyle name="Note 17 3 4_Table 2A-1_EFT (Annual)" xfId="7246"/>
    <cellStyle name="Note 17 3 5" xfId="3956"/>
    <cellStyle name="Note 17 3 5 2" xfId="12284"/>
    <cellStyle name="Note 17 3 5 2 2" xfId="24308"/>
    <cellStyle name="Note 17 3 5 2 2 2" xfId="45494"/>
    <cellStyle name="Note 17 3 5 2 3" xfId="34890"/>
    <cellStyle name="Note 17 3 5 3" xfId="19195"/>
    <cellStyle name="Note 17 3 5 3 2" xfId="40382"/>
    <cellStyle name="Note 17 3 5 4" xfId="29644"/>
    <cellStyle name="Note 17 3 5_Table 2A-1_EFT (Annual)" xfId="15543"/>
    <cellStyle name="Note 17 3 6" xfId="9621"/>
    <cellStyle name="Note 17 3 6 2" xfId="21762"/>
    <cellStyle name="Note 17 3 6 2 2" xfId="42948"/>
    <cellStyle name="Note 17 3 6 3" xfId="32344"/>
    <cellStyle name="Note 17 3 7" xfId="16649"/>
    <cellStyle name="Note 17 3 7 2" xfId="37836"/>
    <cellStyle name="Note 17 3 8" xfId="26901"/>
    <cellStyle name="Note 17 3_Table 2A-1_EFT (Annual)" xfId="3248"/>
    <cellStyle name="Note 17 4" xfId="1203"/>
    <cellStyle name="Note 17 4 2" xfId="2473"/>
    <cellStyle name="Note 17 4 2 2" xfId="6034"/>
    <cellStyle name="Note 17 4 2 2 2" xfId="14228"/>
    <cellStyle name="Note 17 4 2 2 2 2" xfId="26200"/>
    <cellStyle name="Note 17 4 2 2 2 2 2" xfId="47386"/>
    <cellStyle name="Note 17 4 2 2 2 3" xfId="36782"/>
    <cellStyle name="Note 17 4 2 2 3" xfId="21087"/>
    <cellStyle name="Note 17 4 2 2 3 2" xfId="42274"/>
    <cellStyle name="Note 17 4 2 2 4" xfId="31690"/>
    <cellStyle name="Note 17 4 2 2_Table 2A-1_EFT (Annual)" xfId="15544"/>
    <cellStyle name="Note 17 4 2 3" xfId="11570"/>
    <cellStyle name="Note 17 4 2 3 2" xfId="23654"/>
    <cellStyle name="Note 17 4 2 3 2 2" xfId="44840"/>
    <cellStyle name="Note 17 4 2 3 3" xfId="34236"/>
    <cellStyle name="Note 17 4 2 4" xfId="18541"/>
    <cellStyle name="Note 17 4 2 4 2" xfId="39728"/>
    <cellStyle name="Note 17 4 2 5" xfId="28947"/>
    <cellStyle name="Note 17 4 2_Table 2A-1_EFT (Annual)" xfId="7248"/>
    <cellStyle name="Note 17 4 3" xfId="4764"/>
    <cellStyle name="Note 17 4 3 2" xfId="13024"/>
    <cellStyle name="Note 17 4 3 2 2" xfId="25030"/>
    <cellStyle name="Note 17 4 3 2 2 2" xfId="46216"/>
    <cellStyle name="Note 17 4 3 2 3" xfId="35612"/>
    <cellStyle name="Note 17 4 3 3" xfId="19917"/>
    <cellStyle name="Note 17 4 3 3 2" xfId="41104"/>
    <cellStyle name="Note 17 4 3 4" xfId="30421"/>
    <cellStyle name="Note 17 4 3_Table 2A-1_EFT (Annual)" xfId="15545"/>
    <cellStyle name="Note 17 4 4" xfId="10368"/>
    <cellStyle name="Note 17 4 4 2" xfId="22484"/>
    <cellStyle name="Note 17 4 4 2 2" xfId="43670"/>
    <cellStyle name="Note 17 4 4 3" xfId="33066"/>
    <cellStyle name="Note 17 4 5" xfId="17371"/>
    <cellStyle name="Note 17 4 5 2" xfId="38558"/>
    <cellStyle name="Note 17 4 6" xfId="27678"/>
    <cellStyle name="Note 17 4_Table 2A-1_EFT (Annual)" xfId="7247"/>
    <cellStyle name="Note 17 5" xfId="763"/>
    <cellStyle name="Note 17 5 2" xfId="4324"/>
    <cellStyle name="Note 17 5 2 2" xfId="12604"/>
    <cellStyle name="Note 17 5 2 2 2" xfId="24621"/>
    <cellStyle name="Note 17 5 2 2 2 2" xfId="45807"/>
    <cellStyle name="Note 17 5 2 2 3" xfId="35203"/>
    <cellStyle name="Note 17 5 2 3" xfId="19508"/>
    <cellStyle name="Note 17 5 2 3 2" xfId="40695"/>
    <cellStyle name="Note 17 5 2 4" xfId="29981"/>
    <cellStyle name="Note 17 5 2_Table 2A-1_EFT (Annual)" xfId="15546"/>
    <cellStyle name="Note 17 5 3" xfId="9952"/>
    <cellStyle name="Note 17 5 3 2" xfId="22075"/>
    <cellStyle name="Note 17 5 3 2 2" xfId="43261"/>
    <cellStyle name="Note 17 5 3 3" xfId="32657"/>
    <cellStyle name="Note 17 5 4" xfId="16962"/>
    <cellStyle name="Note 17 5 4 2" xfId="38149"/>
    <cellStyle name="Note 17 5 5" xfId="27238"/>
    <cellStyle name="Note 17 5_Table 2A-1_EFT (Annual)" xfId="7249"/>
    <cellStyle name="Note 17 6" xfId="1779"/>
    <cellStyle name="Note 17 6 2" xfId="5340"/>
    <cellStyle name="Note 17 6 2 2" xfId="13555"/>
    <cellStyle name="Note 17 6 2 2 2" xfId="25543"/>
    <cellStyle name="Note 17 6 2 2 2 2" xfId="46729"/>
    <cellStyle name="Note 17 6 2 2 3" xfId="36125"/>
    <cellStyle name="Note 17 6 2 3" xfId="20430"/>
    <cellStyle name="Note 17 6 2 3 2" xfId="41617"/>
    <cellStyle name="Note 17 6 2 4" xfId="30997"/>
    <cellStyle name="Note 17 6 2_Table 2A-1_EFT (Annual)" xfId="15547"/>
    <cellStyle name="Note 17 6 3" xfId="10899"/>
    <cellStyle name="Note 17 6 3 2" xfId="22997"/>
    <cellStyle name="Note 17 6 3 2 2" xfId="44183"/>
    <cellStyle name="Note 17 6 3 3" xfId="33579"/>
    <cellStyle name="Note 17 6 4" xfId="17884"/>
    <cellStyle name="Note 17 6 4 2" xfId="39071"/>
    <cellStyle name="Note 17 6 5" xfId="28254"/>
    <cellStyle name="Note 17 6_Table 2A-1_EFT (Annual)" xfId="7250"/>
    <cellStyle name="Note 17 7" xfId="3744"/>
    <cellStyle name="Note 17 7 2" xfId="12112"/>
    <cellStyle name="Note 17 7 2 2" xfId="24142"/>
    <cellStyle name="Note 17 7 2 2 2" xfId="45328"/>
    <cellStyle name="Note 17 7 2 3" xfId="34724"/>
    <cellStyle name="Note 17 7 3" xfId="19029"/>
    <cellStyle name="Note 17 7 3 2" xfId="40216"/>
    <cellStyle name="Note 17 7 4" xfId="29453"/>
    <cellStyle name="Note 17 7_Table 2A-1_EFT (Annual)" xfId="15548"/>
    <cellStyle name="Note 17 8" xfId="9431"/>
    <cellStyle name="Note 17 8 2" xfId="21596"/>
    <cellStyle name="Note 17 8 2 2" xfId="42782"/>
    <cellStyle name="Note 17 8 3" xfId="32178"/>
    <cellStyle name="Note 17 9" xfId="16483"/>
    <cellStyle name="Note 17 9 2" xfId="37670"/>
    <cellStyle name="Note 17_Table 2A-1_EFT (Annual)" xfId="3246"/>
    <cellStyle name="Note 18" xfId="172"/>
    <cellStyle name="Note 18 10" xfId="26727"/>
    <cellStyle name="Note 18 2" xfId="565"/>
    <cellStyle name="Note 18 2 2" xfId="1542"/>
    <cellStyle name="Note 18 2 2 2" xfId="2812"/>
    <cellStyle name="Note 18 2 2 2 2" xfId="6373"/>
    <cellStyle name="Note 18 2 2 2 2 2" xfId="14567"/>
    <cellStyle name="Note 18 2 2 2 2 2 2" xfId="26539"/>
    <cellStyle name="Note 18 2 2 2 2 2 2 2" xfId="47725"/>
    <cellStyle name="Note 18 2 2 2 2 2 3" xfId="37121"/>
    <cellStyle name="Note 18 2 2 2 2 3" xfId="21426"/>
    <cellStyle name="Note 18 2 2 2 2 3 2" xfId="42613"/>
    <cellStyle name="Note 18 2 2 2 2 4" xfId="32029"/>
    <cellStyle name="Note 18 2 2 2 2_Table 2A-1_EFT (Annual)" xfId="15549"/>
    <cellStyle name="Note 18 2 2 2 3" xfId="11909"/>
    <cellStyle name="Note 18 2 2 2 3 2" xfId="23993"/>
    <cellStyle name="Note 18 2 2 2 3 2 2" xfId="45179"/>
    <cellStyle name="Note 18 2 2 2 3 3" xfId="34575"/>
    <cellStyle name="Note 18 2 2 2 4" xfId="18880"/>
    <cellStyle name="Note 18 2 2 2 4 2" xfId="40067"/>
    <cellStyle name="Note 18 2 2 2 5" xfId="29286"/>
    <cellStyle name="Note 18 2 2 2_Table 2A-1_EFT (Annual)" xfId="7252"/>
    <cellStyle name="Note 18 2 2 3" xfId="5103"/>
    <cellStyle name="Note 18 2 2 3 2" xfId="13363"/>
    <cellStyle name="Note 18 2 2 3 2 2" xfId="25369"/>
    <cellStyle name="Note 18 2 2 3 2 2 2" xfId="46555"/>
    <cellStyle name="Note 18 2 2 3 2 3" xfId="35951"/>
    <cellStyle name="Note 18 2 2 3 3" xfId="20256"/>
    <cellStyle name="Note 18 2 2 3 3 2" xfId="41443"/>
    <cellStyle name="Note 18 2 2 3 4" xfId="30760"/>
    <cellStyle name="Note 18 2 2 3_Table 2A-1_EFT (Annual)" xfId="15550"/>
    <cellStyle name="Note 18 2 2 4" xfId="10707"/>
    <cellStyle name="Note 18 2 2 4 2" xfId="22823"/>
    <cellStyle name="Note 18 2 2 4 2 2" xfId="44009"/>
    <cellStyle name="Note 18 2 2 4 3" xfId="33405"/>
    <cellStyle name="Note 18 2 2 5" xfId="17710"/>
    <cellStyle name="Note 18 2 2 5 2" xfId="38897"/>
    <cellStyle name="Note 18 2 2 6" xfId="28017"/>
    <cellStyle name="Note 18 2 2_Table 2A-1_EFT (Annual)" xfId="7251"/>
    <cellStyle name="Note 18 2 3" xfId="1068"/>
    <cellStyle name="Note 18 2 3 2" xfId="4629"/>
    <cellStyle name="Note 18 2 3 2 2" xfId="12889"/>
    <cellStyle name="Note 18 2 3 2 2 2" xfId="24895"/>
    <cellStyle name="Note 18 2 3 2 2 2 2" xfId="46081"/>
    <cellStyle name="Note 18 2 3 2 2 3" xfId="35477"/>
    <cellStyle name="Note 18 2 3 2 3" xfId="19782"/>
    <cellStyle name="Note 18 2 3 2 3 2" xfId="40969"/>
    <cellStyle name="Note 18 2 3 2 4" xfId="30286"/>
    <cellStyle name="Note 18 2 3 2_Table 2A-1_EFT (Annual)" xfId="15551"/>
    <cellStyle name="Note 18 2 3 3" xfId="10233"/>
    <cellStyle name="Note 18 2 3 3 2" xfId="22349"/>
    <cellStyle name="Note 18 2 3 3 2 2" xfId="43535"/>
    <cellStyle name="Note 18 2 3 3 3" xfId="32931"/>
    <cellStyle name="Note 18 2 3 4" xfId="17236"/>
    <cellStyle name="Note 18 2 3 4 2" xfId="38423"/>
    <cellStyle name="Note 18 2 3 5" xfId="27543"/>
    <cellStyle name="Note 18 2 3_Table 2A-1_EFT (Annual)" xfId="7253"/>
    <cellStyle name="Note 18 2 4" xfId="2281"/>
    <cellStyle name="Note 18 2 4 2" xfId="5842"/>
    <cellStyle name="Note 18 2 4 2 2" xfId="14057"/>
    <cellStyle name="Note 18 2 4 2 2 2" xfId="26045"/>
    <cellStyle name="Note 18 2 4 2 2 2 2" xfId="47231"/>
    <cellStyle name="Note 18 2 4 2 2 3" xfId="36627"/>
    <cellStyle name="Note 18 2 4 2 3" xfId="20932"/>
    <cellStyle name="Note 18 2 4 2 3 2" xfId="42119"/>
    <cellStyle name="Note 18 2 4 2 4" xfId="31499"/>
    <cellStyle name="Note 18 2 4 2_Table 2A-1_EFT (Annual)" xfId="15552"/>
    <cellStyle name="Note 18 2 4 3" xfId="11401"/>
    <cellStyle name="Note 18 2 4 3 2" xfId="23499"/>
    <cellStyle name="Note 18 2 4 3 2 2" xfId="44685"/>
    <cellStyle name="Note 18 2 4 3 3" xfId="34081"/>
    <cellStyle name="Note 18 2 4 4" xfId="18386"/>
    <cellStyle name="Note 18 2 4 4 2" xfId="39573"/>
    <cellStyle name="Note 18 2 4 5" xfId="28756"/>
    <cellStyle name="Note 18 2 4_Table 2A-1_EFT (Annual)" xfId="7254"/>
    <cellStyle name="Note 18 2 5" xfId="4135"/>
    <cellStyle name="Note 18 2 5 2" xfId="12459"/>
    <cellStyle name="Note 18 2 5 2 2" xfId="24481"/>
    <cellStyle name="Note 18 2 5 2 2 2" xfId="45667"/>
    <cellStyle name="Note 18 2 5 2 3" xfId="35063"/>
    <cellStyle name="Note 18 2 5 3" xfId="19368"/>
    <cellStyle name="Note 18 2 5 3 2" xfId="40555"/>
    <cellStyle name="Note 18 2 5 4" xfId="29823"/>
    <cellStyle name="Note 18 2 5_Table 2A-1_EFT (Annual)" xfId="15553"/>
    <cellStyle name="Note 18 2 6" xfId="9798"/>
    <cellStyle name="Note 18 2 6 2" xfId="21935"/>
    <cellStyle name="Note 18 2 6 2 2" xfId="43121"/>
    <cellStyle name="Note 18 2 6 3" xfId="32517"/>
    <cellStyle name="Note 18 2 7" xfId="16822"/>
    <cellStyle name="Note 18 2 7 2" xfId="38009"/>
    <cellStyle name="Note 18 2 8" xfId="27080"/>
    <cellStyle name="Note 18 2_Table 2A-1_EFT (Annual)" xfId="3250"/>
    <cellStyle name="Note 18 3" xfId="403"/>
    <cellStyle name="Note 18 3 2" xfId="1386"/>
    <cellStyle name="Note 18 3 2 2" xfId="2656"/>
    <cellStyle name="Note 18 3 2 2 2" xfId="6217"/>
    <cellStyle name="Note 18 3 2 2 2 2" xfId="14411"/>
    <cellStyle name="Note 18 3 2 2 2 2 2" xfId="26383"/>
    <cellStyle name="Note 18 3 2 2 2 2 2 2" xfId="47569"/>
    <cellStyle name="Note 18 3 2 2 2 2 3" xfId="36965"/>
    <cellStyle name="Note 18 3 2 2 2 3" xfId="21270"/>
    <cellStyle name="Note 18 3 2 2 2 3 2" xfId="42457"/>
    <cellStyle name="Note 18 3 2 2 2 4" xfId="31873"/>
    <cellStyle name="Note 18 3 2 2 2_Table 2A-1_EFT (Annual)" xfId="15554"/>
    <cellStyle name="Note 18 3 2 2 3" xfId="11753"/>
    <cellStyle name="Note 18 3 2 2 3 2" xfId="23837"/>
    <cellStyle name="Note 18 3 2 2 3 2 2" xfId="45023"/>
    <cellStyle name="Note 18 3 2 2 3 3" xfId="34419"/>
    <cellStyle name="Note 18 3 2 2 4" xfId="18724"/>
    <cellStyle name="Note 18 3 2 2 4 2" xfId="39911"/>
    <cellStyle name="Note 18 3 2 2 5" xfId="29130"/>
    <cellStyle name="Note 18 3 2 2_Table 2A-1_EFT (Annual)" xfId="7256"/>
    <cellStyle name="Note 18 3 2 3" xfId="4947"/>
    <cellStyle name="Note 18 3 2 3 2" xfId="13207"/>
    <cellStyle name="Note 18 3 2 3 2 2" xfId="25213"/>
    <cellStyle name="Note 18 3 2 3 2 2 2" xfId="46399"/>
    <cellStyle name="Note 18 3 2 3 2 3" xfId="35795"/>
    <cellStyle name="Note 18 3 2 3 3" xfId="20100"/>
    <cellStyle name="Note 18 3 2 3 3 2" xfId="41287"/>
    <cellStyle name="Note 18 3 2 3 4" xfId="30604"/>
    <cellStyle name="Note 18 3 2 3_Table 2A-1_EFT (Annual)" xfId="15555"/>
    <cellStyle name="Note 18 3 2 4" xfId="10551"/>
    <cellStyle name="Note 18 3 2 4 2" xfId="22667"/>
    <cellStyle name="Note 18 3 2 4 2 2" xfId="43853"/>
    <cellStyle name="Note 18 3 2 4 3" xfId="33249"/>
    <cellStyle name="Note 18 3 2 5" xfId="17554"/>
    <cellStyle name="Note 18 3 2 5 2" xfId="38741"/>
    <cellStyle name="Note 18 3 2 6" xfId="27861"/>
    <cellStyle name="Note 18 3 2_Table 2A-1_EFT (Annual)" xfId="7255"/>
    <cellStyle name="Note 18 3 3" xfId="936"/>
    <cellStyle name="Note 18 3 3 2" xfId="4497"/>
    <cellStyle name="Note 18 3 3 2 2" xfId="12759"/>
    <cellStyle name="Note 18 3 3 2 2 2" xfId="24769"/>
    <cellStyle name="Note 18 3 3 2 2 2 2" xfId="45955"/>
    <cellStyle name="Note 18 3 3 2 2 3" xfId="35351"/>
    <cellStyle name="Note 18 3 3 2 3" xfId="19656"/>
    <cellStyle name="Note 18 3 3 2 3 2" xfId="40843"/>
    <cellStyle name="Note 18 3 3 2 4" xfId="30154"/>
    <cellStyle name="Note 18 3 3 2_Table 2A-1_EFT (Annual)" xfId="15556"/>
    <cellStyle name="Note 18 3 3 3" xfId="10106"/>
    <cellStyle name="Note 18 3 3 3 2" xfId="22223"/>
    <cellStyle name="Note 18 3 3 3 2 2" xfId="43409"/>
    <cellStyle name="Note 18 3 3 3 3" xfId="32805"/>
    <cellStyle name="Note 18 3 3 4" xfId="17110"/>
    <cellStyle name="Note 18 3 3 4 2" xfId="38297"/>
    <cellStyle name="Note 18 3 3 5" xfId="27411"/>
    <cellStyle name="Note 18 3 3_Table 2A-1_EFT (Annual)" xfId="7257"/>
    <cellStyle name="Note 18 3 4" xfId="2125"/>
    <cellStyle name="Note 18 3 4 2" xfId="5686"/>
    <cellStyle name="Note 18 3 4 2 2" xfId="13901"/>
    <cellStyle name="Note 18 3 4 2 2 2" xfId="25889"/>
    <cellStyle name="Note 18 3 4 2 2 2 2" xfId="47075"/>
    <cellStyle name="Note 18 3 4 2 2 3" xfId="36471"/>
    <cellStyle name="Note 18 3 4 2 3" xfId="20776"/>
    <cellStyle name="Note 18 3 4 2 3 2" xfId="41963"/>
    <cellStyle name="Note 18 3 4 2 4" xfId="31343"/>
    <cellStyle name="Note 18 3 4 2_Table 2A-1_EFT (Annual)" xfId="15557"/>
    <cellStyle name="Note 18 3 4 3" xfId="11245"/>
    <cellStyle name="Note 18 3 4 3 2" xfId="23343"/>
    <cellStyle name="Note 18 3 4 3 2 2" xfId="44529"/>
    <cellStyle name="Note 18 3 4 3 3" xfId="33925"/>
    <cellStyle name="Note 18 3 4 4" xfId="18230"/>
    <cellStyle name="Note 18 3 4 4 2" xfId="39417"/>
    <cellStyle name="Note 18 3 4 5" xfId="28600"/>
    <cellStyle name="Note 18 3 4_Table 2A-1_EFT (Annual)" xfId="7258"/>
    <cellStyle name="Note 18 3 5" xfId="3973"/>
    <cellStyle name="Note 18 3 5 2" xfId="12301"/>
    <cellStyle name="Note 18 3 5 2 2" xfId="24325"/>
    <cellStyle name="Note 18 3 5 2 2 2" xfId="45511"/>
    <cellStyle name="Note 18 3 5 2 3" xfId="34907"/>
    <cellStyle name="Note 18 3 5 3" xfId="19212"/>
    <cellStyle name="Note 18 3 5 3 2" xfId="40399"/>
    <cellStyle name="Note 18 3 5 4" xfId="29661"/>
    <cellStyle name="Note 18 3 5_Table 2A-1_EFT (Annual)" xfId="15558"/>
    <cellStyle name="Note 18 3 6" xfId="9638"/>
    <cellStyle name="Note 18 3 6 2" xfId="21779"/>
    <cellStyle name="Note 18 3 6 2 2" xfId="42965"/>
    <cellStyle name="Note 18 3 6 3" xfId="32361"/>
    <cellStyle name="Note 18 3 7" xfId="16666"/>
    <cellStyle name="Note 18 3 7 2" xfId="37853"/>
    <cellStyle name="Note 18 3 8" xfId="26918"/>
    <cellStyle name="Note 18 3_Table 2A-1_EFT (Annual)" xfId="3251"/>
    <cellStyle name="Note 18 4" xfId="1220"/>
    <cellStyle name="Note 18 4 2" xfId="2490"/>
    <cellStyle name="Note 18 4 2 2" xfId="6051"/>
    <cellStyle name="Note 18 4 2 2 2" xfId="14245"/>
    <cellStyle name="Note 18 4 2 2 2 2" xfId="26217"/>
    <cellStyle name="Note 18 4 2 2 2 2 2" xfId="47403"/>
    <cellStyle name="Note 18 4 2 2 2 3" xfId="36799"/>
    <cellStyle name="Note 18 4 2 2 3" xfId="21104"/>
    <cellStyle name="Note 18 4 2 2 3 2" xfId="42291"/>
    <cellStyle name="Note 18 4 2 2 4" xfId="31707"/>
    <cellStyle name="Note 18 4 2 2_Table 2A-1_EFT (Annual)" xfId="15559"/>
    <cellStyle name="Note 18 4 2 3" xfId="11587"/>
    <cellStyle name="Note 18 4 2 3 2" xfId="23671"/>
    <cellStyle name="Note 18 4 2 3 2 2" xfId="44857"/>
    <cellStyle name="Note 18 4 2 3 3" xfId="34253"/>
    <cellStyle name="Note 18 4 2 4" xfId="18558"/>
    <cellStyle name="Note 18 4 2 4 2" xfId="39745"/>
    <cellStyle name="Note 18 4 2 5" xfId="28964"/>
    <cellStyle name="Note 18 4 2_Table 2A-1_EFT (Annual)" xfId="7260"/>
    <cellStyle name="Note 18 4 3" xfId="4781"/>
    <cellStyle name="Note 18 4 3 2" xfId="13041"/>
    <cellStyle name="Note 18 4 3 2 2" xfId="25047"/>
    <cellStyle name="Note 18 4 3 2 2 2" xfId="46233"/>
    <cellStyle name="Note 18 4 3 2 3" xfId="35629"/>
    <cellStyle name="Note 18 4 3 3" xfId="19934"/>
    <cellStyle name="Note 18 4 3 3 2" xfId="41121"/>
    <cellStyle name="Note 18 4 3 4" xfId="30438"/>
    <cellStyle name="Note 18 4 3_Table 2A-1_EFT (Annual)" xfId="15560"/>
    <cellStyle name="Note 18 4 4" xfId="10385"/>
    <cellStyle name="Note 18 4 4 2" xfId="22501"/>
    <cellStyle name="Note 18 4 4 2 2" xfId="43687"/>
    <cellStyle name="Note 18 4 4 3" xfId="33083"/>
    <cellStyle name="Note 18 4 5" xfId="17388"/>
    <cellStyle name="Note 18 4 5 2" xfId="38575"/>
    <cellStyle name="Note 18 4 6" xfId="27695"/>
    <cellStyle name="Note 18 4_Table 2A-1_EFT (Annual)" xfId="7259"/>
    <cellStyle name="Note 18 5" xfId="777"/>
    <cellStyle name="Note 18 5 2" xfId="4338"/>
    <cellStyle name="Note 18 5 2 2" xfId="12618"/>
    <cellStyle name="Note 18 5 2 2 2" xfId="24635"/>
    <cellStyle name="Note 18 5 2 2 2 2" xfId="45821"/>
    <cellStyle name="Note 18 5 2 2 3" xfId="35217"/>
    <cellStyle name="Note 18 5 2 3" xfId="19522"/>
    <cellStyle name="Note 18 5 2 3 2" xfId="40709"/>
    <cellStyle name="Note 18 5 2 4" xfId="29995"/>
    <cellStyle name="Note 18 5 2_Table 2A-1_EFT (Annual)" xfId="15561"/>
    <cellStyle name="Note 18 5 3" xfId="9966"/>
    <cellStyle name="Note 18 5 3 2" xfId="22089"/>
    <cellStyle name="Note 18 5 3 2 2" xfId="43275"/>
    <cellStyle name="Note 18 5 3 3" xfId="32671"/>
    <cellStyle name="Note 18 5 4" xfId="16976"/>
    <cellStyle name="Note 18 5 4 2" xfId="38163"/>
    <cellStyle name="Note 18 5 5" xfId="27252"/>
    <cellStyle name="Note 18 5_Table 2A-1_EFT (Annual)" xfId="7261"/>
    <cellStyle name="Note 18 6" xfId="1959"/>
    <cellStyle name="Note 18 6 2" xfId="5520"/>
    <cellStyle name="Note 18 6 2 2" xfId="13735"/>
    <cellStyle name="Note 18 6 2 2 2" xfId="25723"/>
    <cellStyle name="Note 18 6 2 2 2 2" xfId="46909"/>
    <cellStyle name="Note 18 6 2 2 3" xfId="36305"/>
    <cellStyle name="Note 18 6 2 3" xfId="20610"/>
    <cellStyle name="Note 18 6 2 3 2" xfId="41797"/>
    <cellStyle name="Note 18 6 2 4" xfId="31177"/>
    <cellStyle name="Note 18 6 2_Table 2A-1_EFT (Annual)" xfId="15562"/>
    <cellStyle name="Note 18 6 3" xfId="11079"/>
    <cellStyle name="Note 18 6 3 2" xfId="23177"/>
    <cellStyle name="Note 18 6 3 2 2" xfId="44363"/>
    <cellStyle name="Note 18 6 3 3" xfId="33759"/>
    <cellStyle name="Note 18 6 4" xfId="18064"/>
    <cellStyle name="Note 18 6 4 2" xfId="39251"/>
    <cellStyle name="Note 18 6 5" xfId="28434"/>
    <cellStyle name="Note 18 6_Table 2A-1_EFT (Annual)" xfId="7262"/>
    <cellStyle name="Note 18 7" xfId="3761"/>
    <cellStyle name="Note 18 7 2" xfId="12129"/>
    <cellStyle name="Note 18 7 2 2" xfId="24159"/>
    <cellStyle name="Note 18 7 2 2 2" xfId="45345"/>
    <cellStyle name="Note 18 7 2 3" xfId="34741"/>
    <cellStyle name="Note 18 7 3" xfId="19046"/>
    <cellStyle name="Note 18 7 3 2" xfId="40233"/>
    <cellStyle name="Note 18 7 4" xfId="29470"/>
    <cellStyle name="Note 18 7_Table 2A-1_EFT (Annual)" xfId="15563"/>
    <cellStyle name="Note 18 8" xfId="9448"/>
    <cellStyle name="Note 18 8 2" xfId="21613"/>
    <cellStyle name="Note 18 8 2 2" xfId="42799"/>
    <cellStyle name="Note 18 8 3" xfId="32195"/>
    <cellStyle name="Note 18 9" xfId="16500"/>
    <cellStyle name="Note 18 9 2" xfId="37687"/>
    <cellStyle name="Note 18_Table 2A-1_EFT (Annual)" xfId="3249"/>
    <cellStyle name="Note 19" xfId="171"/>
    <cellStyle name="Note 19 10" xfId="26726"/>
    <cellStyle name="Note 19 2" xfId="564"/>
    <cellStyle name="Note 19 2 2" xfId="1541"/>
    <cellStyle name="Note 19 2 2 2" xfId="2811"/>
    <cellStyle name="Note 19 2 2 2 2" xfId="6372"/>
    <cellStyle name="Note 19 2 2 2 2 2" xfId="14566"/>
    <cellStyle name="Note 19 2 2 2 2 2 2" xfId="26538"/>
    <cellStyle name="Note 19 2 2 2 2 2 2 2" xfId="47724"/>
    <cellStyle name="Note 19 2 2 2 2 2 3" xfId="37120"/>
    <cellStyle name="Note 19 2 2 2 2 3" xfId="21425"/>
    <cellStyle name="Note 19 2 2 2 2 3 2" xfId="42612"/>
    <cellStyle name="Note 19 2 2 2 2 4" xfId="32028"/>
    <cellStyle name="Note 19 2 2 2 2_Table 2A-1_EFT (Annual)" xfId="15564"/>
    <cellStyle name="Note 19 2 2 2 3" xfId="11908"/>
    <cellStyle name="Note 19 2 2 2 3 2" xfId="23992"/>
    <cellStyle name="Note 19 2 2 2 3 2 2" xfId="45178"/>
    <cellStyle name="Note 19 2 2 2 3 3" xfId="34574"/>
    <cellStyle name="Note 19 2 2 2 4" xfId="18879"/>
    <cellStyle name="Note 19 2 2 2 4 2" xfId="40066"/>
    <cellStyle name="Note 19 2 2 2 5" xfId="29285"/>
    <cellStyle name="Note 19 2 2 2_Table 2A-1_EFT (Annual)" xfId="7264"/>
    <cellStyle name="Note 19 2 2 3" xfId="5102"/>
    <cellStyle name="Note 19 2 2 3 2" xfId="13362"/>
    <cellStyle name="Note 19 2 2 3 2 2" xfId="25368"/>
    <cellStyle name="Note 19 2 2 3 2 2 2" xfId="46554"/>
    <cellStyle name="Note 19 2 2 3 2 3" xfId="35950"/>
    <cellStyle name="Note 19 2 2 3 3" xfId="20255"/>
    <cellStyle name="Note 19 2 2 3 3 2" xfId="41442"/>
    <cellStyle name="Note 19 2 2 3 4" xfId="30759"/>
    <cellStyle name="Note 19 2 2 3_Table 2A-1_EFT (Annual)" xfId="15565"/>
    <cellStyle name="Note 19 2 2 4" xfId="10706"/>
    <cellStyle name="Note 19 2 2 4 2" xfId="22822"/>
    <cellStyle name="Note 19 2 2 4 2 2" xfId="44008"/>
    <cellStyle name="Note 19 2 2 4 3" xfId="33404"/>
    <cellStyle name="Note 19 2 2 5" xfId="17709"/>
    <cellStyle name="Note 19 2 2 5 2" xfId="38896"/>
    <cellStyle name="Note 19 2 2 6" xfId="28016"/>
    <cellStyle name="Note 19 2 2_Table 2A-1_EFT (Annual)" xfId="7263"/>
    <cellStyle name="Note 19 2 3" xfId="1067"/>
    <cellStyle name="Note 19 2 3 2" xfId="4628"/>
    <cellStyle name="Note 19 2 3 2 2" xfId="12888"/>
    <cellStyle name="Note 19 2 3 2 2 2" xfId="24894"/>
    <cellStyle name="Note 19 2 3 2 2 2 2" xfId="46080"/>
    <cellStyle name="Note 19 2 3 2 2 3" xfId="35476"/>
    <cellStyle name="Note 19 2 3 2 3" xfId="19781"/>
    <cellStyle name="Note 19 2 3 2 3 2" xfId="40968"/>
    <cellStyle name="Note 19 2 3 2 4" xfId="30285"/>
    <cellStyle name="Note 19 2 3 2_Table 2A-1_EFT (Annual)" xfId="15566"/>
    <cellStyle name="Note 19 2 3 3" xfId="10232"/>
    <cellStyle name="Note 19 2 3 3 2" xfId="22348"/>
    <cellStyle name="Note 19 2 3 3 2 2" xfId="43534"/>
    <cellStyle name="Note 19 2 3 3 3" xfId="32930"/>
    <cellStyle name="Note 19 2 3 4" xfId="17235"/>
    <cellStyle name="Note 19 2 3 4 2" xfId="38422"/>
    <cellStyle name="Note 19 2 3 5" xfId="27542"/>
    <cellStyle name="Note 19 2 3_Table 2A-1_EFT (Annual)" xfId="7265"/>
    <cellStyle name="Note 19 2 4" xfId="2280"/>
    <cellStyle name="Note 19 2 4 2" xfId="5841"/>
    <cellStyle name="Note 19 2 4 2 2" xfId="14056"/>
    <cellStyle name="Note 19 2 4 2 2 2" xfId="26044"/>
    <cellStyle name="Note 19 2 4 2 2 2 2" xfId="47230"/>
    <cellStyle name="Note 19 2 4 2 2 3" xfId="36626"/>
    <cellStyle name="Note 19 2 4 2 3" xfId="20931"/>
    <cellStyle name="Note 19 2 4 2 3 2" xfId="42118"/>
    <cellStyle name="Note 19 2 4 2 4" xfId="31498"/>
    <cellStyle name="Note 19 2 4 2_Table 2A-1_EFT (Annual)" xfId="15567"/>
    <cellStyle name="Note 19 2 4 3" xfId="11400"/>
    <cellStyle name="Note 19 2 4 3 2" xfId="23498"/>
    <cellStyle name="Note 19 2 4 3 2 2" xfId="44684"/>
    <cellStyle name="Note 19 2 4 3 3" xfId="34080"/>
    <cellStyle name="Note 19 2 4 4" xfId="18385"/>
    <cellStyle name="Note 19 2 4 4 2" xfId="39572"/>
    <cellStyle name="Note 19 2 4 5" xfId="28755"/>
    <cellStyle name="Note 19 2 4_Table 2A-1_EFT (Annual)" xfId="7266"/>
    <cellStyle name="Note 19 2 5" xfId="4134"/>
    <cellStyle name="Note 19 2 5 2" xfId="12458"/>
    <cellStyle name="Note 19 2 5 2 2" xfId="24480"/>
    <cellStyle name="Note 19 2 5 2 2 2" xfId="45666"/>
    <cellStyle name="Note 19 2 5 2 3" xfId="35062"/>
    <cellStyle name="Note 19 2 5 3" xfId="19367"/>
    <cellStyle name="Note 19 2 5 3 2" xfId="40554"/>
    <cellStyle name="Note 19 2 5 4" xfId="29822"/>
    <cellStyle name="Note 19 2 5_Table 2A-1_EFT (Annual)" xfId="15568"/>
    <cellStyle name="Note 19 2 6" xfId="9797"/>
    <cellStyle name="Note 19 2 6 2" xfId="21934"/>
    <cellStyle name="Note 19 2 6 2 2" xfId="43120"/>
    <cellStyle name="Note 19 2 6 3" xfId="32516"/>
    <cellStyle name="Note 19 2 7" xfId="16821"/>
    <cellStyle name="Note 19 2 7 2" xfId="38008"/>
    <cellStyle name="Note 19 2 8" xfId="27079"/>
    <cellStyle name="Note 19 2_Table 2A-1_EFT (Annual)" xfId="3253"/>
    <cellStyle name="Note 19 3" xfId="402"/>
    <cellStyle name="Note 19 3 2" xfId="1385"/>
    <cellStyle name="Note 19 3 2 2" xfId="2655"/>
    <cellStyle name="Note 19 3 2 2 2" xfId="6216"/>
    <cellStyle name="Note 19 3 2 2 2 2" xfId="14410"/>
    <cellStyle name="Note 19 3 2 2 2 2 2" xfId="26382"/>
    <cellStyle name="Note 19 3 2 2 2 2 2 2" xfId="47568"/>
    <cellStyle name="Note 19 3 2 2 2 2 3" xfId="36964"/>
    <cellStyle name="Note 19 3 2 2 2 3" xfId="21269"/>
    <cellStyle name="Note 19 3 2 2 2 3 2" xfId="42456"/>
    <cellStyle name="Note 19 3 2 2 2 4" xfId="31872"/>
    <cellStyle name="Note 19 3 2 2 2_Table 2A-1_EFT (Annual)" xfId="15569"/>
    <cellStyle name="Note 19 3 2 2 3" xfId="11752"/>
    <cellStyle name="Note 19 3 2 2 3 2" xfId="23836"/>
    <cellStyle name="Note 19 3 2 2 3 2 2" xfId="45022"/>
    <cellStyle name="Note 19 3 2 2 3 3" xfId="34418"/>
    <cellStyle name="Note 19 3 2 2 4" xfId="18723"/>
    <cellStyle name="Note 19 3 2 2 4 2" xfId="39910"/>
    <cellStyle name="Note 19 3 2 2 5" xfId="29129"/>
    <cellStyle name="Note 19 3 2 2_Table 2A-1_EFT (Annual)" xfId="7268"/>
    <cellStyle name="Note 19 3 2 3" xfId="4946"/>
    <cellStyle name="Note 19 3 2 3 2" xfId="13206"/>
    <cellStyle name="Note 19 3 2 3 2 2" xfId="25212"/>
    <cellStyle name="Note 19 3 2 3 2 2 2" xfId="46398"/>
    <cellStyle name="Note 19 3 2 3 2 3" xfId="35794"/>
    <cellStyle name="Note 19 3 2 3 3" xfId="20099"/>
    <cellStyle name="Note 19 3 2 3 3 2" xfId="41286"/>
    <cellStyle name="Note 19 3 2 3 4" xfId="30603"/>
    <cellStyle name="Note 19 3 2 3_Table 2A-1_EFT (Annual)" xfId="15570"/>
    <cellStyle name="Note 19 3 2 4" xfId="10550"/>
    <cellStyle name="Note 19 3 2 4 2" xfId="22666"/>
    <cellStyle name="Note 19 3 2 4 2 2" xfId="43852"/>
    <cellStyle name="Note 19 3 2 4 3" xfId="33248"/>
    <cellStyle name="Note 19 3 2 5" xfId="17553"/>
    <cellStyle name="Note 19 3 2 5 2" xfId="38740"/>
    <cellStyle name="Note 19 3 2 6" xfId="27860"/>
    <cellStyle name="Note 19 3 2_Table 2A-1_EFT (Annual)" xfId="7267"/>
    <cellStyle name="Note 19 3 3" xfId="935"/>
    <cellStyle name="Note 19 3 3 2" xfId="4496"/>
    <cellStyle name="Note 19 3 3 2 2" xfId="12758"/>
    <cellStyle name="Note 19 3 3 2 2 2" xfId="24768"/>
    <cellStyle name="Note 19 3 3 2 2 2 2" xfId="45954"/>
    <cellStyle name="Note 19 3 3 2 2 3" xfId="35350"/>
    <cellStyle name="Note 19 3 3 2 3" xfId="19655"/>
    <cellStyle name="Note 19 3 3 2 3 2" xfId="40842"/>
    <cellStyle name="Note 19 3 3 2 4" xfId="30153"/>
    <cellStyle name="Note 19 3 3 2_Table 2A-1_EFT (Annual)" xfId="15571"/>
    <cellStyle name="Note 19 3 3 3" xfId="10105"/>
    <cellStyle name="Note 19 3 3 3 2" xfId="22222"/>
    <cellStyle name="Note 19 3 3 3 2 2" xfId="43408"/>
    <cellStyle name="Note 19 3 3 3 3" xfId="32804"/>
    <cellStyle name="Note 19 3 3 4" xfId="17109"/>
    <cellStyle name="Note 19 3 3 4 2" xfId="38296"/>
    <cellStyle name="Note 19 3 3 5" xfId="27410"/>
    <cellStyle name="Note 19 3 3_Table 2A-1_EFT (Annual)" xfId="7269"/>
    <cellStyle name="Note 19 3 4" xfId="2124"/>
    <cellStyle name="Note 19 3 4 2" xfId="5685"/>
    <cellStyle name="Note 19 3 4 2 2" xfId="13900"/>
    <cellStyle name="Note 19 3 4 2 2 2" xfId="25888"/>
    <cellStyle name="Note 19 3 4 2 2 2 2" xfId="47074"/>
    <cellStyle name="Note 19 3 4 2 2 3" xfId="36470"/>
    <cellStyle name="Note 19 3 4 2 3" xfId="20775"/>
    <cellStyle name="Note 19 3 4 2 3 2" xfId="41962"/>
    <cellStyle name="Note 19 3 4 2 4" xfId="31342"/>
    <cellStyle name="Note 19 3 4 2_Table 2A-1_EFT (Annual)" xfId="15572"/>
    <cellStyle name="Note 19 3 4 3" xfId="11244"/>
    <cellStyle name="Note 19 3 4 3 2" xfId="23342"/>
    <cellStyle name="Note 19 3 4 3 2 2" xfId="44528"/>
    <cellStyle name="Note 19 3 4 3 3" xfId="33924"/>
    <cellStyle name="Note 19 3 4 4" xfId="18229"/>
    <cellStyle name="Note 19 3 4 4 2" xfId="39416"/>
    <cellStyle name="Note 19 3 4 5" xfId="28599"/>
    <cellStyle name="Note 19 3 4_Table 2A-1_EFT (Annual)" xfId="7270"/>
    <cellStyle name="Note 19 3 5" xfId="3972"/>
    <cellStyle name="Note 19 3 5 2" xfId="12300"/>
    <cellStyle name="Note 19 3 5 2 2" xfId="24324"/>
    <cellStyle name="Note 19 3 5 2 2 2" xfId="45510"/>
    <cellStyle name="Note 19 3 5 2 3" xfId="34906"/>
    <cellStyle name="Note 19 3 5 3" xfId="19211"/>
    <cellStyle name="Note 19 3 5 3 2" xfId="40398"/>
    <cellStyle name="Note 19 3 5 4" xfId="29660"/>
    <cellStyle name="Note 19 3 5_Table 2A-1_EFT (Annual)" xfId="15573"/>
    <cellStyle name="Note 19 3 6" xfId="9637"/>
    <cellStyle name="Note 19 3 6 2" xfId="21778"/>
    <cellStyle name="Note 19 3 6 2 2" xfId="42964"/>
    <cellStyle name="Note 19 3 6 3" xfId="32360"/>
    <cellStyle name="Note 19 3 7" xfId="16665"/>
    <cellStyle name="Note 19 3 7 2" xfId="37852"/>
    <cellStyle name="Note 19 3 8" xfId="26917"/>
    <cellStyle name="Note 19 3_Table 2A-1_EFT (Annual)" xfId="3254"/>
    <cellStyle name="Note 19 4" xfId="1219"/>
    <cellStyle name="Note 19 4 2" xfId="2489"/>
    <cellStyle name="Note 19 4 2 2" xfId="6050"/>
    <cellStyle name="Note 19 4 2 2 2" xfId="14244"/>
    <cellStyle name="Note 19 4 2 2 2 2" xfId="26216"/>
    <cellStyle name="Note 19 4 2 2 2 2 2" xfId="47402"/>
    <cellStyle name="Note 19 4 2 2 2 3" xfId="36798"/>
    <cellStyle name="Note 19 4 2 2 3" xfId="21103"/>
    <cellStyle name="Note 19 4 2 2 3 2" xfId="42290"/>
    <cellStyle name="Note 19 4 2 2 4" xfId="31706"/>
    <cellStyle name="Note 19 4 2 2_Table 2A-1_EFT (Annual)" xfId="15574"/>
    <cellStyle name="Note 19 4 2 3" xfId="11586"/>
    <cellStyle name="Note 19 4 2 3 2" xfId="23670"/>
    <cellStyle name="Note 19 4 2 3 2 2" xfId="44856"/>
    <cellStyle name="Note 19 4 2 3 3" xfId="34252"/>
    <cellStyle name="Note 19 4 2 4" xfId="18557"/>
    <cellStyle name="Note 19 4 2 4 2" xfId="39744"/>
    <cellStyle name="Note 19 4 2 5" xfId="28963"/>
    <cellStyle name="Note 19 4 2_Table 2A-1_EFT (Annual)" xfId="7272"/>
    <cellStyle name="Note 19 4 3" xfId="4780"/>
    <cellStyle name="Note 19 4 3 2" xfId="13040"/>
    <cellStyle name="Note 19 4 3 2 2" xfId="25046"/>
    <cellStyle name="Note 19 4 3 2 2 2" xfId="46232"/>
    <cellStyle name="Note 19 4 3 2 3" xfId="35628"/>
    <cellStyle name="Note 19 4 3 3" xfId="19933"/>
    <cellStyle name="Note 19 4 3 3 2" xfId="41120"/>
    <cellStyle name="Note 19 4 3 4" xfId="30437"/>
    <cellStyle name="Note 19 4 3_Table 2A-1_EFT (Annual)" xfId="15575"/>
    <cellStyle name="Note 19 4 4" xfId="10384"/>
    <cellStyle name="Note 19 4 4 2" xfId="22500"/>
    <cellStyle name="Note 19 4 4 2 2" xfId="43686"/>
    <cellStyle name="Note 19 4 4 3" xfId="33082"/>
    <cellStyle name="Note 19 4 5" xfId="17387"/>
    <cellStyle name="Note 19 4 5 2" xfId="38574"/>
    <cellStyle name="Note 19 4 6" xfId="27694"/>
    <cellStyle name="Note 19 4_Table 2A-1_EFT (Annual)" xfId="7271"/>
    <cellStyle name="Note 19 5" xfId="776"/>
    <cellStyle name="Note 19 5 2" xfId="4337"/>
    <cellStyle name="Note 19 5 2 2" xfId="12617"/>
    <cellStyle name="Note 19 5 2 2 2" xfId="24634"/>
    <cellStyle name="Note 19 5 2 2 2 2" xfId="45820"/>
    <cellStyle name="Note 19 5 2 2 3" xfId="35216"/>
    <cellStyle name="Note 19 5 2 3" xfId="19521"/>
    <cellStyle name="Note 19 5 2 3 2" xfId="40708"/>
    <cellStyle name="Note 19 5 2 4" xfId="29994"/>
    <cellStyle name="Note 19 5 2_Table 2A-1_EFT (Annual)" xfId="15576"/>
    <cellStyle name="Note 19 5 3" xfId="9965"/>
    <cellStyle name="Note 19 5 3 2" xfId="22088"/>
    <cellStyle name="Note 19 5 3 2 2" xfId="43274"/>
    <cellStyle name="Note 19 5 3 3" xfId="32670"/>
    <cellStyle name="Note 19 5 4" xfId="16975"/>
    <cellStyle name="Note 19 5 4 2" xfId="38162"/>
    <cellStyle name="Note 19 5 5" xfId="27251"/>
    <cellStyle name="Note 19 5_Table 2A-1_EFT (Annual)" xfId="7273"/>
    <cellStyle name="Note 19 6" xfId="1958"/>
    <cellStyle name="Note 19 6 2" xfId="5519"/>
    <cellStyle name="Note 19 6 2 2" xfId="13734"/>
    <cellStyle name="Note 19 6 2 2 2" xfId="25722"/>
    <cellStyle name="Note 19 6 2 2 2 2" xfId="46908"/>
    <cellStyle name="Note 19 6 2 2 3" xfId="36304"/>
    <cellStyle name="Note 19 6 2 3" xfId="20609"/>
    <cellStyle name="Note 19 6 2 3 2" xfId="41796"/>
    <cellStyle name="Note 19 6 2 4" xfId="31176"/>
    <cellStyle name="Note 19 6 2_Table 2A-1_EFT (Annual)" xfId="15577"/>
    <cellStyle name="Note 19 6 3" xfId="11078"/>
    <cellStyle name="Note 19 6 3 2" xfId="23176"/>
    <cellStyle name="Note 19 6 3 2 2" xfId="44362"/>
    <cellStyle name="Note 19 6 3 3" xfId="33758"/>
    <cellStyle name="Note 19 6 4" xfId="18063"/>
    <cellStyle name="Note 19 6 4 2" xfId="39250"/>
    <cellStyle name="Note 19 6 5" xfId="28433"/>
    <cellStyle name="Note 19 6_Table 2A-1_EFT (Annual)" xfId="7274"/>
    <cellStyle name="Note 19 7" xfId="3760"/>
    <cellStyle name="Note 19 7 2" xfId="12128"/>
    <cellStyle name="Note 19 7 2 2" xfId="24158"/>
    <cellStyle name="Note 19 7 2 2 2" xfId="45344"/>
    <cellStyle name="Note 19 7 2 3" xfId="34740"/>
    <cellStyle name="Note 19 7 3" xfId="19045"/>
    <cellStyle name="Note 19 7 3 2" xfId="40232"/>
    <cellStyle name="Note 19 7 4" xfId="29469"/>
    <cellStyle name="Note 19 7_Table 2A-1_EFT (Annual)" xfId="15578"/>
    <cellStyle name="Note 19 8" xfId="9447"/>
    <cellStyle name="Note 19 8 2" xfId="21612"/>
    <cellStyle name="Note 19 8 2 2" xfId="42798"/>
    <cellStyle name="Note 19 8 3" xfId="32194"/>
    <cellStyle name="Note 19 9" xfId="16499"/>
    <cellStyle name="Note 19 9 2" xfId="37686"/>
    <cellStyle name="Note 19_Table 2A-1_EFT (Annual)" xfId="3252"/>
    <cellStyle name="Note 2" xfId="100"/>
    <cellStyle name="Note 2 10" xfId="21513"/>
    <cellStyle name="Note 2 10 2" xfId="42700"/>
    <cellStyle name="Note 2 11" xfId="26655"/>
    <cellStyle name="Note 2 2" xfId="498"/>
    <cellStyle name="Note 2 2 2" xfId="1475"/>
    <cellStyle name="Note 2 2 2 2" xfId="2745"/>
    <cellStyle name="Note 2 2 2 2 2" xfId="6306"/>
    <cellStyle name="Note 2 2 2 2 2 2" xfId="14500"/>
    <cellStyle name="Note 2 2 2 2 2 2 2" xfId="26472"/>
    <cellStyle name="Note 2 2 2 2 2 2 2 2" xfId="47658"/>
    <cellStyle name="Note 2 2 2 2 2 2 3" xfId="37054"/>
    <cellStyle name="Note 2 2 2 2 2 3" xfId="21359"/>
    <cellStyle name="Note 2 2 2 2 2 3 2" xfId="42546"/>
    <cellStyle name="Note 2 2 2 2 2 4" xfId="31962"/>
    <cellStyle name="Note 2 2 2 2 2_Table 2A-1_EFT (Annual)" xfId="15579"/>
    <cellStyle name="Note 2 2 2 2 3" xfId="11842"/>
    <cellStyle name="Note 2 2 2 2 3 2" xfId="23926"/>
    <cellStyle name="Note 2 2 2 2 3 2 2" xfId="45112"/>
    <cellStyle name="Note 2 2 2 2 3 3" xfId="34508"/>
    <cellStyle name="Note 2 2 2 2 4" xfId="18813"/>
    <cellStyle name="Note 2 2 2 2 4 2" xfId="40000"/>
    <cellStyle name="Note 2 2 2 2 5" xfId="29219"/>
    <cellStyle name="Note 2 2 2 2_Table 2A-1_EFT (Annual)" xfId="7276"/>
    <cellStyle name="Note 2 2 2 3" xfId="5036"/>
    <cellStyle name="Note 2 2 2 3 2" xfId="13296"/>
    <cellStyle name="Note 2 2 2 3 2 2" xfId="25302"/>
    <cellStyle name="Note 2 2 2 3 2 2 2" xfId="46488"/>
    <cellStyle name="Note 2 2 2 3 2 3" xfId="35884"/>
    <cellStyle name="Note 2 2 2 3 3" xfId="20189"/>
    <cellStyle name="Note 2 2 2 3 3 2" xfId="41376"/>
    <cellStyle name="Note 2 2 2 3 4" xfId="30693"/>
    <cellStyle name="Note 2 2 2 3_Table 2A-1_EFT (Annual)" xfId="15580"/>
    <cellStyle name="Note 2 2 2 4" xfId="10640"/>
    <cellStyle name="Note 2 2 2 4 2" xfId="22756"/>
    <cellStyle name="Note 2 2 2 4 2 2" xfId="43942"/>
    <cellStyle name="Note 2 2 2 4 3" xfId="33338"/>
    <cellStyle name="Note 2 2 2 5" xfId="17643"/>
    <cellStyle name="Note 2 2 2 5 2" xfId="38830"/>
    <cellStyle name="Note 2 2 2 6" xfId="27950"/>
    <cellStyle name="Note 2 2 2_Table 2A-1_EFT (Annual)" xfId="7275"/>
    <cellStyle name="Note 2 2 3" xfId="1013"/>
    <cellStyle name="Note 2 2 3 2" xfId="4574"/>
    <cellStyle name="Note 2 2 3 2 2" xfId="12834"/>
    <cellStyle name="Note 2 2 3 2 2 2" xfId="24840"/>
    <cellStyle name="Note 2 2 3 2 2 2 2" xfId="46026"/>
    <cellStyle name="Note 2 2 3 2 2 3" xfId="35422"/>
    <cellStyle name="Note 2 2 3 2 3" xfId="19727"/>
    <cellStyle name="Note 2 2 3 2 3 2" xfId="40914"/>
    <cellStyle name="Note 2 2 3 2 4" xfId="30231"/>
    <cellStyle name="Note 2 2 3 2_Table 2A-1_EFT (Annual)" xfId="15581"/>
    <cellStyle name="Note 2 2 3 3" xfId="10178"/>
    <cellStyle name="Note 2 2 3 3 2" xfId="22294"/>
    <cellStyle name="Note 2 2 3 3 2 2" xfId="43480"/>
    <cellStyle name="Note 2 2 3 3 3" xfId="32876"/>
    <cellStyle name="Note 2 2 3 4" xfId="17181"/>
    <cellStyle name="Note 2 2 3 4 2" xfId="38368"/>
    <cellStyle name="Note 2 2 3 5" xfId="27488"/>
    <cellStyle name="Note 2 2 3_Table 2A-1_EFT (Annual)" xfId="7277"/>
    <cellStyle name="Note 2 2 4" xfId="2214"/>
    <cellStyle name="Note 2 2 4 2" xfId="5775"/>
    <cellStyle name="Note 2 2 4 2 2" xfId="13990"/>
    <cellStyle name="Note 2 2 4 2 2 2" xfId="25978"/>
    <cellStyle name="Note 2 2 4 2 2 2 2" xfId="47164"/>
    <cellStyle name="Note 2 2 4 2 2 3" xfId="36560"/>
    <cellStyle name="Note 2 2 4 2 3" xfId="20865"/>
    <cellStyle name="Note 2 2 4 2 3 2" xfId="42052"/>
    <cellStyle name="Note 2 2 4 2 4" xfId="31432"/>
    <cellStyle name="Note 2 2 4 2_Table 2A-1_EFT (Annual)" xfId="15582"/>
    <cellStyle name="Note 2 2 4 3" xfId="11334"/>
    <cellStyle name="Note 2 2 4 3 2" xfId="23432"/>
    <cellStyle name="Note 2 2 4 3 2 2" xfId="44618"/>
    <cellStyle name="Note 2 2 4 3 3" xfId="34014"/>
    <cellStyle name="Note 2 2 4 4" xfId="18319"/>
    <cellStyle name="Note 2 2 4 4 2" xfId="39506"/>
    <cellStyle name="Note 2 2 4 5" xfId="28689"/>
    <cellStyle name="Note 2 2 4_Table 2A-1_EFT (Annual)" xfId="7278"/>
    <cellStyle name="Note 2 2 5" xfId="4068"/>
    <cellStyle name="Note 2 2 5 2" xfId="12392"/>
    <cellStyle name="Note 2 2 5 2 2" xfId="24414"/>
    <cellStyle name="Note 2 2 5 2 2 2" xfId="45600"/>
    <cellStyle name="Note 2 2 5 2 3" xfId="34996"/>
    <cellStyle name="Note 2 2 5 3" xfId="19301"/>
    <cellStyle name="Note 2 2 5 3 2" xfId="40488"/>
    <cellStyle name="Note 2 2 5 4" xfId="29756"/>
    <cellStyle name="Note 2 2 5_Table 2A-1_EFT (Annual)" xfId="15583"/>
    <cellStyle name="Note 2 2 6" xfId="9731"/>
    <cellStyle name="Note 2 2 6 2" xfId="21868"/>
    <cellStyle name="Note 2 2 6 2 2" xfId="43054"/>
    <cellStyle name="Note 2 2 6 3" xfId="32450"/>
    <cellStyle name="Note 2 2 7" xfId="16755"/>
    <cellStyle name="Note 2 2 7 2" xfId="37942"/>
    <cellStyle name="Note 2 2 8" xfId="27013"/>
    <cellStyle name="Note 2 2_Table 2A-1_EFT (Annual)" xfId="3256"/>
    <cellStyle name="Note 2 3" xfId="331"/>
    <cellStyle name="Note 2 3 2" xfId="1319"/>
    <cellStyle name="Note 2 3 2 2" xfId="2589"/>
    <cellStyle name="Note 2 3 2 2 2" xfId="6150"/>
    <cellStyle name="Note 2 3 2 2 2 2" xfId="14344"/>
    <cellStyle name="Note 2 3 2 2 2 2 2" xfId="26316"/>
    <cellStyle name="Note 2 3 2 2 2 2 2 2" xfId="47502"/>
    <cellStyle name="Note 2 3 2 2 2 2 3" xfId="36898"/>
    <cellStyle name="Note 2 3 2 2 2 3" xfId="21203"/>
    <cellStyle name="Note 2 3 2 2 2 3 2" xfId="42390"/>
    <cellStyle name="Note 2 3 2 2 2 4" xfId="31806"/>
    <cellStyle name="Note 2 3 2 2 2_Table 2A-1_EFT (Annual)" xfId="15584"/>
    <cellStyle name="Note 2 3 2 2 3" xfId="11686"/>
    <cellStyle name="Note 2 3 2 2 3 2" xfId="23770"/>
    <cellStyle name="Note 2 3 2 2 3 2 2" xfId="44956"/>
    <cellStyle name="Note 2 3 2 2 3 3" xfId="34352"/>
    <cellStyle name="Note 2 3 2 2 4" xfId="18657"/>
    <cellStyle name="Note 2 3 2 2 4 2" xfId="39844"/>
    <cellStyle name="Note 2 3 2 2 5" xfId="29063"/>
    <cellStyle name="Note 2 3 2 2_Table 2A-1_EFT (Annual)" xfId="7280"/>
    <cellStyle name="Note 2 3 2 3" xfId="4880"/>
    <cellStyle name="Note 2 3 2 3 2" xfId="13140"/>
    <cellStyle name="Note 2 3 2 3 2 2" xfId="25146"/>
    <cellStyle name="Note 2 3 2 3 2 2 2" xfId="46332"/>
    <cellStyle name="Note 2 3 2 3 2 3" xfId="35728"/>
    <cellStyle name="Note 2 3 2 3 3" xfId="20033"/>
    <cellStyle name="Note 2 3 2 3 3 2" xfId="41220"/>
    <cellStyle name="Note 2 3 2 3 4" xfId="30537"/>
    <cellStyle name="Note 2 3 2 3_Table 2A-1_EFT (Annual)" xfId="15585"/>
    <cellStyle name="Note 2 3 2 4" xfId="10484"/>
    <cellStyle name="Note 2 3 2 4 2" xfId="22600"/>
    <cellStyle name="Note 2 3 2 4 2 2" xfId="43786"/>
    <cellStyle name="Note 2 3 2 4 3" xfId="33182"/>
    <cellStyle name="Note 2 3 2 5" xfId="17487"/>
    <cellStyle name="Note 2 3 2 5 2" xfId="38674"/>
    <cellStyle name="Note 2 3 2 6" xfId="27794"/>
    <cellStyle name="Note 2 3 2_Table 2A-1_EFT (Annual)" xfId="7279"/>
    <cellStyle name="Note 2 3 3" xfId="876"/>
    <cellStyle name="Note 2 3 3 2" xfId="4437"/>
    <cellStyle name="Note 2 3 3 2 2" xfId="12702"/>
    <cellStyle name="Note 2 3 3 2 2 2" xfId="24714"/>
    <cellStyle name="Note 2 3 3 2 2 2 2" xfId="45900"/>
    <cellStyle name="Note 2 3 3 2 2 3" xfId="35296"/>
    <cellStyle name="Note 2 3 3 2 3" xfId="19601"/>
    <cellStyle name="Note 2 3 3 2 3 2" xfId="40788"/>
    <cellStyle name="Note 2 3 3 2 4" xfId="30094"/>
    <cellStyle name="Note 2 3 3 2_Table 2A-1_EFT (Annual)" xfId="15586"/>
    <cellStyle name="Note 2 3 3 3" xfId="10049"/>
    <cellStyle name="Note 2 3 3 3 2" xfId="22168"/>
    <cellStyle name="Note 2 3 3 3 2 2" xfId="43354"/>
    <cellStyle name="Note 2 3 3 3 3" xfId="32750"/>
    <cellStyle name="Note 2 3 3 4" xfId="17055"/>
    <cellStyle name="Note 2 3 3 4 2" xfId="38242"/>
    <cellStyle name="Note 2 3 3 5" xfId="27351"/>
    <cellStyle name="Note 2 3 3_Table 2A-1_EFT (Annual)" xfId="7281"/>
    <cellStyle name="Note 2 3 4" xfId="2058"/>
    <cellStyle name="Note 2 3 4 2" xfId="5619"/>
    <cellStyle name="Note 2 3 4 2 2" xfId="13834"/>
    <cellStyle name="Note 2 3 4 2 2 2" xfId="25822"/>
    <cellStyle name="Note 2 3 4 2 2 2 2" xfId="47008"/>
    <cellStyle name="Note 2 3 4 2 2 3" xfId="36404"/>
    <cellStyle name="Note 2 3 4 2 3" xfId="20709"/>
    <cellStyle name="Note 2 3 4 2 3 2" xfId="41896"/>
    <cellStyle name="Note 2 3 4 2 4" xfId="31276"/>
    <cellStyle name="Note 2 3 4 2_Table 2A-1_EFT (Annual)" xfId="15587"/>
    <cellStyle name="Note 2 3 4 3" xfId="11178"/>
    <cellStyle name="Note 2 3 4 3 2" xfId="23276"/>
    <cellStyle name="Note 2 3 4 3 2 2" xfId="44462"/>
    <cellStyle name="Note 2 3 4 3 3" xfId="33858"/>
    <cellStyle name="Note 2 3 4 4" xfId="18163"/>
    <cellStyle name="Note 2 3 4 4 2" xfId="39350"/>
    <cellStyle name="Note 2 3 4 5" xfId="28533"/>
    <cellStyle name="Note 2 3 4_Table 2A-1_EFT (Annual)" xfId="7282"/>
    <cellStyle name="Note 2 3 5" xfId="3901"/>
    <cellStyle name="Note 2 3 5 2" xfId="12233"/>
    <cellStyle name="Note 2 3 5 2 2" xfId="24258"/>
    <cellStyle name="Note 2 3 5 2 2 2" xfId="45444"/>
    <cellStyle name="Note 2 3 5 2 3" xfId="34840"/>
    <cellStyle name="Note 2 3 5 3" xfId="19145"/>
    <cellStyle name="Note 2 3 5 3 2" xfId="40332"/>
    <cellStyle name="Note 2 3 5 4" xfId="29589"/>
    <cellStyle name="Note 2 3 5_Table 2A-1_EFT (Annual)" xfId="15588"/>
    <cellStyle name="Note 2 3 6" xfId="9570"/>
    <cellStyle name="Note 2 3 6 2" xfId="21712"/>
    <cellStyle name="Note 2 3 6 2 2" xfId="42898"/>
    <cellStyle name="Note 2 3 6 3" xfId="32294"/>
    <cellStyle name="Note 2 3 7" xfId="16599"/>
    <cellStyle name="Note 2 3 7 2" xfId="37786"/>
    <cellStyle name="Note 2 3 8" xfId="26846"/>
    <cellStyle name="Note 2 3_Table 2A-1_EFT (Annual)" xfId="3257"/>
    <cellStyle name="Note 2 4" xfId="1153"/>
    <cellStyle name="Note 2 4 2" xfId="2423"/>
    <cellStyle name="Note 2 4 2 2" xfId="5984"/>
    <cellStyle name="Note 2 4 2 2 2" xfId="14178"/>
    <cellStyle name="Note 2 4 2 2 2 2" xfId="26150"/>
    <cellStyle name="Note 2 4 2 2 2 2 2" xfId="47336"/>
    <cellStyle name="Note 2 4 2 2 2 3" xfId="36732"/>
    <cellStyle name="Note 2 4 2 2 3" xfId="21037"/>
    <cellStyle name="Note 2 4 2 2 3 2" xfId="42224"/>
    <cellStyle name="Note 2 4 2 2 4" xfId="31640"/>
    <cellStyle name="Note 2 4 2 2_Table 2A-1_EFT (Annual)" xfId="15589"/>
    <cellStyle name="Note 2 4 2 3" xfId="11520"/>
    <cellStyle name="Note 2 4 2 3 2" xfId="23604"/>
    <cellStyle name="Note 2 4 2 3 2 2" xfId="44790"/>
    <cellStyle name="Note 2 4 2 3 3" xfId="34186"/>
    <cellStyle name="Note 2 4 2 4" xfId="18491"/>
    <cellStyle name="Note 2 4 2 4 2" xfId="39678"/>
    <cellStyle name="Note 2 4 2 5" xfId="28897"/>
    <cellStyle name="Note 2 4 2_Table 2A-1_EFT (Annual)" xfId="7284"/>
    <cellStyle name="Note 2 4 3" xfId="4714"/>
    <cellStyle name="Note 2 4 3 2" xfId="12974"/>
    <cellStyle name="Note 2 4 3 2 2" xfId="24980"/>
    <cellStyle name="Note 2 4 3 2 2 2" xfId="46166"/>
    <cellStyle name="Note 2 4 3 2 3" xfId="35562"/>
    <cellStyle name="Note 2 4 3 3" xfId="19867"/>
    <cellStyle name="Note 2 4 3 3 2" xfId="41054"/>
    <cellStyle name="Note 2 4 3 4" xfId="30371"/>
    <cellStyle name="Note 2 4 3_Table 2A-1_EFT (Annual)" xfId="15590"/>
    <cellStyle name="Note 2 4 4" xfId="10318"/>
    <cellStyle name="Note 2 4 4 2" xfId="22434"/>
    <cellStyle name="Note 2 4 4 2 2" xfId="43620"/>
    <cellStyle name="Note 2 4 4 3" xfId="33016"/>
    <cellStyle name="Note 2 4 5" xfId="17321"/>
    <cellStyle name="Note 2 4 5 2" xfId="38508"/>
    <cellStyle name="Note 2 4 6" xfId="27628"/>
    <cellStyle name="Note 2 4_Table 2A-1_EFT (Annual)" xfId="7283"/>
    <cellStyle name="Note 2 5" xfId="717"/>
    <cellStyle name="Note 2 5 2" xfId="4278"/>
    <cellStyle name="Note 2 5 2 2" xfId="12562"/>
    <cellStyle name="Note 2 5 2 2 2" xfId="24580"/>
    <cellStyle name="Note 2 5 2 2 2 2" xfId="45766"/>
    <cellStyle name="Note 2 5 2 2 3" xfId="35162"/>
    <cellStyle name="Note 2 5 2 3" xfId="19467"/>
    <cellStyle name="Note 2 5 2 3 2" xfId="40654"/>
    <cellStyle name="Note 2 5 2 4" xfId="29935"/>
    <cellStyle name="Note 2 5 2_Table 2A-1_EFT (Annual)" xfId="15591"/>
    <cellStyle name="Note 2 5 3" xfId="9909"/>
    <cellStyle name="Note 2 5 3 2" xfId="22034"/>
    <cellStyle name="Note 2 5 3 2 2" xfId="43220"/>
    <cellStyle name="Note 2 5 3 3" xfId="32616"/>
    <cellStyle name="Note 2 5 4" xfId="16921"/>
    <cellStyle name="Note 2 5 4 2" xfId="38108"/>
    <cellStyle name="Note 2 5 5" xfId="27192"/>
    <cellStyle name="Note 2 5_Table 2A-1_EFT (Annual)" xfId="7285"/>
    <cellStyle name="Note 2 6" xfId="1806"/>
    <cellStyle name="Note 2 6 2" xfId="5367"/>
    <cellStyle name="Note 2 6 2 2" xfId="13582"/>
    <cellStyle name="Note 2 6 2 2 2" xfId="25570"/>
    <cellStyle name="Note 2 6 2 2 2 2" xfId="46756"/>
    <cellStyle name="Note 2 6 2 2 3" xfId="36152"/>
    <cellStyle name="Note 2 6 2 3" xfId="20457"/>
    <cellStyle name="Note 2 6 2 3 2" xfId="41644"/>
    <cellStyle name="Note 2 6 2 4" xfId="31024"/>
    <cellStyle name="Note 2 6 2_Table 2A-1_EFT (Annual)" xfId="15592"/>
    <cellStyle name="Note 2 6 3" xfId="10926"/>
    <cellStyle name="Note 2 6 3 2" xfId="23024"/>
    <cellStyle name="Note 2 6 3 2 2" xfId="44210"/>
    <cellStyle name="Note 2 6 3 3" xfId="33606"/>
    <cellStyle name="Note 2 6 4" xfId="17911"/>
    <cellStyle name="Note 2 6 4 2" xfId="39098"/>
    <cellStyle name="Note 2 6 5" xfId="28281"/>
    <cellStyle name="Note 2 6_Table 2A-1_EFT (Annual)" xfId="7286"/>
    <cellStyle name="Note 2 7" xfId="3689"/>
    <cellStyle name="Note 2 7 2" xfId="12061"/>
    <cellStyle name="Note 2 7 2 2" xfId="24092"/>
    <cellStyle name="Note 2 7 2 2 2" xfId="45278"/>
    <cellStyle name="Note 2 7 2 3" xfId="34674"/>
    <cellStyle name="Note 2 7 3" xfId="18979"/>
    <cellStyle name="Note 2 7 3 2" xfId="40166"/>
    <cellStyle name="Note 2 7 4" xfId="29398"/>
    <cellStyle name="Note 2 7_Table 2A-1_EFT (Annual)" xfId="15593"/>
    <cellStyle name="Note 2 8" xfId="9379"/>
    <cellStyle name="Note 2 8 2" xfId="21546"/>
    <cellStyle name="Note 2 8 2 2" xfId="42732"/>
    <cellStyle name="Note 2 8 3" xfId="32128"/>
    <cellStyle name="Note 2 9" xfId="16433"/>
    <cellStyle name="Note 2 9 2" xfId="37620"/>
    <cellStyle name="Note 2_Table 2A-1_EFT (Annual)" xfId="3255"/>
    <cellStyle name="Note 20" xfId="179"/>
    <cellStyle name="Note 20 10" xfId="26734"/>
    <cellStyle name="Note 20 2" xfId="572"/>
    <cellStyle name="Note 20 2 2" xfId="1549"/>
    <cellStyle name="Note 20 2 2 2" xfId="2819"/>
    <cellStyle name="Note 20 2 2 2 2" xfId="6380"/>
    <cellStyle name="Note 20 2 2 2 2 2" xfId="14574"/>
    <cellStyle name="Note 20 2 2 2 2 2 2" xfId="26546"/>
    <cellStyle name="Note 20 2 2 2 2 2 2 2" xfId="47732"/>
    <cellStyle name="Note 20 2 2 2 2 2 3" xfId="37128"/>
    <cellStyle name="Note 20 2 2 2 2 3" xfId="21433"/>
    <cellStyle name="Note 20 2 2 2 2 3 2" xfId="42620"/>
    <cellStyle name="Note 20 2 2 2 2 4" xfId="32036"/>
    <cellStyle name="Note 20 2 2 2 2_Table 2A-1_EFT (Annual)" xfId="15594"/>
    <cellStyle name="Note 20 2 2 2 3" xfId="11916"/>
    <cellStyle name="Note 20 2 2 2 3 2" xfId="24000"/>
    <cellStyle name="Note 20 2 2 2 3 2 2" xfId="45186"/>
    <cellStyle name="Note 20 2 2 2 3 3" xfId="34582"/>
    <cellStyle name="Note 20 2 2 2 4" xfId="18887"/>
    <cellStyle name="Note 20 2 2 2 4 2" xfId="40074"/>
    <cellStyle name="Note 20 2 2 2 5" xfId="29293"/>
    <cellStyle name="Note 20 2 2 2_Table 2A-1_EFT (Annual)" xfId="7288"/>
    <cellStyle name="Note 20 2 2 3" xfId="5110"/>
    <cellStyle name="Note 20 2 2 3 2" xfId="13370"/>
    <cellStyle name="Note 20 2 2 3 2 2" xfId="25376"/>
    <cellStyle name="Note 20 2 2 3 2 2 2" xfId="46562"/>
    <cellStyle name="Note 20 2 2 3 2 3" xfId="35958"/>
    <cellStyle name="Note 20 2 2 3 3" xfId="20263"/>
    <cellStyle name="Note 20 2 2 3 3 2" xfId="41450"/>
    <cellStyle name="Note 20 2 2 3 4" xfId="30767"/>
    <cellStyle name="Note 20 2 2 3_Table 2A-1_EFT (Annual)" xfId="15595"/>
    <cellStyle name="Note 20 2 2 4" xfId="10714"/>
    <cellStyle name="Note 20 2 2 4 2" xfId="22830"/>
    <cellStyle name="Note 20 2 2 4 2 2" xfId="44016"/>
    <cellStyle name="Note 20 2 2 4 3" xfId="33412"/>
    <cellStyle name="Note 20 2 2 5" xfId="17717"/>
    <cellStyle name="Note 20 2 2 5 2" xfId="38904"/>
    <cellStyle name="Note 20 2 2 6" xfId="28024"/>
    <cellStyle name="Note 20 2 2_Table 2A-1_EFT (Annual)" xfId="7287"/>
    <cellStyle name="Note 20 2 3" xfId="1074"/>
    <cellStyle name="Note 20 2 3 2" xfId="4635"/>
    <cellStyle name="Note 20 2 3 2 2" xfId="12895"/>
    <cellStyle name="Note 20 2 3 2 2 2" xfId="24901"/>
    <cellStyle name="Note 20 2 3 2 2 2 2" xfId="46087"/>
    <cellStyle name="Note 20 2 3 2 2 3" xfId="35483"/>
    <cellStyle name="Note 20 2 3 2 3" xfId="19788"/>
    <cellStyle name="Note 20 2 3 2 3 2" xfId="40975"/>
    <cellStyle name="Note 20 2 3 2 4" xfId="30292"/>
    <cellStyle name="Note 20 2 3 2_Table 2A-1_EFT (Annual)" xfId="15596"/>
    <cellStyle name="Note 20 2 3 3" xfId="10239"/>
    <cellStyle name="Note 20 2 3 3 2" xfId="22355"/>
    <cellStyle name="Note 20 2 3 3 2 2" xfId="43541"/>
    <cellStyle name="Note 20 2 3 3 3" xfId="32937"/>
    <cellStyle name="Note 20 2 3 4" xfId="17242"/>
    <cellStyle name="Note 20 2 3 4 2" xfId="38429"/>
    <cellStyle name="Note 20 2 3 5" xfId="27549"/>
    <cellStyle name="Note 20 2 3_Table 2A-1_EFT (Annual)" xfId="7289"/>
    <cellStyle name="Note 20 2 4" xfId="2288"/>
    <cellStyle name="Note 20 2 4 2" xfId="5849"/>
    <cellStyle name="Note 20 2 4 2 2" xfId="14064"/>
    <cellStyle name="Note 20 2 4 2 2 2" xfId="26052"/>
    <cellStyle name="Note 20 2 4 2 2 2 2" xfId="47238"/>
    <cellStyle name="Note 20 2 4 2 2 3" xfId="36634"/>
    <cellStyle name="Note 20 2 4 2 3" xfId="20939"/>
    <cellStyle name="Note 20 2 4 2 3 2" xfId="42126"/>
    <cellStyle name="Note 20 2 4 2 4" xfId="31506"/>
    <cellStyle name="Note 20 2 4 2_Table 2A-1_EFT (Annual)" xfId="15597"/>
    <cellStyle name="Note 20 2 4 3" xfId="11408"/>
    <cellStyle name="Note 20 2 4 3 2" xfId="23506"/>
    <cellStyle name="Note 20 2 4 3 2 2" xfId="44692"/>
    <cellStyle name="Note 20 2 4 3 3" xfId="34088"/>
    <cellStyle name="Note 20 2 4 4" xfId="18393"/>
    <cellStyle name="Note 20 2 4 4 2" xfId="39580"/>
    <cellStyle name="Note 20 2 4 5" xfId="28763"/>
    <cellStyle name="Note 20 2 4_Table 2A-1_EFT (Annual)" xfId="7290"/>
    <cellStyle name="Note 20 2 5" xfId="4142"/>
    <cellStyle name="Note 20 2 5 2" xfId="12466"/>
    <cellStyle name="Note 20 2 5 2 2" xfId="24488"/>
    <cellStyle name="Note 20 2 5 2 2 2" xfId="45674"/>
    <cellStyle name="Note 20 2 5 2 3" xfId="35070"/>
    <cellStyle name="Note 20 2 5 3" xfId="19375"/>
    <cellStyle name="Note 20 2 5 3 2" xfId="40562"/>
    <cellStyle name="Note 20 2 5 4" xfId="29830"/>
    <cellStyle name="Note 20 2 5_Table 2A-1_EFT (Annual)" xfId="15598"/>
    <cellStyle name="Note 20 2 6" xfId="9805"/>
    <cellStyle name="Note 20 2 6 2" xfId="21942"/>
    <cellStyle name="Note 20 2 6 2 2" xfId="43128"/>
    <cellStyle name="Note 20 2 6 3" xfId="32524"/>
    <cellStyle name="Note 20 2 7" xfId="16829"/>
    <cellStyle name="Note 20 2 7 2" xfId="38016"/>
    <cellStyle name="Note 20 2 8" xfId="27087"/>
    <cellStyle name="Note 20 2_Table 2A-1_EFT (Annual)" xfId="3259"/>
    <cellStyle name="Note 20 3" xfId="410"/>
    <cellStyle name="Note 20 3 2" xfId="1393"/>
    <cellStyle name="Note 20 3 2 2" xfId="2663"/>
    <cellStyle name="Note 20 3 2 2 2" xfId="6224"/>
    <cellStyle name="Note 20 3 2 2 2 2" xfId="14418"/>
    <cellStyle name="Note 20 3 2 2 2 2 2" xfId="26390"/>
    <cellStyle name="Note 20 3 2 2 2 2 2 2" xfId="47576"/>
    <cellStyle name="Note 20 3 2 2 2 2 3" xfId="36972"/>
    <cellStyle name="Note 20 3 2 2 2 3" xfId="21277"/>
    <cellStyle name="Note 20 3 2 2 2 3 2" xfId="42464"/>
    <cellStyle name="Note 20 3 2 2 2 4" xfId="31880"/>
    <cellStyle name="Note 20 3 2 2 2_Table 2A-1_EFT (Annual)" xfId="15599"/>
    <cellStyle name="Note 20 3 2 2 3" xfId="11760"/>
    <cellStyle name="Note 20 3 2 2 3 2" xfId="23844"/>
    <cellStyle name="Note 20 3 2 2 3 2 2" xfId="45030"/>
    <cellStyle name="Note 20 3 2 2 3 3" xfId="34426"/>
    <cellStyle name="Note 20 3 2 2 4" xfId="18731"/>
    <cellStyle name="Note 20 3 2 2 4 2" xfId="39918"/>
    <cellStyle name="Note 20 3 2 2 5" xfId="29137"/>
    <cellStyle name="Note 20 3 2 2_Table 2A-1_EFT (Annual)" xfId="7292"/>
    <cellStyle name="Note 20 3 2 3" xfId="4954"/>
    <cellStyle name="Note 20 3 2 3 2" xfId="13214"/>
    <cellStyle name="Note 20 3 2 3 2 2" xfId="25220"/>
    <cellStyle name="Note 20 3 2 3 2 2 2" xfId="46406"/>
    <cellStyle name="Note 20 3 2 3 2 3" xfId="35802"/>
    <cellStyle name="Note 20 3 2 3 3" xfId="20107"/>
    <cellStyle name="Note 20 3 2 3 3 2" xfId="41294"/>
    <cellStyle name="Note 20 3 2 3 4" xfId="30611"/>
    <cellStyle name="Note 20 3 2 3_Table 2A-1_EFT (Annual)" xfId="15600"/>
    <cellStyle name="Note 20 3 2 4" xfId="10558"/>
    <cellStyle name="Note 20 3 2 4 2" xfId="22674"/>
    <cellStyle name="Note 20 3 2 4 2 2" xfId="43860"/>
    <cellStyle name="Note 20 3 2 4 3" xfId="33256"/>
    <cellStyle name="Note 20 3 2 5" xfId="17561"/>
    <cellStyle name="Note 20 3 2 5 2" xfId="38748"/>
    <cellStyle name="Note 20 3 2 6" xfId="27868"/>
    <cellStyle name="Note 20 3 2_Table 2A-1_EFT (Annual)" xfId="7291"/>
    <cellStyle name="Note 20 3 3" xfId="942"/>
    <cellStyle name="Note 20 3 3 2" xfId="4503"/>
    <cellStyle name="Note 20 3 3 2 2" xfId="12765"/>
    <cellStyle name="Note 20 3 3 2 2 2" xfId="24775"/>
    <cellStyle name="Note 20 3 3 2 2 2 2" xfId="45961"/>
    <cellStyle name="Note 20 3 3 2 2 3" xfId="35357"/>
    <cellStyle name="Note 20 3 3 2 3" xfId="19662"/>
    <cellStyle name="Note 20 3 3 2 3 2" xfId="40849"/>
    <cellStyle name="Note 20 3 3 2 4" xfId="30160"/>
    <cellStyle name="Note 20 3 3 2_Table 2A-1_EFT (Annual)" xfId="15601"/>
    <cellStyle name="Note 20 3 3 3" xfId="10112"/>
    <cellStyle name="Note 20 3 3 3 2" xfId="22229"/>
    <cellStyle name="Note 20 3 3 3 2 2" xfId="43415"/>
    <cellStyle name="Note 20 3 3 3 3" xfId="32811"/>
    <cellStyle name="Note 20 3 3 4" xfId="17116"/>
    <cellStyle name="Note 20 3 3 4 2" xfId="38303"/>
    <cellStyle name="Note 20 3 3 5" xfId="27417"/>
    <cellStyle name="Note 20 3 3_Table 2A-1_EFT (Annual)" xfId="7293"/>
    <cellStyle name="Note 20 3 4" xfId="2132"/>
    <cellStyle name="Note 20 3 4 2" xfId="5693"/>
    <cellStyle name="Note 20 3 4 2 2" xfId="13908"/>
    <cellStyle name="Note 20 3 4 2 2 2" xfId="25896"/>
    <cellStyle name="Note 20 3 4 2 2 2 2" xfId="47082"/>
    <cellStyle name="Note 20 3 4 2 2 3" xfId="36478"/>
    <cellStyle name="Note 20 3 4 2 3" xfId="20783"/>
    <cellStyle name="Note 20 3 4 2 3 2" xfId="41970"/>
    <cellStyle name="Note 20 3 4 2 4" xfId="31350"/>
    <cellStyle name="Note 20 3 4 2_Table 2A-1_EFT (Annual)" xfId="15602"/>
    <cellStyle name="Note 20 3 4 3" xfId="11252"/>
    <cellStyle name="Note 20 3 4 3 2" xfId="23350"/>
    <cellStyle name="Note 20 3 4 3 2 2" xfId="44536"/>
    <cellStyle name="Note 20 3 4 3 3" xfId="33932"/>
    <cellStyle name="Note 20 3 4 4" xfId="18237"/>
    <cellStyle name="Note 20 3 4 4 2" xfId="39424"/>
    <cellStyle name="Note 20 3 4 5" xfId="28607"/>
    <cellStyle name="Note 20 3 4_Table 2A-1_EFT (Annual)" xfId="7294"/>
    <cellStyle name="Note 20 3 5" xfId="3980"/>
    <cellStyle name="Note 20 3 5 2" xfId="12308"/>
    <cellStyle name="Note 20 3 5 2 2" xfId="24332"/>
    <cellStyle name="Note 20 3 5 2 2 2" xfId="45518"/>
    <cellStyle name="Note 20 3 5 2 3" xfId="34914"/>
    <cellStyle name="Note 20 3 5 3" xfId="19219"/>
    <cellStyle name="Note 20 3 5 3 2" xfId="40406"/>
    <cellStyle name="Note 20 3 5 4" xfId="29668"/>
    <cellStyle name="Note 20 3 5_Table 2A-1_EFT (Annual)" xfId="15603"/>
    <cellStyle name="Note 20 3 6" xfId="9645"/>
    <cellStyle name="Note 20 3 6 2" xfId="21786"/>
    <cellStyle name="Note 20 3 6 2 2" xfId="42972"/>
    <cellStyle name="Note 20 3 6 3" xfId="32368"/>
    <cellStyle name="Note 20 3 7" xfId="16673"/>
    <cellStyle name="Note 20 3 7 2" xfId="37860"/>
    <cellStyle name="Note 20 3 8" xfId="26925"/>
    <cellStyle name="Note 20 3_Table 2A-1_EFT (Annual)" xfId="3260"/>
    <cellStyle name="Note 20 4" xfId="1227"/>
    <cellStyle name="Note 20 4 2" xfId="2497"/>
    <cellStyle name="Note 20 4 2 2" xfId="6058"/>
    <cellStyle name="Note 20 4 2 2 2" xfId="14252"/>
    <cellStyle name="Note 20 4 2 2 2 2" xfId="26224"/>
    <cellStyle name="Note 20 4 2 2 2 2 2" xfId="47410"/>
    <cellStyle name="Note 20 4 2 2 2 3" xfId="36806"/>
    <cellStyle name="Note 20 4 2 2 3" xfId="21111"/>
    <cellStyle name="Note 20 4 2 2 3 2" xfId="42298"/>
    <cellStyle name="Note 20 4 2 2 4" xfId="31714"/>
    <cellStyle name="Note 20 4 2 2_Table 2A-1_EFT (Annual)" xfId="15604"/>
    <cellStyle name="Note 20 4 2 3" xfId="11594"/>
    <cellStyle name="Note 20 4 2 3 2" xfId="23678"/>
    <cellStyle name="Note 20 4 2 3 2 2" xfId="44864"/>
    <cellStyle name="Note 20 4 2 3 3" xfId="34260"/>
    <cellStyle name="Note 20 4 2 4" xfId="18565"/>
    <cellStyle name="Note 20 4 2 4 2" xfId="39752"/>
    <cellStyle name="Note 20 4 2 5" xfId="28971"/>
    <cellStyle name="Note 20 4 2_Table 2A-1_EFT (Annual)" xfId="7296"/>
    <cellStyle name="Note 20 4 3" xfId="4788"/>
    <cellStyle name="Note 20 4 3 2" xfId="13048"/>
    <cellStyle name="Note 20 4 3 2 2" xfId="25054"/>
    <cellStyle name="Note 20 4 3 2 2 2" xfId="46240"/>
    <cellStyle name="Note 20 4 3 2 3" xfId="35636"/>
    <cellStyle name="Note 20 4 3 3" xfId="19941"/>
    <cellStyle name="Note 20 4 3 3 2" xfId="41128"/>
    <cellStyle name="Note 20 4 3 4" xfId="30445"/>
    <cellStyle name="Note 20 4 3_Table 2A-1_EFT (Annual)" xfId="15605"/>
    <cellStyle name="Note 20 4 4" xfId="10392"/>
    <cellStyle name="Note 20 4 4 2" xfId="22508"/>
    <cellStyle name="Note 20 4 4 2 2" xfId="43694"/>
    <cellStyle name="Note 20 4 4 3" xfId="33090"/>
    <cellStyle name="Note 20 4 5" xfId="17395"/>
    <cellStyle name="Note 20 4 5 2" xfId="38582"/>
    <cellStyle name="Note 20 4 6" xfId="27702"/>
    <cellStyle name="Note 20 4_Table 2A-1_EFT (Annual)" xfId="7295"/>
    <cellStyle name="Note 20 5" xfId="783"/>
    <cellStyle name="Note 20 5 2" xfId="4344"/>
    <cellStyle name="Note 20 5 2 2" xfId="12624"/>
    <cellStyle name="Note 20 5 2 2 2" xfId="24641"/>
    <cellStyle name="Note 20 5 2 2 2 2" xfId="45827"/>
    <cellStyle name="Note 20 5 2 2 3" xfId="35223"/>
    <cellStyle name="Note 20 5 2 3" xfId="19528"/>
    <cellStyle name="Note 20 5 2 3 2" xfId="40715"/>
    <cellStyle name="Note 20 5 2 4" xfId="30001"/>
    <cellStyle name="Note 20 5 2_Table 2A-1_EFT (Annual)" xfId="15606"/>
    <cellStyle name="Note 20 5 3" xfId="9972"/>
    <cellStyle name="Note 20 5 3 2" xfId="22095"/>
    <cellStyle name="Note 20 5 3 2 2" xfId="43281"/>
    <cellStyle name="Note 20 5 3 3" xfId="32677"/>
    <cellStyle name="Note 20 5 4" xfId="16982"/>
    <cellStyle name="Note 20 5 4 2" xfId="38169"/>
    <cellStyle name="Note 20 5 5" xfId="27258"/>
    <cellStyle name="Note 20 5_Table 2A-1_EFT (Annual)" xfId="7297"/>
    <cellStyle name="Note 20 6" xfId="1966"/>
    <cellStyle name="Note 20 6 2" xfId="5527"/>
    <cellStyle name="Note 20 6 2 2" xfId="13742"/>
    <cellStyle name="Note 20 6 2 2 2" xfId="25730"/>
    <cellStyle name="Note 20 6 2 2 2 2" xfId="46916"/>
    <cellStyle name="Note 20 6 2 2 3" xfId="36312"/>
    <cellStyle name="Note 20 6 2 3" xfId="20617"/>
    <cellStyle name="Note 20 6 2 3 2" xfId="41804"/>
    <cellStyle name="Note 20 6 2 4" xfId="31184"/>
    <cellStyle name="Note 20 6 2_Table 2A-1_EFT (Annual)" xfId="15607"/>
    <cellStyle name="Note 20 6 3" xfId="11086"/>
    <cellStyle name="Note 20 6 3 2" xfId="23184"/>
    <cellStyle name="Note 20 6 3 2 2" xfId="44370"/>
    <cellStyle name="Note 20 6 3 3" xfId="33766"/>
    <cellStyle name="Note 20 6 4" xfId="18071"/>
    <cellStyle name="Note 20 6 4 2" xfId="39258"/>
    <cellStyle name="Note 20 6 5" xfId="28441"/>
    <cellStyle name="Note 20 6_Table 2A-1_EFT (Annual)" xfId="7298"/>
    <cellStyle name="Note 20 7" xfId="3768"/>
    <cellStyle name="Note 20 7 2" xfId="12136"/>
    <cellStyle name="Note 20 7 2 2" xfId="24166"/>
    <cellStyle name="Note 20 7 2 2 2" xfId="45352"/>
    <cellStyle name="Note 20 7 2 3" xfId="34748"/>
    <cellStyle name="Note 20 7 3" xfId="19053"/>
    <cellStyle name="Note 20 7 3 2" xfId="40240"/>
    <cellStyle name="Note 20 7 4" xfId="29477"/>
    <cellStyle name="Note 20 7_Table 2A-1_EFT (Annual)" xfId="15608"/>
    <cellStyle name="Note 20 8" xfId="9455"/>
    <cellStyle name="Note 20 8 2" xfId="21620"/>
    <cellStyle name="Note 20 8 2 2" xfId="42806"/>
    <cellStyle name="Note 20 8 3" xfId="32202"/>
    <cellStyle name="Note 20 9" xfId="16507"/>
    <cellStyle name="Note 20 9 2" xfId="37694"/>
    <cellStyle name="Note 20_Table 2A-1_EFT (Annual)" xfId="3258"/>
    <cellStyle name="Note 21" xfId="202"/>
    <cellStyle name="Note 21 10" xfId="26757"/>
    <cellStyle name="Note 21 2" xfId="595"/>
    <cellStyle name="Note 21 2 2" xfId="1572"/>
    <cellStyle name="Note 21 2 2 2" xfId="2842"/>
    <cellStyle name="Note 21 2 2 2 2" xfId="6403"/>
    <cellStyle name="Note 21 2 2 2 2 2" xfId="14597"/>
    <cellStyle name="Note 21 2 2 2 2 2 2" xfId="26569"/>
    <cellStyle name="Note 21 2 2 2 2 2 2 2" xfId="47755"/>
    <cellStyle name="Note 21 2 2 2 2 2 3" xfId="37151"/>
    <cellStyle name="Note 21 2 2 2 2 3" xfId="21456"/>
    <cellStyle name="Note 21 2 2 2 2 3 2" xfId="42643"/>
    <cellStyle name="Note 21 2 2 2 2 4" xfId="32059"/>
    <cellStyle name="Note 21 2 2 2 2_Table 2A-1_EFT (Annual)" xfId="15609"/>
    <cellStyle name="Note 21 2 2 2 3" xfId="11939"/>
    <cellStyle name="Note 21 2 2 2 3 2" xfId="24023"/>
    <cellStyle name="Note 21 2 2 2 3 2 2" xfId="45209"/>
    <cellStyle name="Note 21 2 2 2 3 3" xfId="34605"/>
    <cellStyle name="Note 21 2 2 2 4" xfId="18910"/>
    <cellStyle name="Note 21 2 2 2 4 2" xfId="40097"/>
    <cellStyle name="Note 21 2 2 2 5" xfId="29316"/>
    <cellStyle name="Note 21 2 2 2_Table 2A-1_EFT (Annual)" xfId="7300"/>
    <cellStyle name="Note 21 2 2 3" xfId="5133"/>
    <cellStyle name="Note 21 2 2 3 2" xfId="13393"/>
    <cellStyle name="Note 21 2 2 3 2 2" xfId="25399"/>
    <cellStyle name="Note 21 2 2 3 2 2 2" xfId="46585"/>
    <cellStyle name="Note 21 2 2 3 2 3" xfId="35981"/>
    <cellStyle name="Note 21 2 2 3 3" xfId="20286"/>
    <cellStyle name="Note 21 2 2 3 3 2" xfId="41473"/>
    <cellStyle name="Note 21 2 2 3 4" xfId="30790"/>
    <cellStyle name="Note 21 2 2 3_Table 2A-1_EFT (Annual)" xfId="15610"/>
    <cellStyle name="Note 21 2 2 4" xfId="10737"/>
    <cellStyle name="Note 21 2 2 4 2" xfId="22853"/>
    <cellStyle name="Note 21 2 2 4 2 2" xfId="44039"/>
    <cellStyle name="Note 21 2 2 4 3" xfId="33435"/>
    <cellStyle name="Note 21 2 2 5" xfId="17740"/>
    <cellStyle name="Note 21 2 2 5 2" xfId="38927"/>
    <cellStyle name="Note 21 2 2 6" xfId="28047"/>
    <cellStyle name="Note 21 2 2_Table 2A-1_EFT (Annual)" xfId="7299"/>
    <cellStyle name="Note 21 2 3" xfId="1092"/>
    <cellStyle name="Note 21 2 3 2" xfId="4653"/>
    <cellStyle name="Note 21 2 3 2 2" xfId="12913"/>
    <cellStyle name="Note 21 2 3 2 2 2" xfId="24919"/>
    <cellStyle name="Note 21 2 3 2 2 2 2" xfId="46105"/>
    <cellStyle name="Note 21 2 3 2 2 3" xfId="35501"/>
    <cellStyle name="Note 21 2 3 2 3" xfId="19806"/>
    <cellStyle name="Note 21 2 3 2 3 2" xfId="40993"/>
    <cellStyle name="Note 21 2 3 2 4" xfId="30310"/>
    <cellStyle name="Note 21 2 3 2_Table 2A-1_EFT (Annual)" xfId="15611"/>
    <cellStyle name="Note 21 2 3 3" xfId="10257"/>
    <cellStyle name="Note 21 2 3 3 2" xfId="22373"/>
    <cellStyle name="Note 21 2 3 3 2 2" xfId="43559"/>
    <cellStyle name="Note 21 2 3 3 3" xfId="32955"/>
    <cellStyle name="Note 21 2 3 4" xfId="17260"/>
    <cellStyle name="Note 21 2 3 4 2" xfId="38447"/>
    <cellStyle name="Note 21 2 3 5" xfId="27567"/>
    <cellStyle name="Note 21 2 3_Table 2A-1_EFT (Annual)" xfId="7301"/>
    <cellStyle name="Note 21 2 4" xfId="2311"/>
    <cellStyle name="Note 21 2 4 2" xfId="5872"/>
    <cellStyle name="Note 21 2 4 2 2" xfId="14087"/>
    <cellStyle name="Note 21 2 4 2 2 2" xfId="26075"/>
    <cellStyle name="Note 21 2 4 2 2 2 2" xfId="47261"/>
    <cellStyle name="Note 21 2 4 2 2 3" xfId="36657"/>
    <cellStyle name="Note 21 2 4 2 3" xfId="20962"/>
    <cellStyle name="Note 21 2 4 2 3 2" xfId="42149"/>
    <cellStyle name="Note 21 2 4 2 4" xfId="31529"/>
    <cellStyle name="Note 21 2 4 2_Table 2A-1_EFT (Annual)" xfId="15612"/>
    <cellStyle name="Note 21 2 4 3" xfId="11431"/>
    <cellStyle name="Note 21 2 4 3 2" xfId="23529"/>
    <cellStyle name="Note 21 2 4 3 2 2" xfId="44715"/>
    <cellStyle name="Note 21 2 4 3 3" xfId="34111"/>
    <cellStyle name="Note 21 2 4 4" xfId="18416"/>
    <cellStyle name="Note 21 2 4 4 2" xfId="39603"/>
    <cellStyle name="Note 21 2 4 5" xfId="28786"/>
    <cellStyle name="Note 21 2 4_Table 2A-1_EFT (Annual)" xfId="7302"/>
    <cellStyle name="Note 21 2 5" xfId="4165"/>
    <cellStyle name="Note 21 2 5 2" xfId="12489"/>
    <cellStyle name="Note 21 2 5 2 2" xfId="24511"/>
    <cellStyle name="Note 21 2 5 2 2 2" xfId="45697"/>
    <cellStyle name="Note 21 2 5 2 3" xfId="35093"/>
    <cellStyle name="Note 21 2 5 3" xfId="19398"/>
    <cellStyle name="Note 21 2 5 3 2" xfId="40585"/>
    <cellStyle name="Note 21 2 5 4" xfId="29853"/>
    <cellStyle name="Note 21 2 5_Table 2A-1_EFT (Annual)" xfId="15613"/>
    <cellStyle name="Note 21 2 6" xfId="9828"/>
    <cellStyle name="Note 21 2 6 2" xfId="21965"/>
    <cellStyle name="Note 21 2 6 2 2" xfId="43151"/>
    <cellStyle name="Note 21 2 6 3" xfId="32547"/>
    <cellStyle name="Note 21 2 7" xfId="16852"/>
    <cellStyle name="Note 21 2 7 2" xfId="38039"/>
    <cellStyle name="Note 21 2 8" xfId="27110"/>
    <cellStyle name="Note 21 2_Table 2A-1_EFT (Annual)" xfId="3262"/>
    <cellStyle name="Note 21 3" xfId="431"/>
    <cellStyle name="Note 21 3 2" xfId="1414"/>
    <cellStyle name="Note 21 3 2 2" xfId="2684"/>
    <cellStyle name="Note 21 3 2 2 2" xfId="6245"/>
    <cellStyle name="Note 21 3 2 2 2 2" xfId="14439"/>
    <cellStyle name="Note 21 3 2 2 2 2 2" xfId="26411"/>
    <cellStyle name="Note 21 3 2 2 2 2 2 2" xfId="47597"/>
    <cellStyle name="Note 21 3 2 2 2 2 3" xfId="36993"/>
    <cellStyle name="Note 21 3 2 2 2 3" xfId="21298"/>
    <cellStyle name="Note 21 3 2 2 2 3 2" xfId="42485"/>
    <cellStyle name="Note 21 3 2 2 2 4" xfId="31901"/>
    <cellStyle name="Note 21 3 2 2 2_Table 2A-1_EFT (Annual)" xfId="15614"/>
    <cellStyle name="Note 21 3 2 2 3" xfId="11781"/>
    <cellStyle name="Note 21 3 2 2 3 2" xfId="23865"/>
    <cellStyle name="Note 21 3 2 2 3 2 2" xfId="45051"/>
    <cellStyle name="Note 21 3 2 2 3 3" xfId="34447"/>
    <cellStyle name="Note 21 3 2 2 4" xfId="18752"/>
    <cellStyle name="Note 21 3 2 2 4 2" xfId="39939"/>
    <cellStyle name="Note 21 3 2 2 5" xfId="29158"/>
    <cellStyle name="Note 21 3 2 2_Table 2A-1_EFT (Annual)" xfId="7304"/>
    <cellStyle name="Note 21 3 2 3" xfId="4975"/>
    <cellStyle name="Note 21 3 2 3 2" xfId="13235"/>
    <cellStyle name="Note 21 3 2 3 2 2" xfId="25241"/>
    <cellStyle name="Note 21 3 2 3 2 2 2" xfId="46427"/>
    <cellStyle name="Note 21 3 2 3 2 3" xfId="35823"/>
    <cellStyle name="Note 21 3 2 3 3" xfId="20128"/>
    <cellStyle name="Note 21 3 2 3 3 2" xfId="41315"/>
    <cellStyle name="Note 21 3 2 3 4" xfId="30632"/>
    <cellStyle name="Note 21 3 2 3_Table 2A-1_EFT (Annual)" xfId="15615"/>
    <cellStyle name="Note 21 3 2 4" xfId="10579"/>
    <cellStyle name="Note 21 3 2 4 2" xfId="22695"/>
    <cellStyle name="Note 21 3 2 4 2 2" xfId="43881"/>
    <cellStyle name="Note 21 3 2 4 3" xfId="33277"/>
    <cellStyle name="Note 21 3 2 5" xfId="17582"/>
    <cellStyle name="Note 21 3 2 5 2" xfId="38769"/>
    <cellStyle name="Note 21 3 2 6" xfId="27889"/>
    <cellStyle name="Note 21 3 2_Table 2A-1_EFT (Annual)" xfId="7303"/>
    <cellStyle name="Note 21 3 3" xfId="958"/>
    <cellStyle name="Note 21 3 3 2" xfId="4519"/>
    <cellStyle name="Note 21 3 3 2 2" xfId="12781"/>
    <cellStyle name="Note 21 3 3 2 2 2" xfId="24791"/>
    <cellStyle name="Note 21 3 3 2 2 2 2" xfId="45977"/>
    <cellStyle name="Note 21 3 3 2 2 3" xfId="35373"/>
    <cellStyle name="Note 21 3 3 2 3" xfId="19678"/>
    <cellStyle name="Note 21 3 3 2 3 2" xfId="40865"/>
    <cellStyle name="Note 21 3 3 2 4" xfId="30176"/>
    <cellStyle name="Note 21 3 3 2_Table 2A-1_EFT (Annual)" xfId="15616"/>
    <cellStyle name="Note 21 3 3 3" xfId="10128"/>
    <cellStyle name="Note 21 3 3 3 2" xfId="22245"/>
    <cellStyle name="Note 21 3 3 3 2 2" xfId="43431"/>
    <cellStyle name="Note 21 3 3 3 3" xfId="32827"/>
    <cellStyle name="Note 21 3 3 4" xfId="17132"/>
    <cellStyle name="Note 21 3 3 4 2" xfId="38319"/>
    <cellStyle name="Note 21 3 3 5" xfId="27433"/>
    <cellStyle name="Note 21 3 3_Table 2A-1_EFT (Annual)" xfId="7305"/>
    <cellStyle name="Note 21 3 4" xfId="2153"/>
    <cellStyle name="Note 21 3 4 2" xfId="5714"/>
    <cellStyle name="Note 21 3 4 2 2" xfId="13929"/>
    <cellStyle name="Note 21 3 4 2 2 2" xfId="25917"/>
    <cellStyle name="Note 21 3 4 2 2 2 2" xfId="47103"/>
    <cellStyle name="Note 21 3 4 2 2 3" xfId="36499"/>
    <cellStyle name="Note 21 3 4 2 3" xfId="20804"/>
    <cellStyle name="Note 21 3 4 2 3 2" xfId="41991"/>
    <cellStyle name="Note 21 3 4 2 4" xfId="31371"/>
    <cellStyle name="Note 21 3 4 2_Table 2A-1_EFT (Annual)" xfId="15617"/>
    <cellStyle name="Note 21 3 4 3" xfId="11273"/>
    <cellStyle name="Note 21 3 4 3 2" xfId="23371"/>
    <cellStyle name="Note 21 3 4 3 2 2" xfId="44557"/>
    <cellStyle name="Note 21 3 4 3 3" xfId="33953"/>
    <cellStyle name="Note 21 3 4 4" xfId="18258"/>
    <cellStyle name="Note 21 3 4 4 2" xfId="39445"/>
    <cellStyle name="Note 21 3 4 5" xfId="28628"/>
    <cellStyle name="Note 21 3 4_Table 2A-1_EFT (Annual)" xfId="7306"/>
    <cellStyle name="Note 21 3 5" xfId="4001"/>
    <cellStyle name="Note 21 3 5 2" xfId="12329"/>
    <cellStyle name="Note 21 3 5 2 2" xfId="24353"/>
    <cellStyle name="Note 21 3 5 2 2 2" xfId="45539"/>
    <cellStyle name="Note 21 3 5 2 3" xfId="34935"/>
    <cellStyle name="Note 21 3 5 3" xfId="19240"/>
    <cellStyle name="Note 21 3 5 3 2" xfId="40427"/>
    <cellStyle name="Note 21 3 5 4" xfId="29689"/>
    <cellStyle name="Note 21 3 5_Table 2A-1_EFT (Annual)" xfId="15618"/>
    <cellStyle name="Note 21 3 6" xfId="9666"/>
    <cellStyle name="Note 21 3 6 2" xfId="21807"/>
    <cellStyle name="Note 21 3 6 2 2" xfId="42993"/>
    <cellStyle name="Note 21 3 6 3" xfId="32389"/>
    <cellStyle name="Note 21 3 7" xfId="16694"/>
    <cellStyle name="Note 21 3 7 2" xfId="37881"/>
    <cellStyle name="Note 21 3 8" xfId="26946"/>
    <cellStyle name="Note 21 3_Table 2A-1_EFT (Annual)" xfId="3263"/>
    <cellStyle name="Note 21 4" xfId="1250"/>
    <cellStyle name="Note 21 4 2" xfId="2520"/>
    <cellStyle name="Note 21 4 2 2" xfId="6081"/>
    <cellStyle name="Note 21 4 2 2 2" xfId="14275"/>
    <cellStyle name="Note 21 4 2 2 2 2" xfId="26247"/>
    <cellStyle name="Note 21 4 2 2 2 2 2" xfId="47433"/>
    <cellStyle name="Note 21 4 2 2 2 3" xfId="36829"/>
    <cellStyle name="Note 21 4 2 2 3" xfId="21134"/>
    <cellStyle name="Note 21 4 2 2 3 2" xfId="42321"/>
    <cellStyle name="Note 21 4 2 2 4" xfId="31737"/>
    <cellStyle name="Note 21 4 2 2_Table 2A-1_EFT (Annual)" xfId="15619"/>
    <cellStyle name="Note 21 4 2 3" xfId="11617"/>
    <cellStyle name="Note 21 4 2 3 2" xfId="23701"/>
    <cellStyle name="Note 21 4 2 3 2 2" xfId="44887"/>
    <cellStyle name="Note 21 4 2 3 3" xfId="34283"/>
    <cellStyle name="Note 21 4 2 4" xfId="18588"/>
    <cellStyle name="Note 21 4 2 4 2" xfId="39775"/>
    <cellStyle name="Note 21 4 2 5" xfId="28994"/>
    <cellStyle name="Note 21 4 2_Table 2A-1_EFT (Annual)" xfId="7308"/>
    <cellStyle name="Note 21 4 3" xfId="4811"/>
    <cellStyle name="Note 21 4 3 2" xfId="13071"/>
    <cellStyle name="Note 21 4 3 2 2" xfId="25077"/>
    <cellStyle name="Note 21 4 3 2 2 2" xfId="46263"/>
    <cellStyle name="Note 21 4 3 2 3" xfId="35659"/>
    <cellStyle name="Note 21 4 3 3" xfId="19964"/>
    <cellStyle name="Note 21 4 3 3 2" xfId="41151"/>
    <cellStyle name="Note 21 4 3 4" xfId="30468"/>
    <cellStyle name="Note 21 4 3_Table 2A-1_EFT (Annual)" xfId="15620"/>
    <cellStyle name="Note 21 4 4" xfId="10415"/>
    <cellStyle name="Note 21 4 4 2" xfId="22531"/>
    <cellStyle name="Note 21 4 4 2 2" xfId="43717"/>
    <cellStyle name="Note 21 4 4 3" xfId="33113"/>
    <cellStyle name="Note 21 4 5" xfId="17418"/>
    <cellStyle name="Note 21 4 5 2" xfId="38605"/>
    <cellStyle name="Note 21 4 6" xfId="27725"/>
    <cellStyle name="Note 21 4_Table 2A-1_EFT (Annual)" xfId="7307"/>
    <cellStyle name="Note 21 5" xfId="801"/>
    <cellStyle name="Note 21 5 2" xfId="4362"/>
    <cellStyle name="Note 21 5 2 2" xfId="12642"/>
    <cellStyle name="Note 21 5 2 2 2" xfId="24659"/>
    <cellStyle name="Note 21 5 2 2 2 2" xfId="45845"/>
    <cellStyle name="Note 21 5 2 2 3" xfId="35241"/>
    <cellStyle name="Note 21 5 2 3" xfId="19546"/>
    <cellStyle name="Note 21 5 2 3 2" xfId="40733"/>
    <cellStyle name="Note 21 5 2 4" xfId="30019"/>
    <cellStyle name="Note 21 5 2_Table 2A-1_EFT (Annual)" xfId="15621"/>
    <cellStyle name="Note 21 5 3" xfId="9990"/>
    <cellStyle name="Note 21 5 3 2" xfId="22113"/>
    <cellStyle name="Note 21 5 3 2 2" xfId="43299"/>
    <cellStyle name="Note 21 5 3 3" xfId="32695"/>
    <cellStyle name="Note 21 5 4" xfId="17000"/>
    <cellStyle name="Note 21 5 4 2" xfId="38187"/>
    <cellStyle name="Note 21 5 5" xfId="27276"/>
    <cellStyle name="Note 21 5_Table 2A-1_EFT (Annual)" xfId="7309"/>
    <cellStyle name="Note 21 6" xfId="1989"/>
    <cellStyle name="Note 21 6 2" xfId="5550"/>
    <cellStyle name="Note 21 6 2 2" xfId="13765"/>
    <cellStyle name="Note 21 6 2 2 2" xfId="25753"/>
    <cellStyle name="Note 21 6 2 2 2 2" xfId="46939"/>
    <cellStyle name="Note 21 6 2 2 3" xfId="36335"/>
    <cellStyle name="Note 21 6 2 3" xfId="20640"/>
    <cellStyle name="Note 21 6 2 3 2" xfId="41827"/>
    <cellStyle name="Note 21 6 2 4" xfId="31207"/>
    <cellStyle name="Note 21 6 2_Table 2A-1_EFT (Annual)" xfId="15622"/>
    <cellStyle name="Note 21 6 3" xfId="11109"/>
    <cellStyle name="Note 21 6 3 2" xfId="23207"/>
    <cellStyle name="Note 21 6 3 2 2" xfId="44393"/>
    <cellStyle name="Note 21 6 3 3" xfId="33789"/>
    <cellStyle name="Note 21 6 4" xfId="18094"/>
    <cellStyle name="Note 21 6 4 2" xfId="39281"/>
    <cellStyle name="Note 21 6 5" xfId="28464"/>
    <cellStyle name="Note 21 6_Table 2A-1_EFT (Annual)" xfId="7310"/>
    <cellStyle name="Note 21 7" xfId="3791"/>
    <cellStyle name="Note 21 7 2" xfId="12159"/>
    <cellStyle name="Note 21 7 2 2" xfId="24189"/>
    <cellStyle name="Note 21 7 2 2 2" xfId="45375"/>
    <cellStyle name="Note 21 7 2 3" xfId="34771"/>
    <cellStyle name="Note 21 7 3" xfId="19076"/>
    <cellStyle name="Note 21 7 3 2" xfId="40263"/>
    <cellStyle name="Note 21 7 4" xfId="29500"/>
    <cellStyle name="Note 21 7_Table 2A-1_EFT (Annual)" xfId="15623"/>
    <cellStyle name="Note 21 8" xfId="9478"/>
    <cellStyle name="Note 21 8 2" xfId="21643"/>
    <cellStyle name="Note 21 8 2 2" xfId="42829"/>
    <cellStyle name="Note 21 8 3" xfId="32225"/>
    <cellStyle name="Note 21 9" xfId="16530"/>
    <cellStyle name="Note 21 9 2" xfId="37717"/>
    <cellStyle name="Note 21_Table 2A-1_EFT (Annual)" xfId="3261"/>
    <cellStyle name="Note 22" xfId="187"/>
    <cellStyle name="Note 22 10" xfId="26742"/>
    <cellStyle name="Note 22 2" xfId="580"/>
    <cellStyle name="Note 22 2 2" xfId="1557"/>
    <cellStyle name="Note 22 2 2 2" xfId="2827"/>
    <cellStyle name="Note 22 2 2 2 2" xfId="6388"/>
    <cellStyle name="Note 22 2 2 2 2 2" xfId="14582"/>
    <cellStyle name="Note 22 2 2 2 2 2 2" xfId="26554"/>
    <cellStyle name="Note 22 2 2 2 2 2 2 2" xfId="47740"/>
    <cellStyle name="Note 22 2 2 2 2 2 3" xfId="37136"/>
    <cellStyle name="Note 22 2 2 2 2 3" xfId="21441"/>
    <cellStyle name="Note 22 2 2 2 2 3 2" xfId="42628"/>
    <cellStyle name="Note 22 2 2 2 2 4" xfId="32044"/>
    <cellStyle name="Note 22 2 2 2 2_Table 2A-1_EFT (Annual)" xfId="15624"/>
    <cellStyle name="Note 22 2 2 2 3" xfId="11924"/>
    <cellStyle name="Note 22 2 2 2 3 2" xfId="24008"/>
    <cellStyle name="Note 22 2 2 2 3 2 2" xfId="45194"/>
    <cellStyle name="Note 22 2 2 2 3 3" xfId="34590"/>
    <cellStyle name="Note 22 2 2 2 4" xfId="18895"/>
    <cellStyle name="Note 22 2 2 2 4 2" xfId="40082"/>
    <cellStyle name="Note 22 2 2 2 5" xfId="29301"/>
    <cellStyle name="Note 22 2 2 2_Table 2A-1_EFT (Annual)" xfId="7312"/>
    <cellStyle name="Note 22 2 2 3" xfId="5118"/>
    <cellStyle name="Note 22 2 2 3 2" xfId="13378"/>
    <cellStyle name="Note 22 2 2 3 2 2" xfId="25384"/>
    <cellStyle name="Note 22 2 2 3 2 2 2" xfId="46570"/>
    <cellStyle name="Note 22 2 2 3 2 3" xfId="35966"/>
    <cellStyle name="Note 22 2 2 3 3" xfId="20271"/>
    <cellStyle name="Note 22 2 2 3 3 2" xfId="41458"/>
    <cellStyle name="Note 22 2 2 3 4" xfId="30775"/>
    <cellStyle name="Note 22 2 2 3_Table 2A-1_EFT (Annual)" xfId="15625"/>
    <cellStyle name="Note 22 2 2 4" xfId="10722"/>
    <cellStyle name="Note 22 2 2 4 2" xfId="22838"/>
    <cellStyle name="Note 22 2 2 4 2 2" xfId="44024"/>
    <cellStyle name="Note 22 2 2 4 3" xfId="33420"/>
    <cellStyle name="Note 22 2 2 5" xfId="17725"/>
    <cellStyle name="Note 22 2 2 5 2" xfId="38912"/>
    <cellStyle name="Note 22 2 2 6" xfId="28032"/>
    <cellStyle name="Note 22 2 2_Table 2A-1_EFT (Annual)" xfId="7311"/>
    <cellStyle name="Note 22 2 3" xfId="1080"/>
    <cellStyle name="Note 22 2 3 2" xfId="4641"/>
    <cellStyle name="Note 22 2 3 2 2" xfId="12901"/>
    <cellStyle name="Note 22 2 3 2 2 2" xfId="24907"/>
    <cellStyle name="Note 22 2 3 2 2 2 2" xfId="46093"/>
    <cellStyle name="Note 22 2 3 2 2 3" xfId="35489"/>
    <cellStyle name="Note 22 2 3 2 3" xfId="19794"/>
    <cellStyle name="Note 22 2 3 2 3 2" xfId="40981"/>
    <cellStyle name="Note 22 2 3 2 4" xfId="30298"/>
    <cellStyle name="Note 22 2 3 2_Table 2A-1_EFT (Annual)" xfId="15626"/>
    <cellStyle name="Note 22 2 3 3" xfId="10245"/>
    <cellStyle name="Note 22 2 3 3 2" xfId="22361"/>
    <cellStyle name="Note 22 2 3 3 2 2" xfId="43547"/>
    <cellStyle name="Note 22 2 3 3 3" xfId="32943"/>
    <cellStyle name="Note 22 2 3 4" xfId="17248"/>
    <cellStyle name="Note 22 2 3 4 2" xfId="38435"/>
    <cellStyle name="Note 22 2 3 5" xfId="27555"/>
    <cellStyle name="Note 22 2 3_Table 2A-1_EFT (Annual)" xfId="7313"/>
    <cellStyle name="Note 22 2 4" xfId="2296"/>
    <cellStyle name="Note 22 2 4 2" xfId="5857"/>
    <cellStyle name="Note 22 2 4 2 2" xfId="14072"/>
    <cellStyle name="Note 22 2 4 2 2 2" xfId="26060"/>
    <cellStyle name="Note 22 2 4 2 2 2 2" xfId="47246"/>
    <cellStyle name="Note 22 2 4 2 2 3" xfId="36642"/>
    <cellStyle name="Note 22 2 4 2 3" xfId="20947"/>
    <cellStyle name="Note 22 2 4 2 3 2" xfId="42134"/>
    <cellStyle name="Note 22 2 4 2 4" xfId="31514"/>
    <cellStyle name="Note 22 2 4 2_Table 2A-1_EFT (Annual)" xfId="15627"/>
    <cellStyle name="Note 22 2 4 3" xfId="11416"/>
    <cellStyle name="Note 22 2 4 3 2" xfId="23514"/>
    <cellStyle name="Note 22 2 4 3 2 2" xfId="44700"/>
    <cellStyle name="Note 22 2 4 3 3" xfId="34096"/>
    <cellStyle name="Note 22 2 4 4" xfId="18401"/>
    <cellStyle name="Note 22 2 4 4 2" xfId="39588"/>
    <cellStyle name="Note 22 2 4 5" xfId="28771"/>
    <cellStyle name="Note 22 2 4_Table 2A-1_EFT (Annual)" xfId="7314"/>
    <cellStyle name="Note 22 2 5" xfId="4150"/>
    <cellStyle name="Note 22 2 5 2" xfId="12474"/>
    <cellStyle name="Note 22 2 5 2 2" xfId="24496"/>
    <cellStyle name="Note 22 2 5 2 2 2" xfId="45682"/>
    <cellStyle name="Note 22 2 5 2 3" xfId="35078"/>
    <cellStyle name="Note 22 2 5 3" xfId="19383"/>
    <cellStyle name="Note 22 2 5 3 2" xfId="40570"/>
    <cellStyle name="Note 22 2 5 4" xfId="29838"/>
    <cellStyle name="Note 22 2 5_Table 2A-1_EFT (Annual)" xfId="15628"/>
    <cellStyle name="Note 22 2 6" xfId="9813"/>
    <cellStyle name="Note 22 2 6 2" xfId="21950"/>
    <cellStyle name="Note 22 2 6 2 2" xfId="43136"/>
    <cellStyle name="Note 22 2 6 3" xfId="32532"/>
    <cellStyle name="Note 22 2 7" xfId="16837"/>
    <cellStyle name="Note 22 2 7 2" xfId="38024"/>
    <cellStyle name="Note 22 2 8" xfId="27095"/>
    <cellStyle name="Note 22 2_Table 2A-1_EFT (Annual)" xfId="3265"/>
    <cellStyle name="Note 22 3" xfId="417"/>
    <cellStyle name="Note 22 3 2" xfId="1400"/>
    <cellStyle name="Note 22 3 2 2" xfId="2670"/>
    <cellStyle name="Note 22 3 2 2 2" xfId="6231"/>
    <cellStyle name="Note 22 3 2 2 2 2" xfId="14425"/>
    <cellStyle name="Note 22 3 2 2 2 2 2" xfId="26397"/>
    <cellStyle name="Note 22 3 2 2 2 2 2 2" xfId="47583"/>
    <cellStyle name="Note 22 3 2 2 2 2 3" xfId="36979"/>
    <cellStyle name="Note 22 3 2 2 2 3" xfId="21284"/>
    <cellStyle name="Note 22 3 2 2 2 3 2" xfId="42471"/>
    <cellStyle name="Note 22 3 2 2 2 4" xfId="31887"/>
    <cellStyle name="Note 22 3 2 2 2_Table 2A-1_EFT (Annual)" xfId="15629"/>
    <cellStyle name="Note 22 3 2 2 3" xfId="11767"/>
    <cellStyle name="Note 22 3 2 2 3 2" xfId="23851"/>
    <cellStyle name="Note 22 3 2 2 3 2 2" xfId="45037"/>
    <cellStyle name="Note 22 3 2 2 3 3" xfId="34433"/>
    <cellStyle name="Note 22 3 2 2 4" xfId="18738"/>
    <cellStyle name="Note 22 3 2 2 4 2" xfId="39925"/>
    <cellStyle name="Note 22 3 2 2 5" xfId="29144"/>
    <cellStyle name="Note 22 3 2 2_Table 2A-1_EFT (Annual)" xfId="7316"/>
    <cellStyle name="Note 22 3 2 3" xfId="4961"/>
    <cellStyle name="Note 22 3 2 3 2" xfId="13221"/>
    <cellStyle name="Note 22 3 2 3 2 2" xfId="25227"/>
    <cellStyle name="Note 22 3 2 3 2 2 2" xfId="46413"/>
    <cellStyle name="Note 22 3 2 3 2 3" xfId="35809"/>
    <cellStyle name="Note 22 3 2 3 3" xfId="20114"/>
    <cellStyle name="Note 22 3 2 3 3 2" xfId="41301"/>
    <cellStyle name="Note 22 3 2 3 4" xfId="30618"/>
    <cellStyle name="Note 22 3 2 3_Table 2A-1_EFT (Annual)" xfId="15630"/>
    <cellStyle name="Note 22 3 2 4" xfId="10565"/>
    <cellStyle name="Note 22 3 2 4 2" xfId="22681"/>
    <cellStyle name="Note 22 3 2 4 2 2" xfId="43867"/>
    <cellStyle name="Note 22 3 2 4 3" xfId="33263"/>
    <cellStyle name="Note 22 3 2 5" xfId="17568"/>
    <cellStyle name="Note 22 3 2 5 2" xfId="38755"/>
    <cellStyle name="Note 22 3 2 6" xfId="27875"/>
    <cellStyle name="Note 22 3 2_Table 2A-1_EFT (Annual)" xfId="7315"/>
    <cellStyle name="Note 22 3 3" xfId="947"/>
    <cellStyle name="Note 22 3 3 2" xfId="4508"/>
    <cellStyle name="Note 22 3 3 2 2" xfId="12770"/>
    <cellStyle name="Note 22 3 3 2 2 2" xfId="24780"/>
    <cellStyle name="Note 22 3 3 2 2 2 2" xfId="45966"/>
    <cellStyle name="Note 22 3 3 2 2 3" xfId="35362"/>
    <cellStyle name="Note 22 3 3 2 3" xfId="19667"/>
    <cellStyle name="Note 22 3 3 2 3 2" xfId="40854"/>
    <cellStyle name="Note 22 3 3 2 4" xfId="30165"/>
    <cellStyle name="Note 22 3 3 2_Table 2A-1_EFT (Annual)" xfId="15631"/>
    <cellStyle name="Note 22 3 3 3" xfId="10117"/>
    <cellStyle name="Note 22 3 3 3 2" xfId="22234"/>
    <cellStyle name="Note 22 3 3 3 2 2" xfId="43420"/>
    <cellStyle name="Note 22 3 3 3 3" xfId="32816"/>
    <cellStyle name="Note 22 3 3 4" xfId="17121"/>
    <cellStyle name="Note 22 3 3 4 2" xfId="38308"/>
    <cellStyle name="Note 22 3 3 5" xfId="27422"/>
    <cellStyle name="Note 22 3 3_Table 2A-1_EFT (Annual)" xfId="7317"/>
    <cellStyle name="Note 22 3 4" xfId="2139"/>
    <cellStyle name="Note 22 3 4 2" xfId="5700"/>
    <cellStyle name="Note 22 3 4 2 2" xfId="13915"/>
    <cellStyle name="Note 22 3 4 2 2 2" xfId="25903"/>
    <cellStyle name="Note 22 3 4 2 2 2 2" xfId="47089"/>
    <cellStyle name="Note 22 3 4 2 2 3" xfId="36485"/>
    <cellStyle name="Note 22 3 4 2 3" xfId="20790"/>
    <cellStyle name="Note 22 3 4 2 3 2" xfId="41977"/>
    <cellStyle name="Note 22 3 4 2 4" xfId="31357"/>
    <cellStyle name="Note 22 3 4 2_Table 2A-1_EFT (Annual)" xfId="15632"/>
    <cellStyle name="Note 22 3 4 3" xfId="11259"/>
    <cellStyle name="Note 22 3 4 3 2" xfId="23357"/>
    <cellStyle name="Note 22 3 4 3 2 2" xfId="44543"/>
    <cellStyle name="Note 22 3 4 3 3" xfId="33939"/>
    <cellStyle name="Note 22 3 4 4" xfId="18244"/>
    <cellStyle name="Note 22 3 4 4 2" xfId="39431"/>
    <cellStyle name="Note 22 3 4 5" xfId="28614"/>
    <cellStyle name="Note 22 3 4_Table 2A-1_EFT (Annual)" xfId="7318"/>
    <cellStyle name="Note 22 3 5" xfId="3987"/>
    <cellStyle name="Note 22 3 5 2" xfId="12315"/>
    <cellStyle name="Note 22 3 5 2 2" xfId="24339"/>
    <cellStyle name="Note 22 3 5 2 2 2" xfId="45525"/>
    <cellStyle name="Note 22 3 5 2 3" xfId="34921"/>
    <cellStyle name="Note 22 3 5 3" xfId="19226"/>
    <cellStyle name="Note 22 3 5 3 2" xfId="40413"/>
    <cellStyle name="Note 22 3 5 4" xfId="29675"/>
    <cellStyle name="Note 22 3 5_Table 2A-1_EFT (Annual)" xfId="15633"/>
    <cellStyle name="Note 22 3 6" xfId="9652"/>
    <cellStyle name="Note 22 3 6 2" xfId="21793"/>
    <cellStyle name="Note 22 3 6 2 2" xfId="42979"/>
    <cellStyle name="Note 22 3 6 3" xfId="32375"/>
    <cellStyle name="Note 22 3 7" xfId="16680"/>
    <cellStyle name="Note 22 3 7 2" xfId="37867"/>
    <cellStyle name="Note 22 3 8" xfId="26932"/>
    <cellStyle name="Note 22 3_Table 2A-1_EFT (Annual)" xfId="3266"/>
    <cellStyle name="Note 22 4" xfId="1235"/>
    <cellStyle name="Note 22 4 2" xfId="2505"/>
    <cellStyle name="Note 22 4 2 2" xfId="6066"/>
    <cellStyle name="Note 22 4 2 2 2" xfId="14260"/>
    <cellStyle name="Note 22 4 2 2 2 2" xfId="26232"/>
    <cellStyle name="Note 22 4 2 2 2 2 2" xfId="47418"/>
    <cellStyle name="Note 22 4 2 2 2 3" xfId="36814"/>
    <cellStyle name="Note 22 4 2 2 3" xfId="21119"/>
    <cellStyle name="Note 22 4 2 2 3 2" xfId="42306"/>
    <cellStyle name="Note 22 4 2 2 4" xfId="31722"/>
    <cellStyle name="Note 22 4 2 2_Table 2A-1_EFT (Annual)" xfId="15634"/>
    <cellStyle name="Note 22 4 2 3" xfId="11602"/>
    <cellStyle name="Note 22 4 2 3 2" xfId="23686"/>
    <cellStyle name="Note 22 4 2 3 2 2" xfId="44872"/>
    <cellStyle name="Note 22 4 2 3 3" xfId="34268"/>
    <cellStyle name="Note 22 4 2 4" xfId="18573"/>
    <cellStyle name="Note 22 4 2 4 2" xfId="39760"/>
    <cellStyle name="Note 22 4 2 5" xfId="28979"/>
    <cellStyle name="Note 22 4 2_Table 2A-1_EFT (Annual)" xfId="7320"/>
    <cellStyle name="Note 22 4 3" xfId="4796"/>
    <cellStyle name="Note 22 4 3 2" xfId="13056"/>
    <cellStyle name="Note 22 4 3 2 2" xfId="25062"/>
    <cellStyle name="Note 22 4 3 2 2 2" xfId="46248"/>
    <cellStyle name="Note 22 4 3 2 3" xfId="35644"/>
    <cellStyle name="Note 22 4 3 3" xfId="19949"/>
    <cellStyle name="Note 22 4 3 3 2" xfId="41136"/>
    <cellStyle name="Note 22 4 3 4" xfId="30453"/>
    <cellStyle name="Note 22 4 3_Table 2A-1_EFT (Annual)" xfId="15635"/>
    <cellStyle name="Note 22 4 4" xfId="10400"/>
    <cellStyle name="Note 22 4 4 2" xfId="22516"/>
    <cellStyle name="Note 22 4 4 2 2" xfId="43702"/>
    <cellStyle name="Note 22 4 4 3" xfId="33098"/>
    <cellStyle name="Note 22 4 5" xfId="17403"/>
    <cellStyle name="Note 22 4 5 2" xfId="38590"/>
    <cellStyle name="Note 22 4 6" xfId="27710"/>
    <cellStyle name="Note 22 4_Table 2A-1_EFT (Annual)" xfId="7319"/>
    <cellStyle name="Note 22 5" xfId="789"/>
    <cellStyle name="Note 22 5 2" xfId="4350"/>
    <cellStyle name="Note 22 5 2 2" xfId="12630"/>
    <cellStyle name="Note 22 5 2 2 2" xfId="24647"/>
    <cellStyle name="Note 22 5 2 2 2 2" xfId="45833"/>
    <cellStyle name="Note 22 5 2 2 3" xfId="35229"/>
    <cellStyle name="Note 22 5 2 3" xfId="19534"/>
    <cellStyle name="Note 22 5 2 3 2" xfId="40721"/>
    <cellStyle name="Note 22 5 2 4" xfId="30007"/>
    <cellStyle name="Note 22 5 2_Table 2A-1_EFT (Annual)" xfId="15636"/>
    <cellStyle name="Note 22 5 3" xfId="9978"/>
    <cellStyle name="Note 22 5 3 2" xfId="22101"/>
    <cellStyle name="Note 22 5 3 2 2" xfId="43287"/>
    <cellStyle name="Note 22 5 3 3" xfId="32683"/>
    <cellStyle name="Note 22 5 4" xfId="16988"/>
    <cellStyle name="Note 22 5 4 2" xfId="38175"/>
    <cellStyle name="Note 22 5 5" xfId="27264"/>
    <cellStyle name="Note 22 5_Table 2A-1_EFT (Annual)" xfId="7321"/>
    <cellStyle name="Note 22 6" xfId="1974"/>
    <cellStyle name="Note 22 6 2" xfId="5535"/>
    <cellStyle name="Note 22 6 2 2" xfId="13750"/>
    <cellStyle name="Note 22 6 2 2 2" xfId="25738"/>
    <cellStyle name="Note 22 6 2 2 2 2" xfId="46924"/>
    <cellStyle name="Note 22 6 2 2 3" xfId="36320"/>
    <cellStyle name="Note 22 6 2 3" xfId="20625"/>
    <cellStyle name="Note 22 6 2 3 2" xfId="41812"/>
    <cellStyle name="Note 22 6 2 4" xfId="31192"/>
    <cellStyle name="Note 22 6 2_Table 2A-1_EFT (Annual)" xfId="15637"/>
    <cellStyle name="Note 22 6 3" xfId="11094"/>
    <cellStyle name="Note 22 6 3 2" xfId="23192"/>
    <cellStyle name="Note 22 6 3 2 2" xfId="44378"/>
    <cellStyle name="Note 22 6 3 3" xfId="33774"/>
    <cellStyle name="Note 22 6 4" xfId="18079"/>
    <cellStyle name="Note 22 6 4 2" xfId="39266"/>
    <cellStyle name="Note 22 6 5" xfId="28449"/>
    <cellStyle name="Note 22 6_Table 2A-1_EFT (Annual)" xfId="7322"/>
    <cellStyle name="Note 22 7" xfId="3776"/>
    <cellStyle name="Note 22 7 2" xfId="12144"/>
    <cellStyle name="Note 22 7 2 2" xfId="24174"/>
    <cellStyle name="Note 22 7 2 2 2" xfId="45360"/>
    <cellStyle name="Note 22 7 2 3" xfId="34756"/>
    <cellStyle name="Note 22 7 3" xfId="19061"/>
    <cellStyle name="Note 22 7 3 2" xfId="40248"/>
    <cellStyle name="Note 22 7 4" xfId="29485"/>
    <cellStyle name="Note 22 7_Table 2A-1_EFT (Annual)" xfId="15638"/>
    <cellStyle name="Note 22 8" xfId="9463"/>
    <cellStyle name="Note 22 8 2" xfId="21628"/>
    <cellStyle name="Note 22 8 2 2" xfId="42814"/>
    <cellStyle name="Note 22 8 3" xfId="32210"/>
    <cellStyle name="Note 22 9" xfId="16515"/>
    <cellStyle name="Note 22 9 2" xfId="37702"/>
    <cellStyle name="Note 22_Table 2A-1_EFT (Annual)" xfId="3264"/>
    <cellStyle name="Note 23" xfId="213"/>
    <cellStyle name="Note 23 10" xfId="26768"/>
    <cellStyle name="Note 23 2" xfId="606"/>
    <cellStyle name="Note 23 2 2" xfId="1583"/>
    <cellStyle name="Note 23 2 2 2" xfId="2853"/>
    <cellStyle name="Note 23 2 2 2 2" xfId="6414"/>
    <cellStyle name="Note 23 2 2 2 2 2" xfId="14608"/>
    <cellStyle name="Note 23 2 2 2 2 2 2" xfId="26580"/>
    <cellStyle name="Note 23 2 2 2 2 2 2 2" xfId="47766"/>
    <cellStyle name="Note 23 2 2 2 2 2 3" xfId="37162"/>
    <cellStyle name="Note 23 2 2 2 2 3" xfId="21467"/>
    <cellStyle name="Note 23 2 2 2 2 3 2" xfId="42654"/>
    <cellStyle name="Note 23 2 2 2 2 4" xfId="32070"/>
    <cellStyle name="Note 23 2 2 2 2_Table 2A-1_EFT (Annual)" xfId="15639"/>
    <cellStyle name="Note 23 2 2 2 3" xfId="11950"/>
    <cellStyle name="Note 23 2 2 2 3 2" xfId="24034"/>
    <cellStyle name="Note 23 2 2 2 3 2 2" xfId="45220"/>
    <cellStyle name="Note 23 2 2 2 3 3" xfId="34616"/>
    <cellStyle name="Note 23 2 2 2 4" xfId="18921"/>
    <cellStyle name="Note 23 2 2 2 4 2" xfId="40108"/>
    <cellStyle name="Note 23 2 2 2 5" xfId="29327"/>
    <cellStyle name="Note 23 2 2 2_Table 2A-1_EFT (Annual)" xfId="7324"/>
    <cellStyle name="Note 23 2 2 3" xfId="5144"/>
    <cellStyle name="Note 23 2 2 3 2" xfId="13404"/>
    <cellStyle name="Note 23 2 2 3 2 2" xfId="25410"/>
    <cellStyle name="Note 23 2 2 3 2 2 2" xfId="46596"/>
    <cellStyle name="Note 23 2 2 3 2 3" xfId="35992"/>
    <cellStyle name="Note 23 2 2 3 3" xfId="20297"/>
    <cellStyle name="Note 23 2 2 3 3 2" xfId="41484"/>
    <cellStyle name="Note 23 2 2 3 4" xfId="30801"/>
    <cellStyle name="Note 23 2 2 3_Table 2A-1_EFT (Annual)" xfId="15640"/>
    <cellStyle name="Note 23 2 2 4" xfId="10748"/>
    <cellStyle name="Note 23 2 2 4 2" xfId="22864"/>
    <cellStyle name="Note 23 2 2 4 2 2" xfId="44050"/>
    <cellStyle name="Note 23 2 2 4 3" xfId="33446"/>
    <cellStyle name="Note 23 2 2 5" xfId="17751"/>
    <cellStyle name="Note 23 2 2 5 2" xfId="38938"/>
    <cellStyle name="Note 23 2 2 6" xfId="28058"/>
    <cellStyle name="Note 23 2 2_Table 2A-1_EFT (Annual)" xfId="7323"/>
    <cellStyle name="Note 23 2 3" xfId="1101"/>
    <cellStyle name="Note 23 2 3 2" xfId="4662"/>
    <cellStyle name="Note 23 2 3 2 2" xfId="12922"/>
    <cellStyle name="Note 23 2 3 2 2 2" xfId="24928"/>
    <cellStyle name="Note 23 2 3 2 2 2 2" xfId="46114"/>
    <cellStyle name="Note 23 2 3 2 2 3" xfId="35510"/>
    <cellStyle name="Note 23 2 3 2 3" xfId="19815"/>
    <cellStyle name="Note 23 2 3 2 3 2" xfId="41002"/>
    <cellStyle name="Note 23 2 3 2 4" xfId="30319"/>
    <cellStyle name="Note 23 2 3 2_Table 2A-1_EFT (Annual)" xfId="15641"/>
    <cellStyle name="Note 23 2 3 3" xfId="10266"/>
    <cellStyle name="Note 23 2 3 3 2" xfId="22382"/>
    <cellStyle name="Note 23 2 3 3 2 2" xfId="43568"/>
    <cellStyle name="Note 23 2 3 3 3" xfId="32964"/>
    <cellStyle name="Note 23 2 3 4" xfId="17269"/>
    <cellStyle name="Note 23 2 3 4 2" xfId="38456"/>
    <cellStyle name="Note 23 2 3 5" xfId="27576"/>
    <cellStyle name="Note 23 2 3_Table 2A-1_EFT (Annual)" xfId="7325"/>
    <cellStyle name="Note 23 2 4" xfId="2322"/>
    <cellStyle name="Note 23 2 4 2" xfId="5883"/>
    <cellStyle name="Note 23 2 4 2 2" xfId="14098"/>
    <cellStyle name="Note 23 2 4 2 2 2" xfId="26086"/>
    <cellStyle name="Note 23 2 4 2 2 2 2" xfId="47272"/>
    <cellStyle name="Note 23 2 4 2 2 3" xfId="36668"/>
    <cellStyle name="Note 23 2 4 2 3" xfId="20973"/>
    <cellStyle name="Note 23 2 4 2 3 2" xfId="42160"/>
    <cellStyle name="Note 23 2 4 2 4" xfId="31540"/>
    <cellStyle name="Note 23 2 4 2_Table 2A-1_EFT (Annual)" xfId="15642"/>
    <cellStyle name="Note 23 2 4 3" xfId="11442"/>
    <cellStyle name="Note 23 2 4 3 2" xfId="23540"/>
    <cellStyle name="Note 23 2 4 3 2 2" xfId="44726"/>
    <cellStyle name="Note 23 2 4 3 3" xfId="34122"/>
    <cellStyle name="Note 23 2 4 4" xfId="18427"/>
    <cellStyle name="Note 23 2 4 4 2" xfId="39614"/>
    <cellStyle name="Note 23 2 4 5" xfId="28797"/>
    <cellStyle name="Note 23 2 4_Table 2A-1_EFT (Annual)" xfId="7326"/>
    <cellStyle name="Note 23 2 5" xfId="4176"/>
    <cellStyle name="Note 23 2 5 2" xfId="12500"/>
    <cellStyle name="Note 23 2 5 2 2" xfId="24522"/>
    <cellStyle name="Note 23 2 5 2 2 2" xfId="45708"/>
    <cellStyle name="Note 23 2 5 2 3" xfId="35104"/>
    <cellStyle name="Note 23 2 5 3" xfId="19409"/>
    <cellStyle name="Note 23 2 5 3 2" xfId="40596"/>
    <cellStyle name="Note 23 2 5 4" xfId="29864"/>
    <cellStyle name="Note 23 2 5_Table 2A-1_EFT (Annual)" xfId="15643"/>
    <cellStyle name="Note 23 2 6" xfId="9839"/>
    <cellStyle name="Note 23 2 6 2" xfId="21976"/>
    <cellStyle name="Note 23 2 6 2 2" xfId="43162"/>
    <cellStyle name="Note 23 2 6 3" xfId="32558"/>
    <cellStyle name="Note 23 2 7" xfId="16863"/>
    <cellStyle name="Note 23 2 7 2" xfId="38050"/>
    <cellStyle name="Note 23 2 8" xfId="27121"/>
    <cellStyle name="Note 23 2_Table 2A-1_EFT (Annual)" xfId="3268"/>
    <cellStyle name="Note 23 3" xfId="441"/>
    <cellStyle name="Note 23 3 2" xfId="1424"/>
    <cellStyle name="Note 23 3 2 2" xfId="2694"/>
    <cellStyle name="Note 23 3 2 2 2" xfId="6255"/>
    <cellStyle name="Note 23 3 2 2 2 2" xfId="14449"/>
    <cellStyle name="Note 23 3 2 2 2 2 2" xfId="26421"/>
    <cellStyle name="Note 23 3 2 2 2 2 2 2" xfId="47607"/>
    <cellStyle name="Note 23 3 2 2 2 2 3" xfId="37003"/>
    <cellStyle name="Note 23 3 2 2 2 3" xfId="21308"/>
    <cellStyle name="Note 23 3 2 2 2 3 2" xfId="42495"/>
    <cellStyle name="Note 23 3 2 2 2 4" xfId="31911"/>
    <cellStyle name="Note 23 3 2 2 2_Table 2A-1_EFT (Annual)" xfId="15644"/>
    <cellStyle name="Note 23 3 2 2 3" xfId="11791"/>
    <cellStyle name="Note 23 3 2 2 3 2" xfId="23875"/>
    <cellStyle name="Note 23 3 2 2 3 2 2" xfId="45061"/>
    <cellStyle name="Note 23 3 2 2 3 3" xfId="34457"/>
    <cellStyle name="Note 23 3 2 2 4" xfId="18762"/>
    <cellStyle name="Note 23 3 2 2 4 2" xfId="39949"/>
    <cellStyle name="Note 23 3 2 2 5" xfId="29168"/>
    <cellStyle name="Note 23 3 2 2_Table 2A-1_EFT (Annual)" xfId="7328"/>
    <cellStyle name="Note 23 3 2 3" xfId="4985"/>
    <cellStyle name="Note 23 3 2 3 2" xfId="13245"/>
    <cellStyle name="Note 23 3 2 3 2 2" xfId="25251"/>
    <cellStyle name="Note 23 3 2 3 2 2 2" xfId="46437"/>
    <cellStyle name="Note 23 3 2 3 2 3" xfId="35833"/>
    <cellStyle name="Note 23 3 2 3 3" xfId="20138"/>
    <cellStyle name="Note 23 3 2 3 3 2" xfId="41325"/>
    <cellStyle name="Note 23 3 2 3 4" xfId="30642"/>
    <cellStyle name="Note 23 3 2 3_Table 2A-1_EFT (Annual)" xfId="15645"/>
    <cellStyle name="Note 23 3 2 4" xfId="10589"/>
    <cellStyle name="Note 23 3 2 4 2" xfId="22705"/>
    <cellStyle name="Note 23 3 2 4 2 2" xfId="43891"/>
    <cellStyle name="Note 23 3 2 4 3" xfId="33287"/>
    <cellStyle name="Note 23 3 2 5" xfId="17592"/>
    <cellStyle name="Note 23 3 2 5 2" xfId="38779"/>
    <cellStyle name="Note 23 3 2 6" xfId="27899"/>
    <cellStyle name="Note 23 3 2_Table 2A-1_EFT (Annual)" xfId="7327"/>
    <cellStyle name="Note 23 3 3" xfId="966"/>
    <cellStyle name="Note 23 3 3 2" xfId="4527"/>
    <cellStyle name="Note 23 3 3 2 2" xfId="12789"/>
    <cellStyle name="Note 23 3 3 2 2 2" xfId="24799"/>
    <cellStyle name="Note 23 3 3 2 2 2 2" xfId="45985"/>
    <cellStyle name="Note 23 3 3 2 2 3" xfId="35381"/>
    <cellStyle name="Note 23 3 3 2 3" xfId="19686"/>
    <cellStyle name="Note 23 3 3 2 3 2" xfId="40873"/>
    <cellStyle name="Note 23 3 3 2 4" xfId="30184"/>
    <cellStyle name="Note 23 3 3 2_Table 2A-1_EFT (Annual)" xfId="15646"/>
    <cellStyle name="Note 23 3 3 3" xfId="10136"/>
    <cellStyle name="Note 23 3 3 3 2" xfId="22253"/>
    <cellStyle name="Note 23 3 3 3 2 2" xfId="43439"/>
    <cellStyle name="Note 23 3 3 3 3" xfId="32835"/>
    <cellStyle name="Note 23 3 3 4" xfId="17140"/>
    <cellStyle name="Note 23 3 3 4 2" xfId="38327"/>
    <cellStyle name="Note 23 3 3 5" xfId="27441"/>
    <cellStyle name="Note 23 3 3_Table 2A-1_EFT (Annual)" xfId="7329"/>
    <cellStyle name="Note 23 3 4" xfId="2163"/>
    <cellStyle name="Note 23 3 4 2" xfId="5724"/>
    <cellStyle name="Note 23 3 4 2 2" xfId="13939"/>
    <cellStyle name="Note 23 3 4 2 2 2" xfId="25927"/>
    <cellStyle name="Note 23 3 4 2 2 2 2" xfId="47113"/>
    <cellStyle name="Note 23 3 4 2 2 3" xfId="36509"/>
    <cellStyle name="Note 23 3 4 2 3" xfId="20814"/>
    <cellStyle name="Note 23 3 4 2 3 2" xfId="42001"/>
    <cellStyle name="Note 23 3 4 2 4" xfId="31381"/>
    <cellStyle name="Note 23 3 4 2_Table 2A-1_EFT (Annual)" xfId="15647"/>
    <cellStyle name="Note 23 3 4 3" xfId="11283"/>
    <cellStyle name="Note 23 3 4 3 2" xfId="23381"/>
    <cellStyle name="Note 23 3 4 3 2 2" xfId="44567"/>
    <cellStyle name="Note 23 3 4 3 3" xfId="33963"/>
    <cellStyle name="Note 23 3 4 4" xfId="18268"/>
    <cellStyle name="Note 23 3 4 4 2" xfId="39455"/>
    <cellStyle name="Note 23 3 4 5" xfId="28638"/>
    <cellStyle name="Note 23 3 4_Table 2A-1_EFT (Annual)" xfId="7330"/>
    <cellStyle name="Note 23 3 5" xfId="4011"/>
    <cellStyle name="Note 23 3 5 2" xfId="12339"/>
    <cellStyle name="Note 23 3 5 2 2" xfId="24363"/>
    <cellStyle name="Note 23 3 5 2 2 2" xfId="45549"/>
    <cellStyle name="Note 23 3 5 2 3" xfId="34945"/>
    <cellStyle name="Note 23 3 5 3" xfId="19250"/>
    <cellStyle name="Note 23 3 5 3 2" xfId="40437"/>
    <cellStyle name="Note 23 3 5 4" xfId="29699"/>
    <cellStyle name="Note 23 3 5_Table 2A-1_EFT (Annual)" xfId="15648"/>
    <cellStyle name="Note 23 3 6" xfId="9676"/>
    <cellStyle name="Note 23 3 6 2" xfId="21817"/>
    <cellStyle name="Note 23 3 6 2 2" xfId="43003"/>
    <cellStyle name="Note 23 3 6 3" xfId="32399"/>
    <cellStyle name="Note 23 3 7" xfId="16704"/>
    <cellStyle name="Note 23 3 7 2" xfId="37891"/>
    <cellStyle name="Note 23 3 8" xfId="26956"/>
    <cellStyle name="Note 23 3_Table 2A-1_EFT (Annual)" xfId="3269"/>
    <cellStyle name="Note 23 4" xfId="1261"/>
    <cellStyle name="Note 23 4 2" xfId="2531"/>
    <cellStyle name="Note 23 4 2 2" xfId="6092"/>
    <cellStyle name="Note 23 4 2 2 2" xfId="14286"/>
    <cellStyle name="Note 23 4 2 2 2 2" xfId="26258"/>
    <cellStyle name="Note 23 4 2 2 2 2 2" xfId="47444"/>
    <cellStyle name="Note 23 4 2 2 2 3" xfId="36840"/>
    <cellStyle name="Note 23 4 2 2 3" xfId="21145"/>
    <cellStyle name="Note 23 4 2 2 3 2" xfId="42332"/>
    <cellStyle name="Note 23 4 2 2 4" xfId="31748"/>
    <cellStyle name="Note 23 4 2 2_Table 2A-1_EFT (Annual)" xfId="15649"/>
    <cellStyle name="Note 23 4 2 3" xfId="11628"/>
    <cellStyle name="Note 23 4 2 3 2" xfId="23712"/>
    <cellStyle name="Note 23 4 2 3 2 2" xfId="44898"/>
    <cellStyle name="Note 23 4 2 3 3" xfId="34294"/>
    <cellStyle name="Note 23 4 2 4" xfId="18599"/>
    <cellStyle name="Note 23 4 2 4 2" xfId="39786"/>
    <cellStyle name="Note 23 4 2 5" xfId="29005"/>
    <cellStyle name="Note 23 4 2_Table 2A-1_EFT (Annual)" xfId="7332"/>
    <cellStyle name="Note 23 4 3" xfId="4822"/>
    <cellStyle name="Note 23 4 3 2" xfId="13082"/>
    <cellStyle name="Note 23 4 3 2 2" xfId="25088"/>
    <cellStyle name="Note 23 4 3 2 2 2" xfId="46274"/>
    <cellStyle name="Note 23 4 3 2 3" xfId="35670"/>
    <cellStyle name="Note 23 4 3 3" xfId="19975"/>
    <cellStyle name="Note 23 4 3 3 2" xfId="41162"/>
    <cellStyle name="Note 23 4 3 4" xfId="30479"/>
    <cellStyle name="Note 23 4 3_Table 2A-1_EFT (Annual)" xfId="15650"/>
    <cellStyle name="Note 23 4 4" xfId="10426"/>
    <cellStyle name="Note 23 4 4 2" xfId="22542"/>
    <cellStyle name="Note 23 4 4 2 2" xfId="43728"/>
    <cellStyle name="Note 23 4 4 3" xfId="33124"/>
    <cellStyle name="Note 23 4 5" xfId="17429"/>
    <cellStyle name="Note 23 4 5 2" xfId="38616"/>
    <cellStyle name="Note 23 4 6" xfId="27736"/>
    <cellStyle name="Note 23 4_Table 2A-1_EFT (Annual)" xfId="7331"/>
    <cellStyle name="Note 23 5" xfId="810"/>
    <cellStyle name="Note 23 5 2" xfId="4371"/>
    <cellStyle name="Note 23 5 2 2" xfId="12651"/>
    <cellStyle name="Note 23 5 2 2 2" xfId="24668"/>
    <cellStyle name="Note 23 5 2 2 2 2" xfId="45854"/>
    <cellStyle name="Note 23 5 2 2 3" xfId="35250"/>
    <cellStyle name="Note 23 5 2 3" xfId="19555"/>
    <cellStyle name="Note 23 5 2 3 2" xfId="40742"/>
    <cellStyle name="Note 23 5 2 4" xfId="30028"/>
    <cellStyle name="Note 23 5 2_Table 2A-1_EFT (Annual)" xfId="15651"/>
    <cellStyle name="Note 23 5 3" xfId="9999"/>
    <cellStyle name="Note 23 5 3 2" xfId="22122"/>
    <cellStyle name="Note 23 5 3 2 2" xfId="43308"/>
    <cellStyle name="Note 23 5 3 3" xfId="32704"/>
    <cellStyle name="Note 23 5 4" xfId="17009"/>
    <cellStyle name="Note 23 5 4 2" xfId="38196"/>
    <cellStyle name="Note 23 5 5" xfId="27285"/>
    <cellStyle name="Note 23 5_Table 2A-1_EFT (Annual)" xfId="7333"/>
    <cellStyle name="Note 23 6" xfId="2000"/>
    <cellStyle name="Note 23 6 2" xfId="5561"/>
    <cellStyle name="Note 23 6 2 2" xfId="13776"/>
    <cellStyle name="Note 23 6 2 2 2" xfId="25764"/>
    <cellStyle name="Note 23 6 2 2 2 2" xfId="46950"/>
    <cellStyle name="Note 23 6 2 2 3" xfId="36346"/>
    <cellStyle name="Note 23 6 2 3" xfId="20651"/>
    <cellStyle name="Note 23 6 2 3 2" xfId="41838"/>
    <cellStyle name="Note 23 6 2 4" xfId="31218"/>
    <cellStyle name="Note 23 6 2_Table 2A-1_EFT (Annual)" xfId="15652"/>
    <cellStyle name="Note 23 6 3" xfId="11120"/>
    <cellStyle name="Note 23 6 3 2" xfId="23218"/>
    <cellStyle name="Note 23 6 3 2 2" xfId="44404"/>
    <cellStyle name="Note 23 6 3 3" xfId="33800"/>
    <cellStyle name="Note 23 6 4" xfId="18105"/>
    <cellStyle name="Note 23 6 4 2" xfId="39292"/>
    <cellStyle name="Note 23 6 5" xfId="28475"/>
    <cellStyle name="Note 23 6_Table 2A-1_EFT (Annual)" xfId="7334"/>
    <cellStyle name="Note 23 7" xfId="3802"/>
    <cellStyle name="Note 23 7 2" xfId="12170"/>
    <cellStyle name="Note 23 7 2 2" xfId="24200"/>
    <cellStyle name="Note 23 7 2 2 2" xfId="45386"/>
    <cellStyle name="Note 23 7 2 3" xfId="34782"/>
    <cellStyle name="Note 23 7 3" xfId="19087"/>
    <cellStyle name="Note 23 7 3 2" xfId="40274"/>
    <cellStyle name="Note 23 7 4" xfId="29511"/>
    <cellStyle name="Note 23 7_Table 2A-1_EFT (Annual)" xfId="15653"/>
    <cellStyle name="Note 23 8" xfId="9489"/>
    <cellStyle name="Note 23 8 2" xfId="21654"/>
    <cellStyle name="Note 23 8 2 2" xfId="42840"/>
    <cellStyle name="Note 23 8 3" xfId="32236"/>
    <cellStyle name="Note 23 9" xfId="16541"/>
    <cellStyle name="Note 23 9 2" xfId="37728"/>
    <cellStyle name="Note 23_Table 2A-1_EFT (Annual)" xfId="3267"/>
    <cellStyle name="Note 24" xfId="185"/>
    <cellStyle name="Note 24 10" xfId="26740"/>
    <cellStyle name="Note 24 2" xfId="578"/>
    <cellStyle name="Note 24 2 2" xfId="1555"/>
    <cellStyle name="Note 24 2 2 2" xfId="2825"/>
    <cellStyle name="Note 24 2 2 2 2" xfId="6386"/>
    <cellStyle name="Note 24 2 2 2 2 2" xfId="14580"/>
    <cellStyle name="Note 24 2 2 2 2 2 2" xfId="26552"/>
    <cellStyle name="Note 24 2 2 2 2 2 2 2" xfId="47738"/>
    <cellStyle name="Note 24 2 2 2 2 2 3" xfId="37134"/>
    <cellStyle name="Note 24 2 2 2 2 3" xfId="21439"/>
    <cellStyle name="Note 24 2 2 2 2 3 2" xfId="42626"/>
    <cellStyle name="Note 24 2 2 2 2 4" xfId="32042"/>
    <cellStyle name="Note 24 2 2 2 2_Table 2A-1_EFT (Annual)" xfId="15654"/>
    <cellStyle name="Note 24 2 2 2 3" xfId="11922"/>
    <cellStyle name="Note 24 2 2 2 3 2" xfId="24006"/>
    <cellStyle name="Note 24 2 2 2 3 2 2" xfId="45192"/>
    <cellStyle name="Note 24 2 2 2 3 3" xfId="34588"/>
    <cellStyle name="Note 24 2 2 2 4" xfId="18893"/>
    <cellStyle name="Note 24 2 2 2 4 2" xfId="40080"/>
    <cellStyle name="Note 24 2 2 2 5" xfId="29299"/>
    <cellStyle name="Note 24 2 2 2_Table 2A-1_EFT (Annual)" xfId="7336"/>
    <cellStyle name="Note 24 2 2 3" xfId="5116"/>
    <cellStyle name="Note 24 2 2 3 2" xfId="13376"/>
    <cellStyle name="Note 24 2 2 3 2 2" xfId="25382"/>
    <cellStyle name="Note 24 2 2 3 2 2 2" xfId="46568"/>
    <cellStyle name="Note 24 2 2 3 2 3" xfId="35964"/>
    <cellStyle name="Note 24 2 2 3 3" xfId="20269"/>
    <cellStyle name="Note 24 2 2 3 3 2" xfId="41456"/>
    <cellStyle name="Note 24 2 2 3 4" xfId="30773"/>
    <cellStyle name="Note 24 2 2 3_Table 2A-1_EFT (Annual)" xfId="15655"/>
    <cellStyle name="Note 24 2 2 4" xfId="10720"/>
    <cellStyle name="Note 24 2 2 4 2" xfId="22836"/>
    <cellStyle name="Note 24 2 2 4 2 2" xfId="44022"/>
    <cellStyle name="Note 24 2 2 4 3" xfId="33418"/>
    <cellStyle name="Note 24 2 2 5" xfId="17723"/>
    <cellStyle name="Note 24 2 2 5 2" xfId="38910"/>
    <cellStyle name="Note 24 2 2 6" xfId="28030"/>
    <cellStyle name="Note 24 2 2_Table 2A-1_EFT (Annual)" xfId="7335"/>
    <cellStyle name="Note 24 2 3" xfId="1078"/>
    <cellStyle name="Note 24 2 3 2" xfId="4639"/>
    <cellStyle name="Note 24 2 3 2 2" xfId="12899"/>
    <cellStyle name="Note 24 2 3 2 2 2" xfId="24905"/>
    <cellStyle name="Note 24 2 3 2 2 2 2" xfId="46091"/>
    <cellStyle name="Note 24 2 3 2 2 3" xfId="35487"/>
    <cellStyle name="Note 24 2 3 2 3" xfId="19792"/>
    <cellStyle name="Note 24 2 3 2 3 2" xfId="40979"/>
    <cellStyle name="Note 24 2 3 2 4" xfId="30296"/>
    <cellStyle name="Note 24 2 3 2_Table 2A-1_EFT (Annual)" xfId="15656"/>
    <cellStyle name="Note 24 2 3 3" xfId="10243"/>
    <cellStyle name="Note 24 2 3 3 2" xfId="22359"/>
    <cellStyle name="Note 24 2 3 3 2 2" xfId="43545"/>
    <cellStyle name="Note 24 2 3 3 3" xfId="32941"/>
    <cellStyle name="Note 24 2 3 4" xfId="17246"/>
    <cellStyle name="Note 24 2 3 4 2" xfId="38433"/>
    <cellStyle name="Note 24 2 3 5" xfId="27553"/>
    <cellStyle name="Note 24 2 3_Table 2A-1_EFT (Annual)" xfId="7337"/>
    <cellStyle name="Note 24 2 4" xfId="2294"/>
    <cellStyle name="Note 24 2 4 2" xfId="5855"/>
    <cellStyle name="Note 24 2 4 2 2" xfId="14070"/>
    <cellStyle name="Note 24 2 4 2 2 2" xfId="26058"/>
    <cellStyle name="Note 24 2 4 2 2 2 2" xfId="47244"/>
    <cellStyle name="Note 24 2 4 2 2 3" xfId="36640"/>
    <cellStyle name="Note 24 2 4 2 3" xfId="20945"/>
    <cellStyle name="Note 24 2 4 2 3 2" xfId="42132"/>
    <cellStyle name="Note 24 2 4 2 4" xfId="31512"/>
    <cellStyle name="Note 24 2 4 2_Table 2A-1_EFT (Annual)" xfId="15657"/>
    <cellStyle name="Note 24 2 4 3" xfId="11414"/>
    <cellStyle name="Note 24 2 4 3 2" xfId="23512"/>
    <cellStyle name="Note 24 2 4 3 2 2" xfId="44698"/>
    <cellStyle name="Note 24 2 4 3 3" xfId="34094"/>
    <cellStyle name="Note 24 2 4 4" xfId="18399"/>
    <cellStyle name="Note 24 2 4 4 2" xfId="39586"/>
    <cellStyle name="Note 24 2 4 5" xfId="28769"/>
    <cellStyle name="Note 24 2 4_Table 2A-1_EFT (Annual)" xfId="7338"/>
    <cellStyle name="Note 24 2 5" xfId="4148"/>
    <cellStyle name="Note 24 2 5 2" xfId="12472"/>
    <cellStyle name="Note 24 2 5 2 2" xfId="24494"/>
    <cellStyle name="Note 24 2 5 2 2 2" xfId="45680"/>
    <cellStyle name="Note 24 2 5 2 3" xfId="35076"/>
    <cellStyle name="Note 24 2 5 3" xfId="19381"/>
    <cellStyle name="Note 24 2 5 3 2" xfId="40568"/>
    <cellStyle name="Note 24 2 5 4" xfId="29836"/>
    <cellStyle name="Note 24 2 5_Table 2A-1_EFT (Annual)" xfId="15658"/>
    <cellStyle name="Note 24 2 6" xfId="9811"/>
    <cellStyle name="Note 24 2 6 2" xfId="21948"/>
    <cellStyle name="Note 24 2 6 2 2" xfId="43134"/>
    <cellStyle name="Note 24 2 6 3" xfId="32530"/>
    <cellStyle name="Note 24 2 7" xfId="16835"/>
    <cellStyle name="Note 24 2 7 2" xfId="38022"/>
    <cellStyle name="Note 24 2 8" xfId="27093"/>
    <cellStyle name="Note 24 2_Table 2A-1_EFT (Annual)" xfId="3271"/>
    <cellStyle name="Note 24 3" xfId="416"/>
    <cellStyle name="Note 24 3 2" xfId="1399"/>
    <cellStyle name="Note 24 3 2 2" xfId="2669"/>
    <cellStyle name="Note 24 3 2 2 2" xfId="6230"/>
    <cellStyle name="Note 24 3 2 2 2 2" xfId="14424"/>
    <cellStyle name="Note 24 3 2 2 2 2 2" xfId="26396"/>
    <cellStyle name="Note 24 3 2 2 2 2 2 2" xfId="47582"/>
    <cellStyle name="Note 24 3 2 2 2 2 3" xfId="36978"/>
    <cellStyle name="Note 24 3 2 2 2 3" xfId="21283"/>
    <cellStyle name="Note 24 3 2 2 2 3 2" xfId="42470"/>
    <cellStyle name="Note 24 3 2 2 2 4" xfId="31886"/>
    <cellStyle name="Note 24 3 2 2 2_Table 2A-1_EFT (Annual)" xfId="15659"/>
    <cellStyle name="Note 24 3 2 2 3" xfId="11766"/>
    <cellStyle name="Note 24 3 2 2 3 2" xfId="23850"/>
    <cellStyle name="Note 24 3 2 2 3 2 2" xfId="45036"/>
    <cellStyle name="Note 24 3 2 2 3 3" xfId="34432"/>
    <cellStyle name="Note 24 3 2 2 4" xfId="18737"/>
    <cellStyle name="Note 24 3 2 2 4 2" xfId="39924"/>
    <cellStyle name="Note 24 3 2 2 5" xfId="29143"/>
    <cellStyle name="Note 24 3 2 2_Table 2A-1_EFT (Annual)" xfId="7340"/>
    <cellStyle name="Note 24 3 2 3" xfId="4960"/>
    <cellStyle name="Note 24 3 2 3 2" xfId="13220"/>
    <cellStyle name="Note 24 3 2 3 2 2" xfId="25226"/>
    <cellStyle name="Note 24 3 2 3 2 2 2" xfId="46412"/>
    <cellStyle name="Note 24 3 2 3 2 3" xfId="35808"/>
    <cellStyle name="Note 24 3 2 3 3" xfId="20113"/>
    <cellStyle name="Note 24 3 2 3 3 2" xfId="41300"/>
    <cellStyle name="Note 24 3 2 3 4" xfId="30617"/>
    <cellStyle name="Note 24 3 2 3_Table 2A-1_EFT (Annual)" xfId="15660"/>
    <cellStyle name="Note 24 3 2 4" xfId="10564"/>
    <cellStyle name="Note 24 3 2 4 2" xfId="22680"/>
    <cellStyle name="Note 24 3 2 4 2 2" xfId="43866"/>
    <cellStyle name="Note 24 3 2 4 3" xfId="33262"/>
    <cellStyle name="Note 24 3 2 5" xfId="17567"/>
    <cellStyle name="Note 24 3 2 5 2" xfId="38754"/>
    <cellStyle name="Note 24 3 2 6" xfId="27874"/>
    <cellStyle name="Note 24 3 2_Table 2A-1_EFT (Annual)" xfId="7339"/>
    <cellStyle name="Note 24 3 3" xfId="946"/>
    <cellStyle name="Note 24 3 3 2" xfId="4507"/>
    <cellStyle name="Note 24 3 3 2 2" xfId="12769"/>
    <cellStyle name="Note 24 3 3 2 2 2" xfId="24779"/>
    <cellStyle name="Note 24 3 3 2 2 2 2" xfId="45965"/>
    <cellStyle name="Note 24 3 3 2 2 3" xfId="35361"/>
    <cellStyle name="Note 24 3 3 2 3" xfId="19666"/>
    <cellStyle name="Note 24 3 3 2 3 2" xfId="40853"/>
    <cellStyle name="Note 24 3 3 2 4" xfId="30164"/>
    <cellStyle name="Note 24 3 3 2_Table 2A-1_EFT (Annual)" xfId="15661"/>
    <cellStyle name="Note 24 3 3 3" xfId="10116"/>
    <cellStyle name="Note 24 3 3 3 2" xfId="22233"/>
    <cellStyle name="Note 24 3 3 3 2 2" xfId="43419"/>
    <cellStyle name="Note 24 3 3 3 3" xfId="32815"/>
    <cellStyle name="Note 24 3 3 4" xfId="17120"/>
    <cellStyle name="Note 24 3 3 4 2" xfId="38307"/>
    <cellStyle name="Note 24 3 3 5" xfId="27421"/>
    <cellStyle name="Note 24 3 3_Table 2A-1_EFT (Annual)" xfId="7341"/>
    <cellStyle name="Note 24 3 4" xfId="2138"/>
    <cellStyle name="Note 24 3 4 2" xfId="5699"/>
    <cellStyle name="Note 24 3 4 2 2" xfId="13914"/>
    <cellStyle name="Note 24 3 4 2 2 2" xfId="25902"/>
    <cellStyle name="Note 24 3 4 2 2 2 2" xfId="47088"/>
    <cellStyle name="Note 24 3 4 2 2 3" xfId="36484"/>
    <cellStyle name="Note 24 3 4 2 3" xfId="20789"/>
    <cellStyle name="Note 24 3 4 2 3 2" xfId="41976"/>
    <cellStyle name="Note 24 3 4 2 4" xfId="31356"/>
    <cellStyle name="Note 24 3 4 2_Table 2A-1_EFT (Annual)" xfId="15662"/>
    <cellStyle name="Note 24 3 4 3" xfId="11258"/>
    <cellStyle name="Note 24 3 4 3 2" xfId="23356"/>
    <cellStyle name="Note 24 3 4 3 2 2" xfId="44542"/>
    <cellStyle name="Note 24 3 4 3 3" xfId="33938"/>
    <cellStyle name="Note 24 3 4 4" xfId="18243"/>
    <cellStyle name="Note 24 3 4 4 2" xfId="39430"/>
    <cellStyle name="Note 24 3 4 5" xfId="28613"/>
    <cellStyle name="Note 24 3 4_Table 2A-1_EFT (Annual)" xfId="7342"/>
    <cellStyle name="Note 24 3 5" xfId="3986"/>
    <cellStyle name="Note 24 3 5 2" xfId="12314"/>
    <cellStyle name="Note 24 3 5 2 2" xfId="24338"/>
    <cellStyle name="Note 24 3 5 2 2 2" xfId="45524"/>
    <cellStyle name="Note 24 3 5 2 3" xfId="34920"/>
    <cellStyle name="Note 24 3 5 3" xfId="19225"/>
    <cellStyle name="Note 24 3 5 3 2" xfId="40412"/>
    <cellStyle name="Note 24 3 5 4" xfId="29674"/>
    <cellStyle name="Note 24 3 5_Table 2A-1_EFT (Annual)" xfId="15663"/>
    <cellStyle name="Note 24 3 6" xfId="9651"/>
    <cellStyle name="Note 24 3 6 2" xfId="21792"/>
    <cellStyle name="Note 24 3 6 2 2" xfId="42978"/>
    <cellStyle name="Note 24 3 6 3" xfId="32374"/>
    <cellStyle name="Note 24 3 7" xfId="16679"/>
    <cellStyle name="Note 24 3 7 2" xfId="37866"/>
    <cellStyle name="Note 24 3 8" xfId="26931"/>
    <cellStyle name="Note 24 3_Table 2A-1_EFT (Annual)" xfId="3272"/>
    <cellStyle name="Note 24 4" xfId="1233"/>
    <cellStyle name="Note 24 4 2" xfId="2503"/>
    <cellStyle name="Note 24 4 2 2" xfId="6064"/>
    <cellStyle name="Note 24 4 2 2 2" xfId="14258"/>
    <cellStyle name="Note 24 4 2 2 2 2" xfId="26230"/>
    <cellStyle name="Note 24 4 2 2 2 2 2" xfId="47416"/>
    <cellStyle name="Note 24 4 2 2 2 3" xfId="36812"/>
    <cellStyle name="Note 24 4 2 2 3" xfId="21117"/>
    <cellStyle name="Note 24 4 2 2 3 2" xfId="42304"/>
    <cellStyle name="Note 24 4 2 2 4" xfId="31720"/>
    <cellStyle name="Note 24 4 2 2_Table 2A-1_EFT (Annual)" xfId="15664"/>
    <cellStyle name="Note 24 4 2 3" xfId="11600"/>
    <cellStyle name="Note 24 4 2 3 2" xfId="23684"/>
    <cellStyle name="Note 24 4 2 3 2 2" xfId="44870"/>
    <cellStyle name="Note 24 4 2 3 3" xfId="34266"/>
    <cellStyle name="Note 24 4 2 4" xfId="18571"/>
    <cellStyle name="Note 24 4 2 4 2" xfId="39758"/>
    <cellStyle name="Note 24 4 2 5" xfId="28977"/>
    <cellStyle name="Note 24 4 2_Table 2A-1_EFT (Annual)" xfId="7344"/>
    <cellStyle name="Note 24 4 3" xfId="4794"/>
    <cellStyle name="Note 24 4 3 2" xfId="13054"/>
    <cellStyle name="Note 24 4 3 2 2" xfId="25060"/>
    <cellStyle name="Note 24 4 3 2 2 2" xfId="46246"/>
    <cellStyle name="Note 24 4 3 2 3" xfId="35642"/>
    <cellStyle name="Note 24 4 3 3" xfId="19947"/>
    <cellStyle name="Note 24 4 3 3 2" xfId="41134"/>
    <cellStyle name="Note 24 4 3 4" xfId="30451"/>
    <cellStyle name="Note 24 4 3_Table 2A-1_EFT (Annual)" xfId="15665"/>
    <cellStyle name="Note 24 4 4" xfId="10398"/>
    <cellStyle name="Note 24 4 4 2" xfId="22514"/>
    <cellStyle name="Note 24 4 4 2 2" xfId="43700"/>
    <cellStyle name="Note 24 4 4 3" xfId="33096"/>
    <cellStyle name="Note 24 4 5" xfId="17401"/>
    <cellStyle name="Note 24 4 5 2" xfId="38588"/>
    <cellStyle name="Note 24 4 6" xfId="27708"/>
    <cellStyle name="Note 24 4_Table 2A-1_EFT (Annual)" xfId="7343"/>
    <cellStyle name="Note 24 5" xfId="787"/>
    <cellStyle name="Note 24 5 2" xfId="4348"/>
    <cellStyle name="Note 24 5 2 2" xfId="12628"/>
    <cellStyle name="Note 24 5 2 2 2" xfId="24645"/>
    <cellStyle name="Note 24 5 2 2 2 2" xfId="45831"/>
    <cellStyle name="Note 24 5 2 2 3" xfId="35227"/>
    <cellStyle name="Note 24 5 2 3" xfId="19532"/>
    <cellStyle name="Note 24 5 2 3 2" xfId="40719"/>
    <cellStyle name="Note 24 5 2 4" xfId="30005"/>
    <cellStyle name="Note 24 5 2_Table 2A-1_EFT (Annual)" xfId="15666"/>
    <cellStyle name="Note 24 5 3" xfId="9976"/>
    <cellStyle name="Note 24 5 3 2" xfId="22099"/>
    <cellStyle name="Note 24 5 3 2 2" xfId="43285"/>
    <cellStyle name="Note 24 5 3 3" xfId="32681"/>
    <cellStyle name="Note 24 5 4" xfId="16986"/>
    <cellStyle name="Note 24 5 4 2" xfId="38173"/>
    <cellStyle name="Note 24 5 5" xfId="27262"/>
    <cellStyle name="Note 24 5_Table 2A-1_EFT (Annual)" xfId="7345"/>
    <cellStyle name="Note 24 6" xfId="1972"/>
    <cellStyle name="Note 24 6 2" xfId="5533"/>
    <cellStyle name="Note 24 6 2 2" xfId="13748"/>
    <cellStyle name="Note 24 6 2 2 2" xfId="25736"/>
    <cellStyle name="Note 24 6 2 2 2 2" xfId="46922"/>
    <cellStyle name="Note 24 6 2 2 3" xfId="36318"/>
    <cellStyle name="Note 24 6 2 3" xfId="20623"/>
    <cellStyle name="Note 24 6 2 3 2" xfId="41810"/>
    <cellStyle name="Note 24 6 2 4" xfId="31190"/>
    <cellStyle name="Note 24 6 2_Table 2A-1_EFT (Annual)" xfId="15667"/>
    <cellStyle name="Note 24 6 3" xfId="11092"/>
    <cellStyle name="Note 24 6 3 2" xfId="23190"/>
    <cellStyle name="Note 24 6 3 2 2" xfId="44376"/>
    <cellStyle name="Note 24 6 3 3" xfId="33772"/>
    <cellStyle name="Note 24 6 4" xfId="18077"/>
    <cellStyle name="Note 24 6 4 2" xfId="39264"/>
    <cellStyle name="Note 24 6 5" xfId="28447"/>
    <cellStyle name="Note 24 6_Table 2A-1_EFT (Annual)" xfId="7346"/>
    <cellStyle name="Note 24 7" xfId="3774"/>
    <cellStyle name="Note 24 7 2" xfId="12142"/>
    <cellStyle name="Note 24 7 2 2" xfId="24172"/>
    <cellStyle name="Note 24 7 2 2 2" xfId="45358"/>
    <cellStyle name="Note 24 7 2 3" xfId="34754"/>
    <cellStyle name="Note 24 7 3" xfId="19059"/>
    <cellStyle name="Note 24 7 3 2" xfId="40246"/>
    <cellStyle name="Note 24 7 4" xfId="29483"/>
    <cellStyle name="Note 24 7_Table 2A-1_EFT (Annual)" xfId="15668"/>
    <cellStyle name="Note 24 8" xfId="9461"/>
    <cellStyle name="Note 24 8 2" xfId="21626"/>
    <cellStyle name="Note 24 8 2 2" xfId="42812"/>
    <cellStyle name="Note 24 8 3" xfId="32208"/>
    <cellStyle name="Note 24 9" xfId="16513"/>
    <cellStyle name="Note 24 9 2" xfId="37700"/>
    <cellStyle name="Note 24_Table 2A-1_EFT (Annual)" xfId="3270"/>
    <cellStyle name="Note 25" xfId="239"/>
    <cellStyle name="Note 25 10" xfId="26794"/>
    <cellStyle name="Note 25 2" xfId="626"/>
    <cellStyle name="Note 25 2 2" xfId="1603"/>
    <cellStyle name="Note 25 2 2 2" xfId="2873"/>
    <cellStyle name="Note 25 2 2 2 2" xfId="6434"/>
    <cellStyle name="Note 25 2 2 2 2 2" xfId="14628"/>
    <cellStyle name="Note 25 2 2 2 2 2 2" xfId="26600"/>
    <cellStyle name="Note 25 2 2 2 2 2 2 2" xfId="47786"/>
    <cellStyle name="Note 25 2 2 2 2 2 3" xfId="37182"/>
    <cellStyle name="Note 25 2 2 2 2 3" xfId="21487"/>
    <cellStyle name="Note 25 2 2 2 2 3 2" xfId="42674"/>
    <cellStyle name="Note 25 2 2 2 2 4" xfId="32090"/>
    <cellStyle name="Note 25 2 2 2 2_Table 2A-1_EFT (Annual)" xfId="15669"/>
    <cellStyle name="Note 25 2 2 2 3" xfId="11970"/>
    <cellStyle name="Note 25 2 2 2 3 2" xfId="24054"/>
    <cellStyle name="Note 25 2 2 2 3 2 2" xfId="45240"/>
    <cellStyle name="Note 25 2 2 2 3 3" xfId="34636"/>
    <cellStyle name="Note 25 2 2 2 4" xfId="18941"/>
    <cellStyle name="Note 25 2 2 2 4 2" xfId="40128"/>
    <cellStyle name="Note 25 2 2 2 5" xfId="29347"/>
    <cellStyle name="Note 25 2 2 2_Table 2A-1_EFT (Annual)" xfId="7348"/>
    <cellStyle name="Note 25 2 2 3" xfId="5164"/>
    <cellStyle name="Note 25 2 2 3 2" xfId="13424"/>
    <cellStyle name="Note 25 2 2 3 2 2" xfId="25430"/>
    <cellStyle name="Note 25 2 2 3 2 2 2" xfId="46616"/>
    <cellStyle name="Note 25 2 2 3 2 3" xfId="36012"/>
    <cellStyle name="Note 25 2 2 3 3" xfId="20317"/>
    <cellStyle name="Note 25 2 2 3 3 2" xfId="41504"/>
    <cellStyle name="Note 25 2 2 3 4" xfId="30821"/>
    <cellStyle name="Note 25 2 2 3_Table 2A-1_EFT (Annual)" xfId="15670"/>
    <cellStyle name="Note 25 2 2 4" xfId="10768"/>
    <cellStyle name="Note 25 2 2 4 2" xfId="22884"/>
    <cellStyle name="Note 25 2 2 4 2 2" xfId="44070"/>
    <cellStyle name="Note 25 2 2 4 3" xfId="33466"/>
    <cellStyle name="Note 25 2 2 5" xfId="17771"/>
    <cellStyle name="Note 25 2 2 5 2" xfId="38958"/>
    <cellStyle name="Note 25 2 2 6" xfId="28078"/>
    <cellStyle name="Note 25 2 2_Table 2A-1_EFT (Annual)" xfId="7347"/>
    <cellStyle name="Note 25 2 3" xfId="1117"/>
    <cellStyle name="Note 25 2 3 2" xfId="4678"/>
    <cellStyle name="Note 25 2 3 2 2" xfId="12938"/>
    <cellStyle name="Note 25 2 3 2 2 2" xfId="24944"/>
    <cellStyle name="Note 25 2 3 2 2 2 2" xfId="46130"/>
    <cellStyle name="Note 25 2 3 2 2 3" xfId="35526"/>
    <cellStyle name="Note 25 2 3 2 3" xfId="19831"/>
    <cellStyle name="Note 25 2 3 2 3 2" xfId="41018"/>
    <cellStyle name="Note 25 2 3 2 4" xfId="30335"/>
    <cellStyle name="Note 25 2 3 2_Table 2A-1_EFT (Annual)" xfId="15671"/>
    <cellStyle name="Note 25 2 3 3" xfId="10282"/>
    <cellStyle name="Note 25 2 3 3 2" xfId="22398"/>
    <cellStyle name="Note 25 2 3 3 2 2" xfId="43584"/>
    <cellStyle name="Note 25 2 3 3 3" xfId="32980"/>
    <cellStyle name="Note 25 2 3 4" xfId="17285"/>
    <cellStyle name="Note 25 2 3 4 2" xfId="38472"/>
    <cellStyle name="Note 25 2 3 5" xfId="27592"/>
    <cellStyle name="Note 25 2 3_Table 2A-1_EFT (Annual)" xfId="7349"/>
    <cellStyle name="Note 25 2 4" xfId="2342"/>
    <cellStyle name="Note 25 2 4 2" xfId="5903"/>
    <cellStyle name="Note 25 2 4 2 2" xfId="14118"/>
    <cellStyle name="Note 25 2 4 2 2 2" xfId="26106"/>
    <cellStyle name="Note 25 2 4 2 2 2 2" xfId="47292"/>
    <cellStyle name="Note 25 2 4 2 2 3" xfId="36688"/>
    <cellStyle name="Note 25 2 4 2 3" xfId="20993"/>
    <cellStyle name="Note 25 2 4 2 3 2" xfId="42180"/>
    <cellStyle name="Note 25 2 4 2 4" xfId="31560"/>
    <cellStyle name="Note 25 2 4 2_Table 2A-1_EFT (Annual)" xfId="15672"/>
    <cellStyle name="Note 25 2 4 3" xfId="11462"/>
    <cellStyle name="Note 25 2 4 3 2" xfId="23560"/>
    <cellStyle name="Note 25 2 4 3 2 2" xfId="44746"/>
    <cellStyle name="Note 25 2 4 3 3" xfId="34142"/>
    <cellStyle name="Note 25 2 4 4" xfId="18447"/>
    <cellStyle name="Note 25 2 4 4 2" xfId="39634"/>
    <cellStyle name="Note 25 2 4 5" xfId="28817"/>
    <cellStyle name="Note 25 2 4_Table 2A-1_EFT (Annual)" xfId="7350"/>
    <cellStyle name="Note 25 2 5" xfId="4196"/>
    <cellStyle name="Note 25 2 5 2" xfId="12520"/>
    <cellStyle name="Note 25 2 5 2 2" xfId="24542"/>
    <cellStyle name="Note 25 2 5 2 2 2" xfId="45728"/>
    <cellStyle name="Note 25 2 5 2 3" xfId="35124"/>
    <cellStyle name="Note 25 2 5 3" xfId="19429"/>
    <cellStyle name="Note 25 2 5 3 2" xfId="40616"/>
    <cellStyle name="Note 25 2 5 4" xfId="29884"/>
    <cellStyle name="Note 25 2 5_Table 2A-1_EFT (Annual)" xfId="15673"/>
    <cellStyle name="Note 25 2 6" xfId="9859"/>
    <cellStyle name="Note 25 2 6 2" xfId="21996"/>
    <cellStyle name="Note 25 2 6 2 2" xfId="43182"/>
    <cellStyle name="Note 25 2 6 3" xfId="32578"/>
    <cellStyle name="Note 25 2 7" xfId="16883"/>
    <cellStyle name="Note 25 2 7 2" xfId="38070"/>
    <cellStyle name="Note 25 2 8" xfId="27141"/>
    <cellStyle name="Note 25 2_Table 2A-1_EFT (Annual)" xfId="3274"/>
    <cellStyle name="Note 25 3" xfId="465"/>
    <cellStyle name="Note 25 3 2" xfId="1442"/>
    <cellStyle name="Note 25 3 2 2" xfId="2712"/>
    <cellStyle name="Note 25 3 2 2 2" xfId="6273"/>
    <cellStyle name="Note 25 3 2 2 2 2" xfId="14467"/>
    <cellStyle name="Note 25 3 2 2 2 2 2" xfId="26439"/>
    <cellStyle name="Note 25 3 2 2 2 2 2 2" xfId="47625"/>
    <cellStyle name="Note 25 3 2 2 2 2 3" xfId="37021"/>
    <cellStyle name="Note 25 3 2 2 2 3" xfId="21326"/>
    <cellStyle name="Note 25 3 2 2 2 3 2" xfId="42513"/>
    <cellStyle name="Note 25 3 2 2 2 4" xfId="31929"/>
    <cellStyle name="Note 25 3 2 2 2_Table 2A-1_EFT (Annual)" xfId="15674"/>
    <cellStyle name="Note 25 3 2 2 3" xfId="11809"/>
    <cellStyle name="Note 25 3 2 2 3 2" xfId="23893"/>
    <cellStyle name="Note 25 3 2 2 3 2 2" xfId="45079"/>
    <cellStyle name="Note 25 3 2 2 3 3" xfId="34475"/>
    <cellStyle name="Note 25 3 2 2 4" xfId="18780"/>
    <cellStyle name="Note 25 3 2 2 4 2" xfId="39967"/>
    <cellStyle name="Note 25 3 2 2 5" xfId="29186"/>
    <cellStyle name="Note 25 3 2 2_Table 2A-1_EFT (Annual)" xfId="7352"/>
    <cellStyle name="Note 25 3 2 3" xfId="5003"/>
    <cellStyle name="Note 25 3 2 3 2" xfId="13263"/>
    <cellStyle name="Note 25 3 2 3 2 2" xfId="25269"/>
    <cellStyle name="Note 25 3 2 3 2 2 2" xfId="46455"/>
    <cellStyle name="Note 25 3 2 3 2 3" xfId="35851"/>
    <cellStyle name="Note 25 3 2 3 3" xfId="20156"/>
    <cellStyle name="Note 25 3 2 3 3 2" xfId="41343"/>
    <cellStyle name="Note 25 3 2 3 4" xfId="30660"/>
    <cellStyle name="Note 25 3 2 3_Table 2A-1_EFT (Annual)" xfId="15675"/>
    <cellStyle name="Note 25 3 2 4" xfId="10607"/>
    <cellStyle name="Note 25 3 2 4 2" xfId="22723"/>
    <cellStyle name="Note 25 3 2 4 2 2" xfId="43909"/>
    <cellStyle name="Note 25 3 2 4 3" xfId="33305"/>
    <cellStyle name="Note 25 3 2 5" xfId="17610"/>
    <cellStyle name="Note 25 3 2 5 2" xfId="38797"/>
    <cellStyle name="Note 25 3 2 6" xfId="27917"/>
    <cellStyle name="Note 25 3 2_Table 2A-1_EFT (Annual)" xfId="7351"/>
    <cellStyle name="Note 25 3 3" xfId="987"/>
    <cellStyle name="Note 25 3 3 2" xfId="4548"/>
    <cellStyle name="Note 25 3 3 2 2" xfId="12808"/>
    <cellStyle name="Note 25 3 3 2 2 2" xfId="24814"/>
    <cellStyle name="Note 25 3 3 2 2 2 2" xfId="46000"/>
    <cellStyle name="Note 25 3 3 2 2 3" xfId="35396"/>
    <cellStyle name="Note 25 3 3 2 3" xfId="19701"/>
    <cellStyle name="Note 25 3 3 2 3 2" xfId="40888"/>
    <cellStyle name="Note 25 3 3 2 4" xfId="30205"/>
    <cellStyle name="Note 25 3 3 2_Table 2A-1_EFT (Annual)" xfId="15676"/>
    <cellStyle name="Note 25 3 3 3" xfId="10152"/>
    <cellStyle name="Note 25 3 3 3 2" xfId="22268"/>
    <cellStyle name="Note 25 3 3 3 2 2" xfId="43454"/>
    <cellStyle name="Note 25 3 3 3 3" xfId="32850"/>
    <cellStyle name="Note 25 3 3 4" xfId="17155"/>
    <cellStyle name="Note 25 3 3 4 2" xfId="38342"/>
    <cellStyle name="Note 25 3 3 5" xfId="27462"/>
    <cellStyle name="Note 25 3 3_Table 2A-1_EFT (Annual)" xfId="7353"/>
    <cellStyle name="Note 25 3 4" xfId="2181"/>
    <cellStyle name="Note 25 3 4 2" xfId="5742"/>
    <cellStyle name="Note 25 3 4 2 2" xfId="13957"/>
    <cellStyle name="Note 25 3 4 2 2 2" xfId="25945"/>
    <cellStyle name="Note 25 3 4 2 2 2 2" xfId="47131"/>
    <cellStyle name="Note 25 3 4 2 2 3" xfId="36527"/>
    <cellStyle name="Note 25 3 4 2 3" xfId="20832"/>
    <cellStyle name="Note 25 3 4 2 3 2" xfId="42019"/>
    <cellStyle name="Note 25 3 4 2 4" xfId="31399"/>
    <cellStyle name="Note 25 3 4 2_Table 2A-1_EFT (Annual)" xfId="15677"/>
    <cellStyle name="Note 25 3 4 3" xfId="11301"/>
    <cellStyle name="Note 25 3 4 3 2" xfId="23399"/>
    <cellStyle name="Note 25 3 4 3 2 2" xfId="44585"/>
    <cellStyle name="Note 25 3 4 3 3" xfId="33981"/>
    <cellStyle name="Note 25 3 4 4" xfId="18286"/>
    <cellStyle name="Note 25 3 4 4 2" xfId="39473"/>
    <cellStyle name="Note 25 3 4 5" xfId="28656"/>
    <cellStyle name="Note 25 3 4_Table 2A-1_EFT (Annual)" xfId="7354"/>
    <cellStyle name="Note 25 3 5" xfId="4035"/>
    <cellStyle name="Note 25 3 5 2" xfId="12359"/>
    <cellStyle name="Note 25 3 5 2 2" xfId="24381"/>
    <cellStyle name="Note 25 3 5 2 2 2" xfId="45567"/>
    <cellStyle name="Note 25 3 5 2 3" xfId="34963"/>
    <cellStyle name="Note 25 3 5 3" xfId="19268"/>
    <cellStyle name="Note 25 3 5 3 2" xfId="40455"/>
    <cellStyle name="Note 25 3 5 4" xfId="29723"/>
    <cellStyle name="Note 25 3 5_Table 2A-1_EFT (Annual)" xfId="15678"/>
    <cellStyle name="Note 25 3 6" xfId="9698"/>
    <cellStyle name="Note 25 3 6 2" xfId="21835"/>
    <cellStyle name="Note 25 3 6 2 2" xfId="43021"/>
    <cellStyle name="Note 25 3 6 3" xfId="32417"/>
    <cellStyle name="Note 25 3 7" xfId="16722"/>
    <cellStyle name="Note 25 3 7 2" xfId="37909"/>
    <cellStyle name="Note 25 3 8" xfId="26980"/>
    <cellStyle name="Note 25 3_Table 2A-1_EFT (Annual)" xfId="3275"/>
    <cellStyle name="Note 25 4" xfId="1281"/>
    <cellStyle name="Note 25 4 2" xfId="2551"/>
    <cellStyle name="Note 25 4 2 2" xfId="6112"/>
    <cellStyle name="Note 25 4 2 2 2" xfId="14306"/>
    <cellStyle name="Note 25 4 2 2 2 2" xfId="26278"/>
    <cellStyle name="Note 25 4 2 2 2 2 2" xfId="47464"/>
    <cellStyle name="Note 25 4 2 2 2 3" xfId="36860"/>
    <cellStyle name="Note 25 4 2 2 3" xfId="21165"/>
    <cellStyle name="Note 25 4 2 2 3 2" xfId="42352"/>
    <cellStyle name="Note 25 4 2 2 4" xfId="31768"/>
    <cellStyle name="Note 25 4 2 2_Table 2A-1_EFT (Annual)" xfId="15679"/>
    <cellStyle name="Note 25 4 2 3" xfId="11648"/>
    <cellStyle name="Note 25 4 2 3 2" xfId="23732"/>
    <cellStyle name="Note 25 4 2 3 2 2" xfId="44918"/>
    <cellStyle name="Note 25 4 2 3 3" xfId="34314"/>
    <cellStyle name="Note 25 4 2 4" xfId="18619"/>
    <cellStyle name="Note 25 4 2 4 2" xfId="39806"/>
    <cellStyle name="Note 25 4 2 5" xfId="29025"/>
    <cellStyle name="Note 25 4 2_Table 2A-1_EFT (Annual)" xfId="7356"/>
    <cellStyle name="Note 25 4 3" xfId="4842"/>
    <cellStyle name="Note 25 4 3 2" xfId="13102"/>
    <cellStyle name="Note 25 4 3 2 2" xfId="25108"/>
    <cellStyle name="Note 25 4 3 2 2 2" xfId="46294"/>
    <cellStyle name="Note 25 4 3 2 3" xfId="35690"/>
    <cellStyle name="Note 25 4 3 3" xfId="19995"/>
    <cellStyle name="Note 25 4 3 3 2" xfId="41182"/>
    <cellStyle name="Note 25 4 3 4" xfId="30499"/>
    <cellStyle name="Note 25 4 3_Table 2A-1_EFT (Annual)" xfId="15680"/>
    <cellStyle name="Note 25 4 4" xfId="10446"/>
    <cellStyle name="Note 25 4 4 2" xfId="22562"/>
    <cellStyle name="Note 25 4 4 2 2" xfId="43748"/>
    <cellStyle name="Note 25 4 4 3" xfId="33144"/>
    <cellStyle name="Note 25 4 5" xfId="17449"/>
    <cellStyle name="Note 25 4 5 2" xfId="38636"/>
    <cellStyle name="Note 25 4 6" xfId="27756"/>
    <cellStyle name="Note 25 4_Table 2A-1_EFT (Annual)" xfId="7355"/>
    <cellStyle name="Note 25 5" xfId="832"/>
    <cellStyle name="Note 25 5 2" xfId="4393"/>
    <cellStyle name="Note 25 5 2 2" xfId="12667"/>
    <cellStyle name="Note 25 5 2 2 2" xfId="24684"/>
    <cellStyle name="Note 25 5 2 2 2 2" xfId="45870"/>
    <cellStyle name="Note 25 5 2 2 3" xfId="35266"/>
    <cellStyle name="Note 25 5 2 3" xfId="19571"/>
    <cellStyle name="Note 25 5 2 3 2" xfId="40758"/>
    <cellStyle name="Note 25 5 2 4" xfId="30050"/>
    <cellStyle name="Note 25 5 2_Table 2A-1_EFT (Annual)" xfId="15681"/>
    <cellStyle name="Note 25 5 3" xfId="10016"/>
    <cellStyle name="Note 25 5 3 2" xfId="22138"/>
    <cellStyle name="Note 25 5 3 2 2" xfId="43324"/>
    <cellStyle name="Note 25 5 3 3" xfId="32720"/>
    <cellStyle name="Note 25 5 4" xfId="17025"/>
    <cellStyle name="Note 25 5 4 2" xfId="38212"/>
    <cellStyle name="Note 25 5 5" xfId="27307"/>
    <cellStyle name="Note 25 5_Table 2A-1_EFT (Annual)" xfId="7357"/>
    <cellStyle name="Note 25 6" xfId="2020"/>
    <cellStyle name="Note 25 6 2" xfId="5581"/>
    <cellStyle name="Note 25 6 2 2" xfId="13796"/>
    <cellStyle name="Note 25 6 2 2 2" xfId="25784"/>
    <cellStyle name="Note 25 6 2 2 2 2" xfId="46970"/>
    <cellStyle name="Note 25 6 2 2 3" xfId="36366"/>
    <cellStyle name="Note 25 6 2 3" xfId="20671"/>
    <cellStyle name="Note 25 6 2 3 2" xfId="41858"/>
    <cellStyle name="Note 25 6 2 4" xfId="31238"/>
    <cellStyle name="Note 25 6 2_Table 2A-1_EFT (Annual)" xfId="15682"/>
    <cellStyle name="Note 25 6 3" xfId="11140"/>
    <cellStyle name="Note 25 6 3 2" xfId="23238"/>
    <cellStyle name="Note 25 6 3 2 2" xfId="44424"/>
    <cellStyle name="Note 25 6 3 3" xfId="33820"/>
    <cellStyle name="Note 25 6 4" xfId="18125"/>
    <cellStyle name="Note 25 6 4 2" xfId="39312"/>
    <cellStyle name="Note 25 6 5" xfId="28495"/>
    <cellStyle name="Note 25 6_Table 2A-1_EFT (Annual)" xfId="7358"/>
    <cellStyle name="Note 25 7" xfId="3828"/>
    <cellStyle name="Note 25 7 2" xfId="12191"/>
    <cellStyle name="Note 25 7 2 2" xfId="24220"/>
    <cellStyle name="Note 25 7 2 2 2" xfId="45406"/>
    <cellStyle name="Note 25 7 2 3" xfId="34802"/>
    <cellStyle name="Note 25 7 3" xfId="19107"/>
    <cellStyle name="Note 25 7 3 2" xfId="40294"/>
    <cellStyle name="Note 25 7 4" xfId="29537"/>
    <cellStyle name="Note 25 7_Table 2A-1_EFT (Annual)" xfId="15683"/>
    <cellStyle name="Note 25 8" xfId="9510"/>
    <cellStyle name="Note 25 8 2" xfId="21674"/>
    <cellStyle name="Note 25 8 2 2" xfId="42860"/>
    <cellStyle name="Note 25 8 3" xfId="32256"/>
    <cellStyle name="Note 25 9" xfId="16561"/>
    <cellStyle name="Note 25 9 2" xfId="37748"/>
    <cellStyle name="Note 25_Table 2A-1_EFT (Annual)" xfId="3273"/>
    <cellStyle name="Note 26" xfId="207"/>
    <cellStyle name="Note 26 10" xfId="26762"/>
    <cellStyle name="Note 26 2" xfId="600"/>
    <cellStyle name="Note 26 2 2" xfId="1577"/>
    <cellStyle name="Note 26 2 2 2" xfId="2847"/>
    <cellStyle name="Note 26 2 2 2 2" xfId="6408"/>
    <cellStyle name="Note 26 2 2 2 2 2" xfId="14602"/>
    <cellStyle name="Note 26 2 2 2 2 2 2" xfId="26574"/>
    <cellStyle name="Note 26 2 2 2 2 2 2 2" xfId="47760"/>
    <cellStyle name="Note 26 2 2 2 2 2 3" xfId="37156"/>
    <cellStyle name="Note 26 2 2 2 2 3" xfId="21461"/>
    <cellStyle name="Note 26 2 2 2 2 3 2" xfId="42648"/>
    <cellStyle name="Note 26 2 2 2 2 4" xfId="32064"/>
    <cellStyle name="Note 26 2 2 2 2_Table 2A-1_EFT (Annual)" xfId="15684"/>
    <cellStyle name="Note 26 2 2 2 3" xfId="11944"/>
    <cellStyle name="Note 26 2 2 2 3 2" xfId="24028"/>
    <cellStyle name="Note 26 2 2 2 3 2 2" xfId="45214"/>
    <cellStyle name="Note 26 2 2 2 3 3" xfId="34610"/>
    <cellStyle name="Note 26 2 2 2 4" xfId="18915"/>
    <cellStyle name="Note 26 2 2 2 4 2" xfId="40102"/>
    <cellStyle name="Note 26 2 2 2 5" xfId="29321"/>
    <cellStyle name="Note 26 2 2 2_Table 2A-1_EFT (Annual)" xfId="7360"/>
    <cellStyle name="Note 26 2 2 3" xfId="5138"/>
    <cellStyle name="Note 26 2 2 3 2" xfId="13398"/>
    <cellStyle name="Note 26 2 2 3 2 2" xfId="25404"/>
    <cellStyle name="Note 26 2 2 3 2 2 2" xfId="46590"/>
    <cellStyle name="Note 26 2 2 3 2 3" xfId="35986"/>
    <cellStyle name="Note 26 2 2 3 3" xfId="20291"/>
    <cellStyle name="Note 26 2 2 3 3 2" xfId="41478"/>
    <cellStyle name="Note 26 2 2 3 4" xfId="30795"/>
    <cellStyle name="Note 26 2 2 3_Table 2A-1_EFT (Annual)" xfId="15685"/>
    <cellStyle name="Note 26 2 2 4" xfId="10742"/>
    <cellStyle name="Note 26 2 2 4 2" xfId="22858"/>
    <cellStyle name="Note 26 2 2 4 2 2" xfId="44044"/>
    <cellStyle name="Note 26 2 2 4 3" xfId="33440"/>
    <cellStyle name="Note 26 2 2 5" xfId="17745"/>
    <cellStyle name="Note 26 2 2 5 2" xfId="38932"/>
    <cellStyle name="Note 26 2 2 6" xfId="28052"/>
    <cellStyle name="Note 26 2 2_Table 2A-1_EFT (Annual)" xfId="7359"/>
    <cellStyle name="Note 26 2 3" xfId="1097"/>
    <cellStyle name="Note 26 2 3 2" xfId="4658"/>
    <cellStyle name="Note 26 2 3 2 2" xfId="12918"/>
    <cellStyle name="Note 26 2 3 2 2 2" xfId="24924"/>
    <cellStyle name="Note 26 2 3 2 2 2 2" xfId="46110"/>
    <cellStyle name="Note 26 2 3 2 2 3" xfId="35506"/>
    <cellStyle name="Note 26 2 3 2 3" xfId="19811"/>
    <cellStyle name="Note 26 2 3 2 3 2" xfId="40998"/>
    <cellStyle name="Note 26 2 3 2 4" xfId="30315"/>
    <cellStyle name="Note 26 2 3 2_Table 2A-1_EFT (Annual)" xfId="15686"/>
    <cellStyle name="Note 26 2 3 3" xfId="10262"/>
    <cellStyle name="Note 26 2 3 3 2" xfId="22378"/>
    <cellStyle name="Note 26 2 3 3 2 2" xfId="43564"/>
    <cellStyle name="Note 26 2 3 3 3" xfId="32960"/>
    <cellStyle name="Note 26 2 3 4" xfId="17265"/>
    <cellStyle name="Note 26 2 3 4 2" xfId="38452"/>
    <cellStyle name="Note 26 2 3 5" xfId="27572"/>
    <cellStyle name="Note 26 2 3_Table 2A-1_EFT (Annual)" xfId="7361"/>
    <cellStyle name="Note 26 2 4" xfId="2316"/>
    <cellStyle name="Note 26 2 4 2" xfId="5877"/>
    <cellStyle name="Note 26 2 4 2 2" xfId="14092"/>
    <cellStyle name="Note 26 2 4 2 2 2" xfId="26080"/>
    <cellStyle name="Note 26 2 4 2 2 2 2" xfId="47266"/>
    <cellStyle name="Note 26 2 4 2 2 3" xfId="36662"/>
    <cellStyle name="Note 26 2 4 2 3" xfId="20967"/>
    <cellStyle name="Note 26 2 4 2 3 2" xfId="42154"/>
    <cellStyle name="Note 26 2 4 2 4" xfId="31534"/>
    <cellStyle name="Note 26 2 4 2_Table 2A-1_EFT (Annual)" xfId="15687"/>
    <cellStyle name="Note 26 2 4 3" xfId="11436"/>
    <cellStyle name="Note 26 2 4 3 2" xfId="23534"/>
    <cellStyle name="Note 26 2 4 3 2 2" xfId="44720"/>
    <cellStyle name="Note 26 2 4 3 3" xfId="34116"/>
    <cellStyle name="Note 26 2 4 4" xfId="18421"/>
    <cellStyle name="Note 26 2 4 4 2" xfId="39608"/>
    <cellStyle name="Note 26 2 4 5" xfId="28791"/>
    <cellStyle name="Note 26 2 4_Table 2A-1_EFT (Annual)" xfId="7362"/>
    <cellStyle name="Note 26 2 5" xfId="4170"/>
    <cellStyle name="Note 26 2 5 2" xfId="12494"/>
    <cellStyle name="Note 26 2 5 2 2" xfId="24516"/>
    <cellStyle name="Note 26 2 5 2 2 2" xfId="45702"/>
    <cellStyle name="Note 26 2 5 2 3" xfId="35098"/>
    <cellStyle name="Note 26 2 5 3" xfId="19403"/>
    <cellStyle name="Note 26 2 5 3 2" xfId="40590"/>
    <cellStyle name="Note 26 2 5 4" xfId="29858"/>
    <cellStyle name="Note 26 2 5_Table 2A-1_EFT (Annual)" xfId="15688"/>
    <cellStyle name="Note 26 2 6" xfId="9833"/>
    <cellStyle name="Note 26 2 6 2" xfId="21970"/>
    <cellStyle name="Note 26 2 6 2 2" xfId="43156"/>
    <cellStyle name="Note 26 2 6 3" xfId="32552"/>
    <cellStyle name="Note 26 2 7" xfId="16857"/>
    <cellStyle name="Note 26 2 7 2" xfId="38044"/>
    <cellStyle name="Note 26 2 8" xfId="27115"/>
    <cellStyle name="Note 26 2_Table 2A-1_EFT (Annual)" xfId="3277"/>
    <cellStyle name="Note 26 3" xfId="435"/>
    <cellStyle name="Note 26 3 2" xfId="1418"/>
    <cellStyle name="Note 26 3 2 2" xfId="2688"/>
    <cellStyle name="Note 26 3 2 2 2" xfId="6249"/>
    <cellStyle name="Note 26 3 2 2 2 2" xfId="14443"/>
    <cellStyle name="Note 26 3 2 2 2 2 2" xfId="26415"/>
    <cellStyle name="Note 26 3 2 2 2 2 2 2" xfId="47601"/>
    <cellStyle name="Note 26 3 2 2 2 2 3" xfId="36997"/>
    <cellStyle name="Note 26 3 2 2 2 3" xfId="21302"/>
    <cellStyle name="Note 26 3 2 2 2 3 2" xfId="42489"/>
    <cellStyle name="Note 26 3 2 2 2 4" xfId="31905"/>
    <cellStyle name="Note 26 3 2 2 2_Table 2A-1_EFT (Annual)" xfId="15689"/>
    <cellStyle name="Note 26 3 2 2 3" xfId="11785"/>
    <cellStyle name="Note 26 3 2 2 3 2" xfId="23869"/>
    <cellStyle name="Note 26 3 2 2 3 2 2" xfId="45055"/>
    <cellStyle name="Note 26 3 2 2 3 3" xfId="34451"/>
    <cellStyle name="Note 26 3 2 2 4" xfId="18756"/>
    <cellStyle name="Note 26 3 2 2 4 2" xfId="39943"/>
    <cellStyle name="Note 26 3 2 2 5" xfId="29162"/>
    <cellStyle name="Note 26 3 2 2_Table 2A-1_EFT (Annual)" xfId="7364"/>
    <cellStyle name="Note 26 3 2 3" xfId="4979"/>
    <cellStyle name="Note 26 3 2 3 2" xfId="13239"/>
    <cellStyle name="Note 26 3 2 3 2 2" xfId="25245"/>
    <cellStyle name="Note 26 3 2 3 2 2 2" xfId="46431"/>
    <cellStyle name="Note 26 3 2 3 2 3" xfId="35827"/>
    <cellStyle name="Note 26 3 2 3 3" xfId="20132"/>
    <cellStyle name="Note 26 3 2 3 3 2" xfId="41319"/>
    <cellStyle name="Note 26 3 2 3 4" xfId="30636"/>
    <cellStyle name="Note 26 3 2 3_Table 2A-1_EFT (Annual)" xfId="15690"/>
    <cellStyle name="Note 26 3 2 4" xfId="10583"/>
    <cellStyle name="Note 26 3 2 4 2" xfId="22699"/>
    <cellStyle name="Note 26 3 2 4 2 2" xfId="43885"/>
    <cellStyle name="Note 26 3 2 4 3" xfId="33281"/>
    <cellStyle name="Note 26 3 2 5" xfId="17586"/>
    <cellStyle name="Note 26 3 2 5 2" xfId="38773"/>
    <cellStyle name="Note 26 3 2 6" xfId="27893"/>
    <cellStyle name="Note 26 3 2_Table 2A-1_EFT (Annual)" xfId="7363"/>
    <cellStyle name="Note 26 3 3" xfId="962"/>
    <cellStyle name="Note 26 3 3 2" xfId="4523"/>
    <cellStyle name="Note 26 3 3 2 2" xfId="12785"/>
    <cellStyle name="Note 26 3 3 2 2 2" xfId="24795"/>
    <cellStyle name="Note 26 3 3 2 2 2 2" xfId="45981"/>
    <cellStyle name="Note 26 3 3 2 2 3" xfId="35377"/>
    <cellStyle name="Note 26 3 3 2 3" xfId="19682"/>
    <cellStyle name="Note 26 3 3 2 3 2" xfId="40869"/>
    <cellStyle name="Note 26 3 3 2 4" xfId="30180"/>
    <cellStyle name="Note 26 3 3 2_Table 2A-1_EFT (Annual)" xfId="15691"/>
    <cellStyle name="Note 26 3 3 3" xfId="10132"/>
    <cellStyle name="Note 26 3 3 3 2" xfId="22249"/>
    <cellStyle name="Note 26 3 3 3 2 2" xfId="43435"/>
    <cellStyle name="Note 26 3 3 3 3" xfId="32831"/>
    <cellStyle name="Note 26 3 3 4" xfId="17136"/>
    <cellStyle name="Note 26 3 3 4 2" xfId="38323"/>
    <cellStyle name="Note 26 3 3 5" xfId="27437"/>
    <cellStyle name="Note 26 3 3_Table 2A-1_EFT (Annual)" xfId="7365"/>
    <cellStyle name="Note 26 3 4" xfId="2157"/>
    <cellStyle name="Note 26 3 4 2" xfId="5718"/>
    <cellStyle name="Note 26 3 4 2 2" xfId="13933"/>
    <cellStyle name="Note 26 3 4 2 2 2" xfId="25921"/>
    <cellStyle name="Note 26 3 4 2 2 2 2" xfId="47107"/>
    <cellStyle name="Note 26 3 4 2 2 3" xfId="36503"/>
    <cellStyle name="Note 26 3 4 2 3" xfId="20808"/>
    <cellStyle name="Note 26 3 4 2 3 2" xfId="41995"/>
    <cellStyle name="Note 26 3 4 2 4" xfId="31375"/>
    <cellStyle name="Note 26 3 4 2_Table 2A-1_EFT (Annual)" xfId="15692"/>
    <cellStyle name="Note 26 3 4 3" xfId="11277"/>
    <cellStyle name="Note 26 3 4 3 2" xfId="23375"/>
    <cellStyle name="Note 26 3 4 3 2 2" xfId="44561"/>
    <cellStyle name="Note 26 3 4 3 3" xfId="33957"/>
    <cellStyle name="Note 26 3 4 4" xfId="18262"/>
    <cellStyle name="Note 26 3 4 4 2" xfId="39449"/>
    <cellStyle name="Note 26 3 4 5" xfId="28632"/>
    <cellStyle name="Note 26 3 4_Table 2A-1_EFT (Annual)" xfId="7366"/>
    <cellStyle name="Note 26 3 5" xfId="4005"/>
    <cellStyle name="Note 26 3 5 2" xfId="12333"/>
    <cellStyle name="Note 26 3 5 2 2" xfId="24357"/>
    <cellStyle name="Note 26 3 5 2 2 2" xfId="45543"/>
    <cellStyle name="Note 26 3 5 2 3" xfId="34939"/>
    <cellStyle name="Note 26 3 5 3" xfId="19244"/>
    <cellStyle name="Note 26 3 5 3 2" xfId="40431"/>
    <cellStyle name="Note 26 3 5 4" xfId="29693"/>
    <cellStyle name="Note 26 3 5_Table 2A-1_EFT (Annual)" xfId="15693"/>
    <cellStyle name="Note 26 3 6" xfId="9670"/>
    <cellStyle name="Note 26 3 6 2" xfId="21811"/>
    <cellStyle name="Note 26 3 6 2 2" xfId="42997"/>
    <cellStyle name="Note 26 3 6 3" xfId="32393"/>
    <cellStyle name="Note 26 3 7" xfId="16698"/>
    <cellStyle name="Note 26 3 7 2" xfId="37885"/>
    <cellStyle name="Note 26 3 8" xfId="26950"/>
    <cellStyle name="Note 26 3_Table 2A-1_EFT (Annual)" xfId="3278"/>
    <cellStyle name="Note 26 4" xfId="1255"/>
    <cellStyle name="Note 26 4 2" xfId="2525"/>
    <cellStyle name="Note 26 4 2 2" xfId="6086"/>
    <cellStyle name="Note 26 4 2 2 2" xfId="14280"/>
    <cellStyle name="Note 26 4 2 2 2 2" xfId="26252"/>
    <cellStyle name="Note 26 4 2 2 2 2 2" xfId="47438"/>
    <cellStyle name="Note 26 4 2 2 2 3" xfId="36834"/>
    <cellStyle name="Note 26 4 2 2 3" xfId="21139"/>
    <cellStyle name="Note 26 4 2 2 3 2" xfId="42326"/>
    <cellStyle name="Note 26 4 2 2 4" xfId="31742"/>
    <cellStyle name="Note 26 4 2 2_Table 2A-1_EFT (Annual)" xfId="15694"/>
    <cellStyle name="Note 26 4 2 3" xfId="11622"/>
    <cellStyle name="Note 26 4 2 3 2" xfId="23706"/>
    <cellStyle name="Note 26 4 2 3 2 2" xfId="44892"/>
    <cellStyle name="Note 26 4 2 3 3" xfId="34288"/>
    <cellStyle name="Note 26 4 2 4" xfId="18593"/>
    <cellStyle name="Note 26 4 2 4 2" xfId="39780"/>
    <cellStyle name="Note 26 4 2 5" xfId="28999"/>
    <cellStyle name="Note 26 4 2_Table 2A-1_EFT (Annual)" xfId="7368"/>
    <cellStyle name="Note 26 4 3" xfId="4816"/>
    <cellStyle name="Note 26 4 3 2" xfId="13076"/>
    <cellStyle name="Note 26 4 3 2 2" xfId="25082"/>
    <cellStyle name="Note 26 4 3 2 2 2" xfId="46268"/>
    <cellStyle name="Note 26 4 3 2 3" xfId="35664"/>
    <cellStyle name="Note 26 4 3 3" xfId="19969"/>
    <cellStyle name="Note 26 4 3 3 2" xfId="41156"/>
    <cellStyle name="Note 26 4 3 4" xfId="30473"/>
    <cellStyle name="Note 26 4 3_Table 2A-1_EFT (Annual)" xfId="15695"/>
    <cellStyle name="Note 26 4 4" xfId="10420"/>
    <cellStyle name="Note 26 4 4 2" xfId="22536"/>
    <cellStyle name="Note 26 4 4 2 2" xfId="43722"/>
    <cellStyle name="Note 26 4 4 3" xfId="33118"/>
    <cellStyle name="Note 26 4 5" xfId="17423"/>
    <cellStyle name="Note 26 4 5 2" xfId="38610"/>
    <cellStyle name="Note 26 4 6" xfId="27730"/>
    <cellStyle name="Note 26 4_Table 2A-1_EFT (Annual)" xfId="7367"/>
    <cellStyle name="Note 26 5" xfId="806"/>
    <cellStyle name="Note 26 5 2" xfId="4367"/>
    <cellStyle name="Note 26 5 2 2" xfId="12647"/>
    <cellStyle name="Note 26 5 2 2 2" xfId="24664"/>
    <cellStyle name="Note 26 5 2 2 2 2" xfId="45850"/>
    <cellStyle name="Note 26 5 2 2 3" xfId="35246"/>
    <cellStyle name="Note 26 5 2 3" xfId="19551"/>
    <cellStyle name="Note 26 5 2 3 2" xfId="40738"/>
    <cellStyle name="Note 26 5 2 4" xfId="30024"/>
    <cellStyle name="Note 26 5 2_Table 2A-1_EFT (Annual)" xfId="15696"/>
    <cellStyle name="Note 26 5 3" xfId="9995"/>
    <cellStyle name="Note 26 5 3 2" xfId="22118"/>
    <cellStyle name="Note 26 5 3 2 2" xfId="43304"/>
    <cellStyle name="Note 26 5 3 3" xfId="32700"/>
    <cellStyle name="Note 26 5 4" xfId="17005"/>
    <cellStyle name="Note 26 5 4 2" xfId="38192"/>
    <cellStyle name="Note 26 5 5" xfId="27281"/>
    <cellStyle name="Note 26 5_Table 2A-1_EFT (Annual)" xfId="7369"/>
    <cellStyle name="Note 26 6" xfId="1994"/>
    <cellStyle name="Note 26 6 2" xfId="5555"/>
    <cellStyle name="Note 26 6 2 2" xfId="13770"/>
    <cellStyle name="Note 26 6 2 2 2" xfId="25758"/>
    <cellStyle name="Note 26 6 2 2 2 2" xfId="46944"/>
    <cellStyle name="Note 26 6 2 2 3" xfId="36340"/>
    <cellStyle name="Note 26 6 2 3" xfId="20645"/>
    <cellStyle name="Note 26 6 2 3 2" xfId="41832"/>
    <cellStyle name="Note 26 6 2 4" xfId="31212"/>
    <cellStyle name="Note 26 6 2_Table 2A-1_EFT (Annual)" xfId="15697"/>
    <cellStyle name="Note 26 6 3" xfId="11114"/>
    <cellStyle name="Note 26 6 3 2" xfId="23212"/>
    <cellStyle name="Note 26 6 3 2 2" xfId="44398"/>
    <cellStyle name="Note 26 6 3 3" xfId="33794"/>
    <cellStyle name="Note 26 6 4" xfId="18099"/>
    <cellStyle name="Note 26 6 4 2" xfId="39286"/>
    <cellStyle name="Note 26 6 5" xfId="28469"/>
    <cellStyle name="Note 26 6_Table 2A-1_EFT (Annual)" xfId="7370"/>
    <cellStyle name="Note 26 7" xfId="3796"/>
    <cellStyle name="Note 26 7 2" xfId="12164"/>
    <cellStyle name="Note 26 7 2 2" xfId="24194"/>
    <cellStyle name="Note 26 7 2 2 2" xfId="45380"/>
    <cellStyle name="Note 26 7 2 3" xfId="34776"/>
    <cellStyle name="Note 26 7 3" xfId="19081"/>
    <cellStyle name="Note 26 7 3 2" xfId="40268"/>
    <cellStyle name="Note 26 7 4" xfId="29505"/>
    <cellStyle name="Note 26 7_Table 2A-1_EFT (Annual)" xfId="15698"/>
    <cellStyle name="Note 26 8" xfId="9483"/>
    <cellStyle name="Note 26 8 2" xfId="21648"/>
    <cellStyle name="Note 26 8 2 2" xfId="42834"/>
    <cellStyle name="Note 26 8 3" xfId="32230"/>
    <cellStyle name="Note 26 9" xfId="16535"/>
    <cellStyle name="Note 26 9 2" xfId="37722"/>
    <cellStyle name="Note 26_Table 2A-1_EFT (Annual)" xfId="3276"/>
    <cellStyle name="Note 27" xfId="197"/>
    <cellStyle name="Note 27 10" xfId="26752"/>
    <cellStyle name="Note 27 2" xfId="590"/>
    <cellStyle name="Note 27 2 2" xfId="1567"/>
    <cellStyle name="Note 27 2 2 2" xfId="2837"/>
    <cellStyle name="Note 27 2 2 2 2" xfId="6398"/>
    <cellStyle name="Note 27 2 2 2 2 2" xfId="14592"/>
    <cellStyle name="Note 27 2 2 2 2 2 2" xfId="26564"/>
    <cellStyle name="Note 27 2 2 2 2 2 2 2" xfId="47750"/>
    <cellStyle name="Note 27 2 2 2 2 2 3" xfId="37146"/>
    <cellStyle name="Note 27 2 2 2 2 3" xfId="21451"/>
    <cellStyle name="Note 27 2 2 2 2 3 2" xfId="42638"/>
    <cellStyle name="Note 27 2 2 2 2 4" xfId="32054"/>
    <cellStyle name="Note 27 2 2 2 2_Table 2A-1_EFT (Annual)" xfId="15699"/>
    <cellStyle name="Note 27 2 2 2 3" xfId="11934"/>
    <cellStyle name="Note 27 2 2 2 3 2" xfId="24018"/>
    <cellStyle name="Note 27 2 2 2 3 2 2" xfId="45204"/>
    <cellStyle name="Note 27 2 2 2 3 3" xfId="34600"/>
    <cellStyle name="Note 27 2 2 2 4" xfId="18905"/>
    <cellStyle name="Note 27 2 2 2 4 2" xfId="40092"/>
    <cellStyle name="Note 27 2 2 2 5" xfId="29311"/>
    <cellStyle name="Note 27 2 2 2_Table 2A-1_EFT (Annual)" xfId="7372"/>
    <cellStyle name="Note 27 2 2 3" xfId="5128"/>
    <cellStyle name="Note 27 2 2 3 2" xfId="13388"/>
    <cellStyle name="Note 27 2 2 3 2 2" xfId="25394"/>
    <cellStyle name="Note 27 2 2 3 2 2 2" xfId="46580"/>
    <cellStyle name="Note 27 2 2 3 2 3" xfId="35976"/>
    <cellStyle name="Note 27 2 2 3 3" xfId="20281"/>
    <cellStyle name="Note 27 2 2 3 3 2" xfId="41468"/>
    <cellStyle name="Note 27 2 2 3 4" xfId="30785"/>
    <cellStyle name="Note 27 2 2 3_Table 2A-1_EFT (Annual)" xfId="15700"/>
    <cellStyle name="Note 27 2 2 4" xfId="10732"/>
    <cellStyle name="Note 27 2 2 4 2" xfId="22848"/>
    <cellStyle name="Note 27 2 2 4 2 2" xfId="44034"/>
    <cellStyle name="Note 27 2 2 4 3" xfId="33430"/>
    <cellStyle name="Note 27 2 2 5" xfId="17735"/>
    <cellStyle name="Note 27 2 2 5 2" xfId="38922"/>
    <cellStyle name="Note 27 2 2 6" xfId="28042"/>
    <cellStyle name="Note 27 2 2_Table 2A-1_EFT (Annual)" xfId="7371"/>
    <cellStyle name="Note 27 2 3" xfId="1088"/>
    <cellStyle name="Note 27 2 3 2" xfId="4649"/>
    <cellStyle name="Note 27 2 3 2 2" xfId="12909"/>
    <cellStyle name="Note 27 2 3 2 2 2" xfId="24915"/>
    <cellStyle name="Note 27 2 3 2 2 2 2" xfId="46101"/>
    <cellStyle name="Note 27 2 3 2 2 3" xfId="35497"/>
    <cellStyle name="Note 27 2 3 2 3" xfId="19802"/>
    <cellStyle name="Note 27 2 3 2 3 2" xfId="40989"/>
    <cellStyle name="Note 27 2 3 2 4" xfId="30306"/>
    <cellStyle name="Note 27 2 3 2_Table 2A-1_EFT (Annual)" xfId="15701"/>
    <cellStyle name="Note 27 2 3 3" xfId="10253"/>
    <cellStyle name="Note 27 2 3 3 2" xfId="22369"/>
    <cellStyle name="Note 27 2 3 3 2 2" xfId="43555"/>
    <cellStyle name="Note 27 2 3 3 3" xfId="32951"/>
    <cellStyle name="Note 27 2 3 4" xfId="17256"/>
    <cellStyle name="Note 27 2 3 4 2" xfId="38443"/>
    <cellStyle name="Note 27 2 3 5" xfId="27563"/>
    <cellStyle name="Note 27 2 3_Table 2A-1_EFT (Annual)" xfId="7373"/>
    <cellStyle name="Note 27 2 4" xfId="2306"/>
    <cellStyle name="Note 27 2 4 2" xfId="5867"/>
    <cellStyle name="Note 27 2 4 2 2" xfId="14082"/>
    <cellStyle name="Note 27 2 4 2 2 2" xfId="26070"/>
    <cellStyle name="Note 27 2 4 2 2 2 2" xfId="47256"/>
    <cellStyle name="Note 27 2 4 2 2 3" xfId="36652"/>
    <cellStyle name="Note 27 2 4 2 3" xfId="20957"/>
    <cellStyle name="Note 27 2 4 2 3 2" xfId="42144"/>
    <cellStyle name="Note 27 2 4 2 4" xfId="31524"/>
    <cellStyle name="Note 27 2 4 2_Table 2A-1_EFT (Annual)" xfId="15702"/>
    <cellStyle name="Note 27 2 4 3" xfId="11426"/>
    <cellStyle name="Note 27 2 4 3 2" xfId="23524"/>
    <cellStyle name="Note 27 2 4 3 2 2" xfId="44710"/>
    <cellStyle name="Note 27 2 4 3 3" xfId="34106"/>
    <cellStyle name="Note 27 2 4 4" xfId="18411"/>
    <cellStyle name="Note 27 2 4 4 2" xfId="39598"/>
    <cellStyle name="Note 27 2 4 5" xfId="28781"/>
    <cellStyle name="Note 27 2 4_Table 2A-1_EFT (Annual)" xfId="7374"/>
    <cellStyle name="Note 27 2 5" xfId="4160"/>
    <cellStyle name="Note 27 2 5 2" xfId="12484"/>
    <cellStyle name="Note 27 2 5 2 2" xfId="24506"/>
    <cellStyle name="Note 27 2 5 2 2 2" xfId="45692"/>
    <cellStyle name="Note 27 2 5 2 3" xfId="35088"/>
    <cellStyle name="Note 27 2 5 3" xfId="19393"/>
    <cellStyle name="Note 27 2 5 3 2" xfId="40580"/>
    <cellStyle name="Note 27 2 5 4" xfId="29848"/>
    <cellStyle name="Note 27 2 5_Table 2A-1_EFT (Annual)" xfId="15703"/>
    <cellStyle name="Note 27 2 6" xfId="9823"/>
    <cellStyle name="Note 27 2 6 2" xfId="21960"/>
    <cellStyle name="Note 27 2 6 2 2" xfId="43146"/>
    <cellStyle name="Note 27 2 6 3" xfId="32542"/>
    <cellStyle name="Note 27 2 7" xfId="16847"/>
    <cellStyle name="Note 27 2 7 2" xfId="38034"/>
    <cellStyle name="Note 27 2 8" xfId="27105"/>
    <cellStyle name="Note 27 2_Table 2A-1_EFT (Annual)" xfId="3280"/>
    <cellStyle name="Note 27 3" xfId="426"/>
    <cellStyle name="Note 27 3 2" xfId="1409"/>
    <cellStyle name="Note 27 3 2 2" xfId="2679"/>
    <cellStyle name="Note 27 3 2 2 2" xfId="6240"/>
    <cellStyle name="Note 27 3 2 2 2 2" xfId="14434"/>
    <cellStyle name="Note 27 3 2 2 2 2 2" xfId="26406"/>
    <cellStyle name="Note 27 3 2 2 2 2 2 2" xfId="47592"/>
    <cellStyle name="Note 27 3 2 2 2 2 3" xfId="36988"/>
    <cellStyle name="Note 27 3 2 2 2 3" xfId="21293"/>
    <cellStyle name="Note 27 3 2 2 2 3 2" xfId="42480"/>
    <cellStyle name="Note 27 3 2 2 2 4" xfId="31896"/>
    <cellStyle name="Note 27 3 2 2 2_Table 2A-1_EFT (Annual)" xfId="15704"/>
    <cellStyle name="Note 27 3 2 2 3" xfId="11776"/>
    <cellStyle name="Note 27 3 2 2 3 2" xfId="23860"/>
    <cellStyle name="Note 27 3 2 2 3 2 2" xfId="45046"/>
    <cellStyle name="Note 27 3 2 2 3 3" xfId="34442"/>
    <cellStyle name="Note 27 3 2 2 4" xfId="18747"/>
    <cellStyle name="Note 27 3 2 2 4 2" xfId="39934"/>
    <cellStyle name="Note 27 3 2 2 5" xfId="29153"/>
    <cellStyle name="Note 27 3 2 2_Table 2A-1_EFT (Annual)" xfId="7376"/>
    <cellStyle name="Note 27 3 2 3" xfId="4970"/>
    <cellStyle name="Note 27 3 2 3 2" xfId="13230"/>
    <cellStyle name="Note 27 3 2 3 2 2" xfId="25236"/>
    <cellStyle name="Note 27 3 2 3 2 2 2" xfId="46422"/>
    <cellStyle name="Note 27 3 2 3 2 3" xfId="35818"/>
    <cellStyle name="Note 27 3 2 3 3" xfId="20123"/>
    <cellStyle name="Note 27 3 2 3 3 2" xfId="41310"/>
    <cellStyle name="Note 27 3 2 3 4" xfId="30627"/>
    <cellStyle name="Note 27 3 2 3_Table 2A-1_EFT (Annual)" xfId="15705"/>
    <cellStyle name="Note 27 3 2 4" xfId="10574"/>
    <cellStyle name="Note 27 3 2 4 2" xfId="22690"/>
    <cellStyle name="Note 27 3 2 4 2 2" xfId="43876"/>
    <cellStyle name="Note 27 3 2 4 3" xfId="33272"/>
    <cellStyle name="Note 27 3 2 5" xfId="17577"/>
    <cellStyle name="Note 27 3 2 5 2" xfId="38764"/>
    <cellStyle name="Note 27 3 2 6" xfId="27884"/>
    <cellStyle name="Note 27 3 2_Table 2A-1_EFT (Annual)" xfId="7375"/>
    <cellStyle name="Note 27 3 3" xfId="954"/>
    <cellStyle name="Note 27 3 3 2" xfId="4515"/>
    <cellStyle name="Note 27 3 3 2 2" xfId="12777"/>
    <cellStyle name="Note 27 3 3 2 2 2" xfId="24787"/>
    <cellStyle name="Note 27 3 3 2 2 2 2" xfId="45973"/>
    <cellStyle name="Note 27 3 3 2 2 3" xfId="35369"/>
    <cellStyle name="Note 27 3 3 2 3" xfId="19674"/>
    <cellStyle name="Note 27 3 3 2 3 2" xfId="40861"/>
    <cellStyle name="Note 27 3 3 2 4" xfId="30172"/>
    <cellStyle name="Note 27 3 3 2_Table 2A-1_EFT (Annual)" xfId="15706"/>
    <cellStyle name="Note 27 3 3 3" xfId="10124"/>
    <cellStyle name="Note 27 3 3 3 2" xfId="22241"/>
    <cellStyle name="Note 27 3 3 3 2 2" xfId="43427"/>
    <cellStyle name="Note 27 3 3 3 3" xfId="32823"/>
    <cellStyle name="Note 27 3 3 4" xfId="17128"/>
    <cellStyle name="Note 27 3 3 4 2" xfId="38315"/>
    <cellStyle name="Note 27 3 3 5" xfId="27429"/>
    <cellStyle name="Note 27 3 3_Table 2A-1_EFT (Annual)" xfId="7377"/>
    <cellStyle name="Note 27 3 4" xfId="2148"/>
    <cellStyle name="Note 27 3 4 2" xfId="5709"/>
    <cellStyle name="Note 27 3 4 2 2" xfId="13924"/>
    <cellStyle name="Note 27 3 4 2 2 2" xfId="25912"/>
    <cellStyle name="Note 27 3 4 2 2 2 2" xfId="47098"/>
    <cellStyle name="Note 27 3 4 2 2 3" xfId="36494"/>
    <cellStyle name="Note 27 3 4 2 3" xfId="20799"/>
    <cellStyle name="Note 27 3 4 2 3 2" xfId="41986"/>
    <cellStyle name="Note 27 3 4 2 4" xfId="31366"/>
    <cellStyle name="Note 27 3 4 2_Table 2A-1_EFT (Annual)" xfId="15707"/>
    <cellStyle name="Note 27 3 4 3" xfId="11268"/>
    <cellStyle name="Note 27 3 4 3 2" xfId="23366"/>
    <cellStyle name="Note 27 3 4 3 2 2" xfId="44552"/>
    <cellStyle name="Note 27 3 4 3 3" xfId="33948"/>
    <cellStyle name="Note 27 3 4 4" xfId="18253"/>
    <cellStyle name="Note 27 3 4 4 2" xfId="39440"/>
    <cellStyle name="Note 27 3 4 5" xfId="28623"/>
    <cellStyle name="Note 27 3 4_Table 2A-1_EFT (Annual)" xfId="7378"/>
    <cellStyle name="Note 27 3 5" xfId="3996"/>
    <cellStyle name="Note 27 3 5 2" xfId="12324"/>
    <cellStyle name="Note 27 3 5 2 2" xfId="24348"/>
    <cellStyle name="Note 27 3 5 2 2 2" xfId="45534"/>
    <cellStyle name="Note 27 3 5 2 3" xfId="34930"/>
    <cellStyle name="Note 27 3 5 3" xfId="19235"/>
    <cellStyle name="Note 27 3 5 3 2" xfId="40422"/>
    <cellStyle name="Note 27 3 5 4" xfId="29684"/>
    <cellStyle name="Note 27 3 5_Table 2A-1_EFT (Annual)" xfId="15708"/>
    <cellStyle name="Note 27 3 6" xfId="9661"/>
    <cellStyle name="Note 27 3 6 2" xfId="21802"/>
    <cellStyle name="Note 27 3 6 2 2" xfId="42988"/>
    <cellStyle name="Note 27 3 6 3" xfId="32384"/>
    <cellStyle name="Note 27 3 7" xfId="16689"/>
    <cellStyle name="Note 27 3 7 2" xfId="37876"/>
    <cellStyle name="Note 27 3 8" xfId="26941"/>
    <cellStyle name="Note 27 3_Table 2A-1_EFT (Annual)" xfId="3281"/>
    <cellStyle name="Note 27 4" xfId="1245"/>
    <cellStyle name="Note 27 4 2" xfId="2515"/>
    <cellStyle name="Note 27 4 2 2" xfId="6076"/>
    <cellStyle name="Note 27 4 2 2 2" xfId="14270"/>
    <cellStyle name="Note 27 4 2 2 2 2" xfId="26242"/>
    <cellStyle name="Note 27 4 2 2 2 2 2" xfId="47428"/>
    <cellStyle name="Note 27 4 2 2 2 3" xfId="36824"/>
    <cellStyle name="Note 27 4 2 2 3" xfId="21129"/>
    <cellStyle name="Note 27 4 2 2 3 2" xfId="42316"/>
    <cellStyle name="Note 27 4 2 2 4" xfId="31732"/>
    <cellStyle name="Note 27 4 2 2_Table 2A-1_EFT (Annual)" xfId="15709"/>
    <cellStyle name="Note 27 4 2 3" xfId="11612"/>
    <cellStyle name="Note 27 4 2 3 2" xfId="23696"/>
    <cellStyle name="Note 27 4 2 3 2 2" xfId="44882"/>
    <cellStyle name="Note 27 4 2 3 3" xfId="34278"/>
    <cellStyle name="Note 27 4 2 4" xfId="18583"/>
    <cellStyle name="Note 27 4 2 4 2" xfId="39770"/>
    <cellStyle name="Note 27 4 2 5" xfId="28989"/>
    <cellStyle name="Note 27 4 2_Table 2A-1_EFT (Annual)" xfId="7380"/>
    <cellStyle name="Note 27 4 3" xfId="4806"/>
    <cellStyle name="Note 27 4 3 2" xfId="13066"/>
    <cellStyle name="Note 27 4 3 2 2" xfId="25072"/>
    <cellStyle name="Note 27 4 3 2 2 2" xfId="46258"/>
    <cellStyle name="Note 27 4 3 2 3" xfId="35654"/>
    <cellStyle name="Note 27 4 3 3" xfId="19959"/>
    <cellStyle name="Note 27 4 3 3 2" xfId="41146"/>
    <cellStyle name="Note 27 4 3 4" xfId="30463"/>
    <cellStyle name="Note 27 4 3_Table 2A-1_EFT (Annual)" xfId="15710"/>
    <cellStyle name="Note 27 4 4" xfId="10410"/>
    <cellStyle name="Note 27 4 4 2" xfId="22526"/>
    <cellStyle name="Note 27 4 4 2 2" xfId="43712"/>
    <cellStyle name="Note 27 4 4 3" xfId="33108"/>
    <cellStyle name="Note 27 4 5" xfId="17413"/>
    <cellStyle name="Note 27 4 5 2" xfId="38600"/>
    <cellStyle name="Note 27 4 6" xfId="27720"/>
    <cellStyle name="Note 27 4_Table 2A-1_EFT (Annual)" xfId="7379"/>
    <cellStyle name="Note 27 5" xfId="797"/>
    <cellStyle name="Note 27 5 2" xfId="4358"/>
    <cellStyle name="Note 27 5 2 2" xfId="12638"/>
    <cellStyle name="Note 27 5 2 2 2" xfId="24655"/>
    <cellStyle name="Note 27 5 2 2 2 2" xfId="45841"/>
    <cellStyle name="Note 27 5 2 2 3" xfId="35237"/>
    <cellStyle name="Note 27 5 2 3" xfId="19542"/>
    <cellStyle name="Note 27 5 2 3 2" xfId="40729"/>
    <cellStyle name="Note 27 5 2 4" xfId="30015"/>
    <cellStyle name="Note 27 5 2_Table 2A-1_EFT (Annual)" xfId="15711"/>
    <cellStyle name="Note 27 5 3" xfId="9986"/>
    <cellStyle name="Note 27 5 3 2" xfId="22109"/>
    <cellStyle name="Note 27 5 3 2 2" xfId="43295"/>
    <cellStyle name="Note 27 5 3 3" xfId="32691"/>
    <cellStyle name="Note 27 5 4" xfId="16996"/>
    <cellStyle name="Note 27 5 4 2" xfId="38183"/>
    <cellStyle name="Note 27 5 5" xfId="27272"/>
    <cellStyle name="Note 27 5_Table 2A-1_EFT (Annual)" xfId="7381"/>
    <cellStyle name="Note 27 6" xfId="1984"/>
    <cellStyle name="Note 27 6 2" xfId="5545"/>
    <cellStyle name="Note 27 6 2 2" xfId="13760"/>
    <cellStyle name="Note 27 6 2 2 2" xfId="25748"/>
    <cellStyle name="Note 27 6 2 2 2 2" xfId="46934"/>
    <cellStyle name="Note 27 6 2 2 3" xfId="36330"/>
    <cellStyle name="Note 27 6 2 3" xfId="20635"/>
    <cellStyle name="Note 27 6 2 3 2" xfId="41822"/>
    <cellStyle name="Note 27 6 2 4" xfId="31202"/>
    <cellStyle name="Note 27 6 2_Table 2A-1_EFT (Annual)" xfId="15712"/>
    <cellStyle name="Note 27 6 3" xfId="11104"/>
    <cellStyle name="Note 27 6 3 2" xfId="23202"/>
    <cellStyle name="Note 27 6 3 2 2" xfId="44388"/>
    <cellStyle name="Note 27 6 3 3" xfId="33784"/>
    <cellStyle name="Note 27 6 4" xfId="18089"/>
    <cellStyle name="Note 27 6 4 2" xfId="39276"/>
    <cellStyle name="Note 27 6 5" xfId="28459"/>
    <cellStyle name="Note 27 6_Table 2A-1_EFT (Annual)" xfId="7382"/>
    <cellStyle name="Note 27 7" xfId="3786"/>
    <cellStyle name="Note 27 7 2" xfId="12154"/>
    <cellStyle name="Note 27 7 2 2" xfId="24184"/>
    <cellStyle name="Note 27 7 2 2 2" xfId="45370"/>
    <cellStyle name="Note 27 7 2 3" xfId="34766"/>
    <cellStyle name="Note 27 7 3" xfId="19071"/>
    <cellStyle name="Note 27 7 3 2" xfId="40258"/>
    <cellStyle name="Note 27 7 4" xfId="29495"/>
    <cellStyle name="Note 27 7_Table 2A-1_EFT (Annual)" xfId="15713"/>
    <cellStyle name="Note 27 8" xfId="9473"/>
    <cellStyle name="Note 27 8 2" xfId="21638"/>
    <cellStyle name="Note 27 8 2 2" xfId="42824"/>
    <cellStyle name="Note 27 8 3" xfId="32220"/>
    <cellStyle name="Note 27 9" xfId="16525"/>
    <cellStyle name="Note 27 9 2" xfId="37712"/>
    <cellStyle name="Note 27_Table 2A-1_EFT (Annual)" xfId="3279"/>
    <cellStyle name="Note 28" xfId="212"/>
    <cellStyle name="Note 28 10" xfId="26767"/>
    <cellStyle name="Note 28 2" xfId="605"/>
    <cellStyle name="Note 28 2 2" xfId="1582"/>
    <cellStyle name="Note 28 2 2 2" xfId="2852"/>
    <cellStyle name="Note 28 2 2 2 2" xfId="6413"/>
    <cellStyle name="Note 28 2 2 2 2 2" xfId="14607"/>
    <cellStyle name="Note 28 2 2 2 2 2 2" xfId="26579"/>
    <cellStyle name="Note 28 2 2 2 2 2 2 2" xfId="47765"/>
    <cellStyle name="Note 28 2 2 2 2 2 3" xfId="37161"/>
    <cellStyle name="Note 28 2 2 2 2 3" xfId="21466"/>
    <cellStyle name="Note 28 2 2 2 2 3 2" xfId="42653"/>
    <cellStyle name="Note 28 2 2 2 2 4" xfId="32069"/>
    <cellStyle name="Note 28 2 2 2 2_Table 2A-1_EFT (Annual)" xfId="15714"/>
    <cellStyle name="Note 28 2 2 2 3" xfId="11949"/>
    <cellStyle name="Note 28 2 2 2 3 2" xfId="24033"/>
    <cellStyle name="Note 28 2 2 2 3 2 2" xfId="45219"/>
    <cellStyle name="Note 28 2 2 2 3 3" xfId="34615"/>
    <cellStyle name="Note 28 2 2 2 4" xfId="18920"/>
    <cellStyle name="Note 28 2 2 2 4 2" xfId="40107"/>
    <cellStyle name="Note 28 2 2 2 5" xfId="29326"/>
    <cellStyle name="Note 28 2 2 2_Table 2A-1_EFT (Annual)" xfId="7384"/>
    <cellStyle name="Note 28 2 2 3" xfId="5143"/>
    <cellStyle name="Note 28 2 2 3 2" xfId="13403"/>
    <cellStyle name="Note 28 2 2 3 2 2" xfId="25409"/>
    <cellStyle name="Note 28 2 2 3 2 2 2" xfId="46595"/>
    <cellStyle name="Note 28 2 2 3 2 3" xfId="35991"/>
    <cellStyle name="Note 28 2 2 3 3" xfId="20296"/>
    <cellStyle name="Note 28 2 2 3 3 2" xfId="41483"/>
    <cellStyle name="Note 28 2 2 3 4" xfId="30800"/>
    <cellStyle name="Note 28 2 2 3_Table 2A-1_EFT (Annual)" xfId="15715"/>
    <cellStyle name="Note 28 2 2 4" xfId="10747"/>
    <cellStyle name="Note 28 2 2 4 2" xfId="22863"/>
    <cellStyle name="Note 28 2 2 4 2 2" xfId="44049"/>
    <cellStyle name="Note 28 2 2 4 3" xfId="33445"/>
    <cellStyle name="Note 28 2 2 5" xfId="17750"/>
    <cellStyle name="Note 28 2 2 5 2" xfId="38937"/>
    <cellStyle name="Note 28 2 2 6" xfId="28057"/>
    <cellStyle name="Note 28 2 2_Table 2A-1_EFT (Annual)" xfId="7383"/>
    <cellStyle name="Note 28 2 3" xfId="1100"/>
    <cellStyle name="Note 28 2 3 2" xfId="4661"/>
    <cellStyle name="Note 28 2 3 2 2" xfId="12921"/>
    <cellStyle name="Note 28 2 3 2 2 2" xfId="24927"/>
    <cellStyle name="Note 28 2 3 2 2 2 2" xfId="46113"/>
    <cellStyle name="Note 28 2 3 2 2 3" xfId="35509"/>
    <cellStyle name="Note 28 2 3 2 3" xfId="19814"/>
    <cellStyle name="Note 28 2 3 2 3 2" xfId="41001"/>
    <cellStyle name="Note 28 2 3 2 4" xfId="30318"/>
    <cellStyle name="Note 28 2 3 2_Table 2A-1_EFT (Annual)" xfId="15716"/>
    <cellStyle name="Note 28 2 3 3" xfId="10265"/>
    <cellStyle name="Note 28 2 3 3 2" xfId="22381"/>
    <cellStyle name="Note 28 2 3 3 2 2" xfId="43567"/>
    <cellStyle name="Note 28 2 3 3 3" xfId="32963"/>
    <cellStyle name="Note 28 2 3 4" xfId="17268"/>
    <cellStyle name="Note 28 2 3 4 2" xfId="38455"/>
    <cellStyle name="Note 28 2 3 5" xfId="27575"/>
    <cellStyle name="Note 28 2 3_Table 2A-1_EFT (Annual)" xfId="7385"/>
    <cellStyle name="Note 28 2 4" xfId="2321"/>
    <cellStyle name="Note 28 2 4 2" xfId="5882"/>
    <cellStyle name="Note 28 2 4 2 2" xfId="14097"/>
    <cellStyle name="Note 28 2 4 2 2 2" xfId="26085"/>
    <cellStyle name="Note 28 2 4 2 2 2 2" xfId="47271"/>
    <cellStyle name="Note 28 2 4 2 2 3" xfId="36667"/>
    <cellStyle name="Note 28 2 4 2 3" xfId="20972"/>
    <cellStyle name="Note 28 2 4 2 3 2" xfId="42159"/>
    <cellStyle name="Note 28 2 4 2 4" xfId="31539"/>
    <cellStyle name="Note 28 2 4 2_Table 2A-1_EFT (Annual)" xfId="15717"/>
    <cellStyle name="Note 28 2 4 3" xfId="11441"/>
    <cellStyle name="Note 28 2 4 3 2" xfId="23539"/>
    <cellStyle name="Note 28 2 4 3 2 2" xfId="44725"/>
    <cellStyle name="Note 28 2 4 3 3" xfId="34121"/>
    <cellStyle name="Note 28 2 4 4" xfId="18426"/>
    <cellStyle name="Note 28 2 4 4 2" xfId="39613"/>
    <cellStyle name="Note 28 2 4 5" xfId="28796"/>
    <cellStyle name="Note 28 2 4_Table 2A-1_EFT (Annual)" xfId="7386"/>
    <cellStyle name="Note 28 2 5" xfId="4175"/>
    <cellStyle name="Note 28 2 5 2" xfId="12499"/>
    <cellStyle name="Note 28 2 5 2 2" xfId="24521"/>
    <cellStyle name="Note 28 2 5 2 2 2" xfId="45707"/>
    <cellStyle name="Note 28 2 5 2 3" xfId="35103"/>
    <cellStyle name="Note 28 2 5 3" xfId="19408"/>
    <cellStyle name="Note 28 2 5 3 2" xfId="40595"/>
    <cellStyle name="Note 28 2 5 4" xfId="29863"/>
    <cellStyle name="Note 28 2 5_Table 2A-1_EFT (Annual)" xfId="15718"/>
    <cellStyle name="Note 28 2 6" xfId="9838"/>
    <cellStyle name="Note 28 2 6 2" xfId="21975"/>
    <cellStyle name="Note 28 2 6 2 2" xfId="43161"/>
    <cellStyle name="Note 28 2 6 3" xfId="32557"/>
    <cellStyle name="Note 28 2 7" xfId="16862"/>
    <cellStyle name="Note 28 2 7 2" xfId="38049"/>
    <cellStyle name="Note 28 2 8" xfId="27120"/>
    <cellStyle name="Note 28 2_Table 2A-1_EFT (Annual)" xfId="3283"/>
    <cellStyle name="Note 28 3" xfId="440"/>
    <cellStyle name="Note 28 3 2" xfId="1423"/>
    <cellStyle name="Note 28 3 2 2" xfId="2693"/>
    <cellStyle name="Note 28 3 2 2 2" xfId="6254"/>
    <cellStyle name="Note 28 3 2 2 2 2" xfId="14448"/>
    <cellStyle name="Note 28 3 2 2 2 2 2" xfId="26420"/>
    <cellStyle name="Note 28 3 2 2 2 2 2 2" xfId="47606"/>
    <cellStyle name="Note 28 3 2 2 2 2 3" xfId="37002"/>
    <cellStyle name="Note 28 3 2 2 2 3" xfId="21307"/>
    <cellStyle name="Note 28 3 2 2 2 3 2" xfId="42494"/>
    <cellStyle name="Note 28 3 2 2 2 4" xfId="31910"/>
    <cellStyle name="Note 28 3 2 2 2_Table 2A-1_EFT (Annual)" xfId="15719"/>
    <cellStyle name="Note 28 3 2 2 3" xfId="11790"/>
    <cellStyle name="Note 28 3 2 2 3 2" xfId="23874"/>
    <cellStyle name="Note 28 3 2 2 3 2 2" xfId="45060"/>
    <cellStyle name="Note 28 3 2 2 3 3" xfId="34456"/>
    <cellStyle name="Note 28 3 2 2 4" xfId="18761"/>
    <cellStyle name="Note 28 3 2 2 4 2" xfId="39948"/>
    <cellStyle name="Note 28 3 2 2 5" xfId="29167"/>
    <cellStyle name="Note 28 3 2 2_Table 2A-1_EFT (Annual)" xfId="7388"/>
    <cellStyle name="Note 28 3 2 3" xfId="4984"/>
    <cellStyle name="Note 28 3 2 3 2" xfId="13244"/>
    <cellStyle name="Note 28 3 2 3 2 2" xfId="25250"/>
    <cellStyle name="Note 28 3 2 3 2 2 2" xfId="46436"/>
    <cellStyle name="Note 28 3 2 3 2 3" xfId="35832"/>
    <cellStyle name="Note 28 3 2 3 3" xfId="20137"/>
    <cellStyle name="Note 28 3 2 3 3 2" xfId="41324"/>
    <cellStyle name="Note 28 3 2 3 4" xfId="30641"/>
    <cellStyle name="Note 28 3 2 3_Table 2A-1_EFT (Annual)" xfId="15720"/>
    <cellStyle name="Note 28 3 2 4" xfId="10588"/>
    <cellStyle name="Note 28 3 2 4 2" xfId="22704"/>
    <cellStyle name="Note 28 3 2 4 2 2" xfId="43890"/>
    <cellStyle name="Note 28 3 2 4 3" xfId="33286"/>
    <cellStyle name="Note 28 3 2 5" xfId="17591"/>
    <cellStyle name="Note 28 3 2 5 2" xfId="38778"/>
    <cellStyle name="Note 28 3 2 6" xfId="27898"/>
    <cellStyle name="Note 28 3 2_Table 2A-1_EFT (Annual)" xfId="7387"/>
    <cellStyle name="Note 28 3 3" xfId="965"/>
    <cellStyle name="Note 28 3 3 2" xfId="4526"/>
    <cellStyle name="Note 28 3 3 2 2" xfId="12788"/>
    <cellStyle name="Note 28 3 3 2 2 2" xfId="24798"/>
    <cellStyle name="Note 28 3 3 2 2 2 2" xfId="45984"/>
    <cellStyle name="Note 28 3 3 2 2 3" xfId="35380"/>
    <cellStyle name="Note 28 3 3 2 3" xfId="19685"/>
    <cellStyle name="Note 28 3 3 2 3 2" xfId="40872"/>
    <cellStyle name="Note 28 3 3 2 4" xfId="30183"/>
    <cellStyle name="Note 28 3 3 2_Table 2A-1_EFT (Annual)" xfId="15721"/>
    <cellStyle name="Note 28 3 3 3" xfId="10135"/>
    <cellStyle name="Note 28 3 3 3 2" xfId="22252"/>
    <cellStyle name="Note 28 3 3 3 2 2" xfId="43438"/>
    <cellStyle name="Note 28 3 3 3 3" xfId="32834"/>
    <cellStyle name="Note 28 3 3 4" xfId="17139"/>
    <cellStyle name="Note 28 3 3 4 2" xfId="38326"/>
    <cellStyle name="Note 28 3 3 5" xfId="27440"/>
    <cellStyle name="Note 28 3 3_Table 2A-1_EFT (Annual)" xfId="7389"/>
    <cellStyle name="Note 28 3 4" xfId="2162"/>
    <cellStyle name="Note 28 3 4 2" xfId="5723"/>
    <cellStyle name="Note 28 3 4 2 2" xfId="13938"/>
    <cellStyle name="Note 28 3 4 2 2 2" xfId="25926"/>
    <cellStyle name="Note 28 3 4 2 2 2 2" xfId="47112"/>
    <cellStyle name="Note 28 3 4 2 2 3" xfId="36508"/>
    <cellStyle name="Note 28 3 4 2 3" xfId="20813"/>
    <cellStyle name="Note 28 3 4 2 3 2" xfId="42000"/>
    <cellStyle name="Note 28 3 4 2 4" xfId="31380"/>
    <cellStyle name="Note 28 3 4 2_Table 2A-1_EFT (Annual)" xfId="15722"/>
    <cellStyle name="Note 28 3 4 3" xfId="11282"/>
    <cellStyle name="Note 28 3 4 3 2" xfId="23380"/>
    <cellStyle name="Note 28 3 4 3 2 2" xfId="44566"/>
    <cellStyle name="Note 28 3 4 3 3" xfId="33962"/>
    <cellStyle name="Note 28 3 4 4" xfId="18267"/>
    <cellStyle name="Note 28 3 4 4 2" xfId="39454"/>
    <cellStyle name="Note 28 3 4 5" xfId="28637"/>
    <cellStyle name="Note 28 3 4_Table 2A-1_EFT (Annual)" xfId="7390"/>
    <cellStyle name="Note 28 3 5" xfId="4010"/>
    <cellStyle name="Note 28 3 5 2" xfId="12338"/>
    <cellStyle name="Note 28 3 5 2 2" xfId="24362"/>
    <cellStyle name="Note 28 3 5 2 2 2" xfId="45548"/>
    <cellStyle name="Note 28 3 5 2 3" xfId="34944"/>
    <cellStyle name="Note 28 3 5 3" xfId="19249"/>
    <cellStyle name="Note 28 3 5 3 2" xfId="40436"/>
    <cellStyle name="Note 28 3 5 4" xfId="29698"/>
    <cellStyle name="Note 28 3 5_Table 2A-1_EFT (Annual)" xfId="15723"/>
    <cellStyle name="Note 28 3 6" xfId="9675"/>
    <cellStyle name="Note 28 3 6 2" xfId="21816"/>
    <cellStyle name="Note 28 3 6 2 2" xfId="43002"/>
    <cellStyle name="Note 28 3 6 3" xfId="32398"/>
    <cellStyle name="Note 28 3 7" xfId="16703"/>
    <cellStyle name="Note 28 3 7 2" xfId="37890"/>
    <cellStyle name="Note 28 3 8" xfId="26955"/>
    <cellStyle name="Note 28 3_Table 2A-1_EFT (Annual)" xfId="3284"/>
    <cellStyle name="Note 28 4" xfId="1260"/>
    <cellStyle name="Note 28 4 2" xfId="2530"/>
    <cellStyle name="Note 28 4 2 2" xfId="6091"/>
    <cellStyle name="Note 28 4 2 2 2" xfId="14285"/>
    <cellStyle name="Note 28 4 2 2 2 2" xfId="26257"/>
    <cellStyle name="Note 28 4 2 2 2 2 2" xfId="47443"/>
    <cellStyle name="Note 28 4 2 2 2 3" xfId="36839"/>
    <cellStyle name="Note 28 4 2 2 3" xfId="21144"/>
    <cellStyle name="Note 28 4 2 2 3 2" xfId="42331"/>
    <cellStyle name="Note 28 4 2 2 4" xfId="31747"/>
    <cellStyle name="Note 28 4 2 2_Table 2A-1_EFT (Annual)" xfId="15724"/>
    <cellStyle name="Note 28 4 2 3" xfId="11627"/>
    <cellStyle name="Note 28 4 2 3 2" xfId="23711"/>
    <cellStyle name="Note 28 4 2 3 2 2" xfId="44897"/>
    <cellStyle name="Note 28 4 2 3 3" xfId="34293"/>
    <cellStyle name="Note 28 4 2 4" xfId="18598"/>
    <cellStyle name="Note 28 4 2 4 2" xfId="39785"/>
    <cellStyle name="Note 28 4 2 5" xfId="29004"/>
    <cellStyle name="Note 28 4 2_Table 2A-1_EFT (Annual)" xfId="7392"/>
    <cellStyle name="Note 28 4 3" xfId="4821"/>
    <cellStyle name="Note 28 4 3 2" xfId="13081"/>
    <cellStyle name="Note 28 4 3 2 2" xfId="25087"/>
    <cellStyle name="Note 28 4 3 2 2 2" xfId="46273"/>
    <cellStyle name="Note 28 4 3 2 3" xfId="35669"/>
    <cellStyle name="Note 28 4 3 3" xfId="19974"/>
    <cellStyle name="Note 28 4 3 3 2" xfId="41161"/>
    <cellStyle name="Note 28 4 3 4" xfId="30478"/>
    <cellStyle name="Note 28 4 3_Table 2A-1_EFT (Annual)" xfId="15725"/>
    <cellStyle name="Note 28 4 4" xfId="10425"/>
    <cellStyle name="Note 28 4 4 2" xfId="22541"/>
    <cellStyle name="Note 28 4 4 2 2" xfId="43727"/>
    <cellStyle name="Note 28 4 4 3" xfId="33123"/>
    <cellStyle name="Note 28 4 5" xfId="17428"/>
    <cellStyle name="Note 28 4 5 2" xfId="38615"/>
    <cellStyle name="Note 28 4 6" xfId="27735"/>
    <cellStyle name="Note 28 4_Table 2A-1_EFT (Annual)" xfId="7391"/>
    <cellStyle name="Note 28 5" xfId="809"/>
    <cellStyle name="Note 28 5 2" xfId="4370"/>
    <cellStyle name="Note 28 5 2 2" xfId="12650"/>
    <cellStyle name="Note 28 5 2 2 2" xfId="24667"/>
    <cellStyle name="Note 28 5 2 2 2 2" xfId="45853"/>
    <cellStyle name="Note 28 5 2 2 3" xfId="35249"/>
    <cellStyle name="Note 28 5 2 3" xfId="19554"/>
    <cellStyle name="Note 28 5 2 3 2" xfId="40741"/>
    <cellStyle name="Note 28 5 2 4" xfId="30027"/>
    <cellStyle name="Note 28 5 2_Table 2A-1_EFT (Annual)" xfId="15726"/>
    <cellStyle name="Note 28 5 3" xfId="9998"/>
    <cellStyle name="Note 28 5 3 2" xfId="22121"/>
    <cellStyle name="Note 28 5 3 2 2" xfId="43307"/>
    <cellStyle name="Note 28 5 3 3" xfId="32703"/>
    <cellStyle name="Note 28 5 4" xfId="17008"/>
    <cellStyle name="Note 28 5 4 2" xfId="38195"/>
    <cellStyle name="Note 28 5 5" xfId="27284"/>
    <cellStyle name="Note 28 5_Table 2A-1_EFT (Annual)" xfId="7393"/>
    <cellStyle name="Note 28 6" xfId="1999"/>
    <cellStyle name="Note 28 6 2" xfId="5560"/>
    <cellStyle name="Note 28 6 2 2" xfId="13775"/>
    <cellStyle name="Note 28 6 2 2 2" xfId="25763"/>
    <cellStyle name="Note 28 6 2 2 2 2" xfId="46949"/>
    <cellStyle name="Note 28 6 2 2 3" xfId="36345"/>
    <cellStyle name="Note 28 6 2 3" xfId="20650"/>
    <cellStyle name="Note 28 6 2 3 2" xfId="41837"/>
    <cellStyle name="Note 28 6 2 4" xfId="31217"/>
    <cellStyle name="Note 28 6 2_Table 2A-1_EFT (Annual)" xfId="15727"/>
    <cellStyle name="Note 28 6 3" xfId="11119"/>
    <cellStyle name="Note 28 6 3 2" xfId="23217"/>
    <cellStyle name="Note 28 6 3 2 2" xfId="44403"/>
    <cellStyle name="Note 28 6 3 3" xfId="33799"/>
    <cellStyle name="Note 28 6 4" xfId="18104"/>
    <cellStyle name="Note 28 6 4 2" xfId="39291"/>
    <cellStyle name="Note 28 6 5" xfId="28474"/>
    <cellStyle name="Note 28 6_Table 2A-1_EFT (Annual)" xfId="7394"/>
    <cellStyle name="Note 28 7" xfId="3801"/>
    <cellStyle name="Note 28 7 2" xfId="12169"/>
    <cellStyle name="Note 28 7 2 2" xfId="24199"/>
    <cellStyle name="Note 28 7 2 2 2" xfId="45385"/>
    <cellStyle name="Note 28 7 2 3" xfId="34781"/>
    <cellStyle name="Note 28 7 3" xfId="19086"/>
    <cellStyle name="Note 28 7 3 2" xfId="40273"/>
    <cellStyle name="Note 28 7 4" xfId="29510"/>
    <cellStyle name="Note 28 7_Table 2A-1_EFT (Annual)" xfId="15728"/>
    <cellStyle name="Note 28 8" xfId="9488"/>
    <cellStyle name="Note 28 8 2" xfId="21653"/>
    <cellStyle name="Note 28 8 2 2" xfId="42839"/>
    <cellStyle name="Note 28 8 3" xfId="32235"/>
    <cellStyle name="Note 28 9" xfId="16540"/>
    <cellStyle name="Note 28 9 2" xfId="37727"/>
    <cellStyle name="Note 28_Table 2A-1_EFT (Annual)" xfId="3282"/>
    <cellStyle name="Note 29" xfId="200"/>
    <cellStyle name="Note 29 10" xfId="26755"/>
    <cellStyle name="Note 29 2" xfId="593"/>
    <cellStyle name="Note 29 2 2" xfId="1570"/>
    <cellStyle name="Note 29 2 2 2" xfId="2840"/>
    <cellStyle name="Note 29 2 2 2 2" xfId="6401"/>
    <cellStyle name="Note 29 2 2 2 2 2" xfId="14595"/>
    <cellStyle name="Note 29 2 2 2 2 2 2" xfId="26567"/>
    <cellStyle name="Note 29 2 2 2 2 2 2 2" xfId="47753"/>
    <cellStyle name="Note 29 2 2 2 2 2 3" xfId="37149"/>
    <cellStyle name="Note 29 2 2 2 2 3" xfId="21454"/>
    <cellStyle name="Note 29 2 2 2 2 3 2" xfId="42641"/>
    <cellStyle name="Note 29 2 2 2 2 4" xfId="32057"/>
    <cellStyle name="Note 29 2 2 2 2_Table 2A-1_EFT (Annual)" xfId="15729"/>
    <cellStyle name="Note 29 2 2 2 3" xfId="11937"/>
    <cellStyle name="Note 29 2 2 2 3 2" xfId="24021"/>
    <cellStyle name="Note 29 2 2 2 3 2 2" xfId="45207"/>
    <cellStyle name="Note 29 2 2 2 3 3" xfId="34603"/>
    <cellStyle name="Note 29 2 2 2 4" xfId="18908"/>
    <cellStyle name="Note 29 2 2 2 4 2" xfId="40095"/>
    <cellStyle name="Note 29 2 2 2 5" xfId="29314"/>
    <cellStyle name="Note 29 2 2 2_Table 2A-1_EFT (Annual)" xfId="7396"/>
    <cellStyle name="Note 29 2 2 3" xfId="5131"/>
    <cellStyle name="Note 29 2 2 3 2" xfId="13391"/>
    <cellStyle name="Note 29 2 2 3 2 2" xfId="25397"/>
    <cellStyle name="Note 29 2 2 3 2 2 2" xfId="46583"/>
    <cellStyle name="Note 29 2 2 3 2 3" xfId="35979"/>
    <cellStyle name="Note 29 2 2 3 3" xfId="20284"/>
    <cellStyle name="Note 29 2 2 3 3 2" xfId="41471"/>
    <cellStyle name="Note 29 2 2 3 4" xfId="30788"/>
    <cellStyle name="Note 29 2 2 3_Table 2A-1_EFT (Annual)" xfId="15730"/>
    <cellStyle name="Note 29 2 2 4" xfId="10735"/>
    <cellStyle name="Note 29 2 2 4 2" xfId="22851"/>
    <cellStyle name="Note 29 2 2 4 2 2" xfId="44037"/>
    <cellStyle name="Note 29 2 2 4 3" xfId="33433"/>
    <cellStyle name="Note 29 2 2 5" xfId="17738"/>
    <cellStyle name="Note 29 2 2 5 2" xfId="38925"/>
    <cellStyle name="Note 29 2 2 6" xfId="28045"/>
    <cellStyle name="Note 29 2 2_Table 2A-1_EFT (Annual)" xfId="7395"/>
    <cellStyle name="Note 29 2 3" xfId="1091"/>
    <cellStyle name="Note 29 2 3 2" xfId="4652"/>
    <cellStyle name="Note 29 2 3 2 2" xfId="12912"/>
    <cellStyle name="Note 29 2 3 2 2 2" xfId="24918"/>
    <cellStyle name="Note 29 2 3 2 2 2 2" xfId="46104"/>
    <cellStyle name="Note 29 2 3 2 2 3" xfId="35500"/>
    <cellStyle name="Note 29 2 3 2 3" xfId="19805"/>
    <cellStyle name="Note 29 2 3 2 3 2" xfId="40992"/>
    <cellStyle name="Note 29 2 3 2 4" xfId="30309"/>
    <cellStyle name="Note 29 2 3 2_Table 2A-1_EFT (Annual)" xfId="15731"/>
    <cellStyle name="Note 29 2 3 3" xfId="10256"/>
    <cellStyle name="Note 29 2 3 3 2" xfId="22372"/>
    <cellStyle name="Note 29 2 3 3 2 2" xfId="43558"/>
    <cellStyle name="Note 29 2 3 3 3" xfId="32954"/>
    <cellStyle name="Note 29 2 3 4" xfId="17259"/>
    <cellStyle name="Note 29 2 3 4 2" xfId="38446"/>
    <cellStyle name="Note 29 2 3 5" xfId="27566"/>
    <cellStyle name="Note 29 2 3_Table 2A-1_EFT (Annual)" xfId="7397"/>
    <cellStyle name="Note 29 2 4" xfId="2309"/>
    <cellStyle name="Note 29 2 4 2" xfId="5870"/>
    <cellStyle name="Note 29 2 4 2 2" xfId="14085"/>
    <cellStyle name="Note 29 2 4 2 2 2" xfId="26073"/>
    <cellStyle name="Note 29 2 4 2 2 2 2" xfId="47259"/>
    <cellStyle name="Note 29 2 4 2 2 3" xfId="36655"/>
    <cellStyle name="Note 29 2 4 2 3" xfId="20960"/>
    <cellStyle name="Note 29 2 4 2 3 2" xfId="42147"/>
    <cellStyle name="Note 29 2 4 2 4" xfId="31527"/>
    <cellStyle name="Note 29 2 4 2_Table 2A-1_EFT (Annual)" xfId="15732"/>
    <cellStyle name="Note 29 2 4 3" xfId="11429"/>
    <cellStyle name="Note 29 2 4 3 2" xfId="23527"/>
    <cellStyle name="Note 29 2 4 3 2 2" xfId="44713"/>
    <cellStyle name="Note 29 2 4 3 3" xfId="34109"/>
    <cellStyle name="Note 29 2 4 4" xfId="18414"/>
    <cellStyle name="Note 29 2 4 4 2" xfId="39601"/>
    <cellStyle name="Note 29 2 4 5" xfId="28784"/>
    <cellStyle name="Note 29 2 4_Table 2A-1_EFT (Annual)" xfId="7398"/>
    <cellStyle name="Note 29 2 5" xfId="4163"/>
    <cellStyle name="Note 29 2 5 2" xfId="12487"/>
    <cellStyle name="Note 29 2 5 2 2" xfId="24509"/>
    <cellStyle name="Note 29 2 5 2 2 2" xfId="45695"/>
    <cellStyle name="Note 29 2 5 2 3" xfId="35091"/>
    <cellStyle name="Note 29 2 5 3" xfId="19396"/>
    <cellStyle name="Note 29 2 5 3 2" xfId="40583"/>
    <cellStyle name="Note 29 2 5 4" xfId="29851"/>
    <cellStyle name="Note 29 2 5_Table 2A-1_EFT (Annual)" xfId="15733"/>
    <cellStyle name="Note 29 2 6" xfId="9826"/>
    <cellStyle name="Note 29 2 6 2" xfId="21963"/>
    <cellStyle name="Note 29 2 6 2 2" xfId="43149"/>
    <cellStyle name="Note 29 2 6 3" xfId="32545"/>
    <cellStyle name="Note 29 2 7" xfId="16850"/>
    <cellStyle name="Note 29 2 7 2" xfId="38037"/>
    <cellStyle name="Note 29 2 8" xfId="27108"/>
    <cellStyle name="Note 29 2_Table 2A-1_EFT (Annual)" xfId="3286"/>
    <cellStyle name="Note 29 3" xfId="429"/>
    <cellStyle name="Note 29 3 2" xfId="1412"/>
    <cellStyle name="Note 29 3 2 2" xfId="2682"/>
    <cellStyle name="Note 29 3 2 2 2" xfId="6243"/>
    <cellStyle name="Note 29 3 2 2 2 2" xfId="14437"/>
    <cellStyle name="Note 29 3 2 2 2 2 2" xfId="26409"/>
    <cellStyle name="Note 29 3 2 2 2 2 2 2" xfId="47595"/>
    <cellStyle name="Note 29 3 2 2 2 2 3" xfId="36991"/>
    <cellStyle name="Note 29 3 2 2 2 3" xfId="21296"/>
    <cellStyle name="Note 29 3 2 2 2 3 2" xfId="42483"/>
    <cellStyle name="Note 29 3 2 2 2 4" xfId="31899"/>
    <cellStyle name="Note 29 3 2 2 2_Table 2A-1_EFT (Annual)" xfId="15734"/>
    <cellStyle name="Note 29 3 2 2 3" xfId="11779"/>
    <cellStyle name="Note 29 3 2 2 3 2" xfId="23863"/>
    <cellStyle name="Note 29 3 2 2 3 2 2" xfId="45049"/>
    <cellStyle name="Note 29 3 2 2 3 3" xfId="34445"/>
    <cellStyle name="Note 29 3 2 2 4" xfId="18750"/>
    <cellStyle name="Note 29 3 2 2 4 2" xfId="39937"/>
    <cellStyle name="Note 29 3 2 2 5" xfId="29156"/>
    <cellStyle name="Note 29 3 2 2_Table 2A-1_EFT (Annual)" xfId="7400"/>
    <cellStyle name="Note 29 3 2 3" xfId="4973"/>
    <cellStyle name="Note 29 3 2 3 2" xfId="13233"/>
    <cellStyle name="Note 29 3 2 3 2 2" xfId="25239"/>
    <cellStyle name="Note 29 3 2 3 2 2 2" xfId="46425"/>
    <cellStyle name="Note 29 3 2 3 2 3" xfId="35821"/>
    <cellStyle name="Note 29 3 2 3 3" xfId="20126"/>
    <cellStyle name="Note 29 3 2 3 3 2" xfId="41313"/>
    <cellStyle name="Note 29 3 2 3 4" xfId="30630"/>
    <cellStyle name="Note 29 3 2 3_Table 2A-1_EFT (Annual)" xfId="15735"/>
    <cellStyle name="Note 29 3 2 4" xfId="10577"/>
    <cellStyle name="Note 29 3 2 4 2" xfId="22693"/>
    <cellStyle name="Note 29 3 2 4 2 2" xfId="43879"/>
    <cellStyle name="Note 29 3 2 4 3" xfId="33275"/>
    <cellStyle name="Note 29 3 2 5" xfId="17580"/>
    <cellStyle name="Note 29 3 2 5 2" xfId="38767"/>
    <cellStyle name="Note 29 3 2 6" xfId="27887"/>
    <cellStyle name="Note 29 3 2_Table 2A-1_EFT (Annual)" xfId="7399"/>
    <cellStyle name="Note 29 3 3" xfId="957"/>
    <cellStyle name="Note 29 3 3 2" xfId="4518"/>
    <cellStyle name="Note 29 3 3 2 2" xfId="12780"/>
    <cellStyle name="Note 29 3 3 2 2 2" xfId="24790"/>
    <cellStyle name="Note 29 3 3 2 2 2 2" xfId="45976"/>
    <cellStyle name="Note 29 3 3 2 2 3" xfId="35372"/>
    <cellStyle name="Note 29 3 3 2 3" xfId="19677"/>
    <cellStyle name="Note 29 3 3 2 3 2" xfId="40864"/>
    <cellStyle name="Note 29 3 3 2 4" xfId="30175"/>
    <cellStyle name="Note 29 3 3 2_Table 2A-1_EFT (Annual)" xfId="15736"/>
    <cellStyle name="Note 29 3 3 3" xfId="10127"/>
    <cellStyle name="Note 29 3 3 3 2" xfId="22244"/>
    <cellStyle name="Note 29 3 3 3 2 2" xfId="43430"/>
    <cellStyle name="Note 29 3 3 3 3" xfId="32826"/>
    <cellStyle name="Note 29 3 3 4" xfId="17131"/>
    <cellStyle name="Note 29 3 3 4 2" xfId="38318"/>
    <cellStyle name="Note 29 3 3 5" xfId="27432"/>
    <cellStyle name="Note 29 3 3_Table 2A-1_EFT (Annual)" xfId="7401"/>
    <cellStyle name="Note 29 3 4" xfId="2151"/>
    <cellStyle name="Note 29 3 4 2" xfId="5712"/>
    <cellStyle name="Note 29 3 4 2 2" xfId="13927"/>
    <cellStyle name="Note 29 3 4 2 2 2" xfId="25915"/>
    <cellStyle name="Note 29 3 4 2 2 2 2" xfId="47101"/>
    <cellStyle name="Note 29 3 4 2 2 3" xfId="36497"/>
    <cellStyle name="Note 29 3 4 2 3" xfId="20802"/>
    <cellStyle name="Note 29 3 4 2 3 2" xfId="41989"/>
    <cellStyle name="Note 29 3 4 2 4" xfId="31369"/>
    <cellStyle name="Note 29 3 4 2_Table 2A-1_EFT (Annual)" xfId="15737"/>
    <cellStyle name="Note 29 3 4 3" xfId="11271"/>
    <cellStyle name="Note 29 3 4 3 2" xfId="23369"/>
    <cellStyle name="Note 29 3 4 3 2 2" xfId="44555"/>
    <cellStyle name="Note 29 3 4 3 3" xfId="33951"/>
    <cellStyle name="Note 29 3 4 4" xfId="18256"/>
    <cellStyle name="Note 29 3 4 4 2" xfId="39443"/>
    <cellStyle name="Note 29 3 4 5" xfId="28626"/>
    <cellStyle name="Note 29 3 4_Table 2A-1_EFT (Annual)" xfId="7402"/>
    <cellStyle name="Note 29 3 5" xfId="3999"/>
    <cellStyle name="Note 29 3 5 2" xfId="12327"/>
    <cellStyle name="Note 29 3 5 2 2" xfId="24351"/>
    <cellStyle name="Note 29 3 5 2 2 2" xfId="45537"/>
    <cellStyle name="Note 29 3 5 2 3" xfId="34933"/>
    <cellStyle name="Note 29 3 5 3" xfId="19238"/>
    <cellStyle name="Note 29 3 5 3 2" xfId="40425"/>
    <cellStyle name="Note 29 3 5 4" xfId="29687"/>
    <cellStyle name="Note 29 3 5_Table 2A-1_EFT (Annual)" xfId="15738"/>
    <cellStyle name="Note 29 3 6" xfId="9664"/>
    <cellStyle name="Note 29 3 6 2" xfId="21805"/>
    <cellStyle name="Note 29 3 6 2 2" xfId="42991"/>
    <cellStyle name="Note 29 3 6 3" xfId="32387"/>
    <cellStyle name="Note 29 3 7" xfId="16692"/>
    <cellStyle name="Note 29 3 7 2" xfId="37879"/>
    <cellStyle name="Note 29 3 8" xfId="26944"/>
    <cellStyle name="Note 29 3_Table 2A-1_EFT (Annual)" xfId="3287"/>
    <cellStyle name="Note 29 4" xfId="1248"/>
    <cellStyle name="Note 29 4 2" xfId="2518"/>
    <cellStyle name="Note 29 4 2 2" xfId="6079"/>
    <cellStyle name="Note 29 4 2 2 2" xfId="14273"/>
    <cellStyle name="Note 29 4 2 2 2 2" xfId="26245"/>
    <cellStyle name="Note 29 4 2 2 2 2 2" xfId="47431"/>
    <cellStyle name="Note 29 4 2 2 2 3" xfId="36827"/>
    <cellStyle name="Note 29 4 2 2 3" xfId="21132"/>
    <cellStyle name="Note 29 4 2 2 3 2" xfId="42319"/>
    <cellStyle name="Note 29 4 2 2 4" xfId="31735"/>
    <cellStyle name="Note 29 4 2 2_Table 2A-1_EFT (Annual)" xfId="15739"/>
    <cellStyle name="Note 29 4 2 3" xfId="11615"/>
    <cellStyle name="Note 29 4 2 3 2" xfId="23699"/>
    <cellStyle name="Note 29 4 2 3 2 2" xfId="44885"/>
    <cellStyle name="Note 29 4 2 3 3" xfId="34281"/>
    <cellStyle name="Note 29 4 2 4" xfId="18586"/>
    <cellStyle name="Note 29 4 2 4 2" xfId="39773"/>
    <cellStyle name="Note 29 4 2 5" xfId="28992"/>
    <cellStyle name="Note 29 4 2_Table 2A-1_EFT (Annual)" xfId="7404"/>
    <cellStyle name="Note 29 4 3" xfId="4809"/>
    <cellStyle name="Note 29 4 3 2" xfId="13069"/>
    <cellStyle name="Note 29 4 3 2 2" xfId="25075"/>
    <cellStyle name="Note 29 4 3 2 2 2" xfId="46261"/>
    <cellStyle name="Note 29 4 3 2 3" xfId="35657"/>
    <cellStyle name="Note 29 4 3 3" xfId="19962"/>
    <cellStyle name="Note 29 4 3 3 2" xfId="41149"/>
    <cellStyle name="Note 29 4 3 4" xfId="30466"/>
    <cellStyle name="Note 29 4 3_Table 2A-1_EFT (Annual)" xfId="15740"/>
    <cellStyle name="Note 29 4 4" xfId="10413"/>
    <cellStyle name="Note 29 4 4 2" xfId="22529"/>
    <cellStyle name="Note 29 4 4 2 2" xfId="43715"/>
    <cellStyle name="Note 29 4 4 3" xfId="33111"/>
    <cellStyle name="Note 29 4 5" xfId="17416"/>
    <cellStyle name="Note 29 4 5 2" xfId="38603"/>
    <cellStyle name="Note 29 4 6" xfId="27723"/>
    <cellStyle name="Note 29 4_Table 2A-1_EFT (Annual)" xfId="7403"/>
    <cellStyle name="Note 29 5" xfId="800"/>
    <cellStyle name="Note 29 5 2" xfId="4361"/>
    <cellStyle name="Note 29 5 2 2" xfId="12641"/>
    <cellStyle name="Note 29 5 2 2 2" xfId="24658"/>
    <cellStyle name="Note 29 5 2 2 2 2" xfId="45844"/>
    <cellStyle name="Note 29 5 2 2 3" xfId="35240"/>
    <cellStyle name="Note 29 5 2 3" xfId="19545"/>
    <cellStyle name="Note 29 5 2 3 2" xfId="40732"/>
    <cellStyle name="Note 29 5 2 4" xfId="30018"/>
    <cellStyle name="Note 29 5 2_Table 2A-1_EFT (Annual)" xfId="15741"/>
    <cellStyle name="Note 29 5 3" xfId="9989"/>
    <cellStyle name="Note 29 5 3 2" xfId="22112"/>
    <cellStyle name="Note 29 5 3 2 2" xfId="43298"/>
    <cellStyle name="Note 29 5 3 3" xfId="32694"/>
    <cellStyle name="Note 29 5 4" xfId="16999"/>
    <cellStyle name="Note 29 5 4 2" xfId="38186"/>
    <cellStyle name="Note 29 5 5" xfId="27275"/>
    <cellStyle name="Note 29 5_Table 2A-1_EFT (Annual)" xfId="7405"/>
    <cellStyle name="Note 29 6" xfId="1987"/>
    <cellStyle name="Note 29 6 2" xfId="5548"/>
    <cellStyle name="Note 29 6 2 2" xfId="13763"/>
    <cellStyle name="Note 29 6 2 2 2" xfId="25751"/>
    <cellStyle name="Note 29 6 2 2 2 2" xfId="46937"/>
    <cellStyle name="Note 29 6 2 2 3" xfId="36333"/>
    <cellStyle name="Note 29 6 2 3" xfId="20638"/>
    <cellStyle name="Note 29 6 2 3 2" xfId="41825"/>
    <cellStyle name="Note 29 6 2 4" xfId="31205"/>
    <cellStyle name="Note 29 6 2_Table 2A-1_EFT (Annual)" xfId="15742"/>
    <cellStyle name="Note 29 6 3" xfId="11107"/>
    <cellStyle name="Note 29 6 3 2" xfId="23205"/>
    <cellStyle name="Note 29 6 3 2 2" xfId="44391"/>
    <cellStyle name="Note 29 6 3 3" xfId="33787"/>
    <cellStyle name="Note 29 6 4" xfId="18092"/>
    <cellStyle name="Note 29 6 4 2" xfId="39279"/>
    <cellStyle name="Note 29 6 5" xfId="28462"/>
    <cellStyle name="Note 29 6_Table 2A-1_EFT (Annual)" xfId="7406"/>
    <cellStyle name="Note 29 7" xfId="3789"/>
    <cellStyle name="Note 29 7 2" xfId="12157"/>
    <cellStyle name="Note 29 7 2 2" xfId="24187"/>
    <cellStyle name="Note 29 7 2 2 2" xfId="45373"/>
    <cellStyle name="Note 29 7 2 3" xfId="34769"/>
    <cellStyle name="Note 29 7 3" xfId="19074"/>
    <cellStyle name="Note 29 7 3 2" xfId="40261"/>
    <cellStyle name="Note 29 7 4" xfId="29498"/>
    <cellStyle name="Note 29 7_Table 2A-1_EFT (Annual)" xfId="15743"/>
    <cellStyle name="Note 29 8" xfId="9476"/>
    <cellStyle name="Note 29 8 2" xfId="21641"/>
    <cellStyle name="Note 29 8 2 2" xfId="42827"/>
    <cellStyle name="Note 29 8 3" xfId="32223"/>
    <cellStyle name="Note 29 9" xfId="16528"/>
    <cellStyle name="Note 29 9 2" xfId="37715"/>
    <cellStyle name="Note 29_Table 2A-1_EFT (Annual)" xfId="3285"/>
    <cellStyle name="Note 3" xfId="113"/>
    <cellStyle name="Note 3 10" xfId="21508"/>
    <cellStyle name="Note 3 10 2" xfId="42695"/>
    <cellStyle name="Note 3 11" xfId="26668"/>
    <cellStyle name="Note 3 2" xfId="506"/>
    <cellStyle name="Note 3 2 2" xfId="1483"/>
    <cellStyle name="Note 3 2 2 2" xfId="2753"/>
    <cellStyle name="Note 3 2 2 2 2" xfId="6314"/>
    <cellStyle name="Note 3 2 2 2 2 2" xfId="14508"/>
    <cellStyle name="Note 3 2 2 2 2 2 2" xfId="26480"/>
    <cellStyle name="Note 3 2 2 2 2 2 2 2" xfId="47666"/>
    <cellStyle name="Note 3 2 2 2 2 2 3" xfId="37062"/>
    <cellStyle name="Note 3 2 2 2 2 3" xfId="21367"/>
    <cellStyle name="Note 3 2 2 2 2 3 2" xfId="42554"/>
    <cellStyle name="Note 3 2 2 2 2 4" xfId="31970"/>
    <cellStyle name="Note 3 2 2 2 2_Table 2A-1_EFT (Annual)" xfId="15744"/>
    <cellStyle name="Note 3 2 2 2 3" xfId="11850"/>
    <cellStyle name="Note 3 2 2 2 3 2" xfId="23934"/>
    <cellStyle name="Note 3 2 2 2 3 2 2" xfId="45120"/>
    <cellStyle name="Note 3 2 2 2 3 3" xfId="34516"/>
    <cellStyle name="Note 3 2 2 2 4" xfId="18821"/>
    <cellStyle name="Note 3 2 2 2 4 2" xfId="40008"/>
    <cellStyle name="Note 3 2 2 2 5" xfId="29227"/>
    <cellStyle name="Note 3 2 2 2_Table 2A-1_EFT (Annual)" xfId="7408"/>
    <cellStyle name="Note 3 2 2 3" xfId="5044"/>
    <cellStyle name="Note 3 2 2 3 2" xfId="13304"/>
    <cellStyle name="Note 3 2 2 3 2 2" xfId="25310"/>
    <cellStyle name="Note 3 2 2 3 2 2 2" xfId="46496"/>
    <cellStyle name="Note 3 2 2 3 2 3" xfId="35892"/>
    <cellStyle name="Note 3 2 2 3 3" xfId="20197"/>
    <cellStyle name="Note 3 2 2 3 3 2" xfId="41384"/>
    <cellStyle name="Note 3 2 2 3 4" xfId="30701"/>
    <cellStyle name="Note 3 2 2 3_Table 2A-1_EFT (Annual)" xfId="15745"/>
    <cellStyle name="Note 3 2 2 4" xfId="10648"/>
    <cellStyle name="Note 3 2 2 4 2" xfId="22764"/>
    <cellStyle name="Note 3 2 2 4 2 2" xfId="43950"/>
    <cellStyle name="Note 3 2 2 4 3" xfId="33346"/>
    <cellStyle name="Note 3 2 2 5" xfId="17651"/>
    <cellStyle name="Note 3 2 2 5 2" xfId="38838"/>
    <cellStyle name="Note 3 2 2 6" xfId="27958"/>
    <cellStyle name="Note 3 2 2_Table 2A-1_EFT (Annual)" xfId="7407"/>
    <cellStyle name="Note 3 2 3" xfId="1019"/>
    <cellStyle name="Note 3 2 3 2" xfId="4580"/>
    <cellStyle name="Note 3 2 3 2 2" xfId="12840"/>
    <cellStyle name="Note 3 2 3 2 2 2" xfId="24846"/>
    <cellStyle name="Note 3 2 3 2 2 2 2" xfId="46032"/>
    <cellStyle name="Note 3 2 3 2 2 3" xfId="35428"/>
    <cellStyle name="Note 3 2 3 2 3" xfId="19733"/>
    <cellStyle name="Note 3 2 3 2 3 2" xfId="40920"/>
    <cellStyle name="Note 3 2 3 2 4" xfId="30237"/>
    <cellStyle name="Note 3 2 3 2_Table 2A-1_EFT (Annual)" xfId="15746"/>
    <cellStyle name="Note 3 2 3 3" xfId="10184"/>
    <cellStyle name="Note 3 2 3 3 2" xfId="22300"/>
    <cellStyle name="Note 3 2 3 3 2 2" xfId="43486"/>
    <cellStyle name="Note 3 2 3 3 3" xfId="32882"/>
    <cellStyle name="Note 3 2 3 4" xfId="17187"/>
    <cellStyle name="Note 3 2 3 4 2" xfId="38374"/>
    <cellStyle name="Note 3 2 3 5" xfId="27494"/>
    <cellStyle name="Note 3 2 3_Table 2A-1_EFT (Annual)" xfId="7409"/>
    <cellStyle name="Note 3 2 4" xfId="2222"/>
    <cellStyle name="Note 3 2 4 2" xfId="5783"/>
    <cellStyle name="Note 3 2 4 2 2" xfId="13998"/>
    <cellStyle name="Note 3 2 4 2 2 2" xfId="25986"/>
    <cellStyle name="Note 3 2 4 2 2 2 2" xfId="47172"/>
    <cellStyle name="Note 3 2 4 2 2 3" xfId="36568"/>
    <cellStyle name="Note 3 2 4 2 3" xfId="20873"/>
    <cellStyle name="Note 3 2 4 2 3 2" xfId="42060"/>
    <cellStyle name="Note 3 2 4 2 4" xfId="31440"/>
    <cellStyle name="Note 3 2 4 2_Table 2A-1_EFT (Annual)" xfId="15747"/>
    <cellStyle name="Note 3 2 4 3" xfId="11342"/>
    <cellStyle name="Note 3 2 4 3 2" xfId="23440"/>
    <cellStyle name="Note 3 2 4 3 2 2" xfId="44626"/>
    <cellStyle name="Note 3 2 4 3 3" xfId="34022"/>
    <cellStyle name="Note 3 2 4 4" xfId="18327"/>
    <cellStyle name="Note 3 2 4 4 2" xfId="39514"/>
    <cellStyle name="Note 3 2 4 5" xfId="28697"/>
    <cellStyle name="Note 3 2 4_Table 2A-1_EFT (Annual)" xfId="7410"/>
    <cellStyle name="Note 3 2 5" xfId="4076"/>
    <cellStyle name="Note 3 2 5 2" xfId="12400"/>
    <cellStyle name="Note 3 2 5 2 2" xfId="24422"/>
    <cellStyle name="Note 3 2 5 2 2 2" xfId="45608"/>
    <cellStyle name="Note 3 2 5 2 3" xfId="35004"/>
    <cellStyle name="Note 3 2 5 3" xfId="19309"/>
    <cellStyle name="Note 3 2 5 3 2" xfId="40496"/>
    <cellStyle name="Note 3 2 5 4" xfId="29764"/>
    <cellStyle name="Note 3 2 5_Table 2A-1_EFT (Annual)" xfId="15748"/>
    <cellStyle name="Note 3 2 6" xfId="9739"/>
    <cellStyle name="Note 3 2 6 2" xfId="21876"/>
    <cellStyle name="Note 3 2 6 2 2" xfId="43062"/>
    <cellStyle name="Note 3 2 6 3" xfId="32458"/>
    <cellStyle name="Note 3 2 7" xfId="16763"/>
    <cellStyle name="Note 3 2 7 2" xfId="37950"/>
    <cellStyle name="Note 3 2 8" xfId="27021"/>
    <cellStyle name="Note 3 2_Table 2A-1_EFT (Annual)" xfId="3289"/>
    <cellStyle name="Note 3 3" xfId="344"/>
    <cellStyle name="Note 3 3 2" xfId="1327"/>
    <cellStyle name="Note 3 3 2 2" xfId="2597"/>
    <cellStyle name="Note 3 3 2 2 2" xfId="6158"/>
    <cellStyle name="Note 3 3 2 2 2 2" xfId="14352"/>
    <cellStyle name="Note 3 3 2 2 2 2 2" xfId="26324"/>
    <cellStyle name="Note 3 3 2 2 2 2 2 2" xfId="47510"/>
    <cellStyle name="Note 3 3 2 2 2 2 3" xfId="36906"/>
    <cellStyle name="Note 3 3 2 2 2 3" xfId="21211"/>
    <cellStyle name="Note 3 3 2 2 2 3 2" xfId="42398"/>
    <cellStyle name="Note 3 3 2 2 2 4" xfId="31814"/>
    <cellStyle name="Note 3 3 2 2 2_Table 2A-1_EFT (Annual)" xfId="15749"/>
    <cellStyle name="Note 3 3 2 2 3" xfId="11694"/>
    <cellStyle name="Note 3 3 2 2 3 2" xfId="23778"/>
    <cellStyle name="Note 3 3 2 2 3 2 2" xfId="44964"/>
    <cellStyle name="Note 3 3 2 2 3 3" xfId="34360"/>
    <cellStyle name="Note 3 3 2 2 4" xfId="18665"/>
    <cellStyle name="Note 3 3 2 2 4 2" xfId="39852"/>
    <cellStyle name="Note 3 3 2 2 5" xfId="29071"/>
    <cellStyle name="Note 3 3 2 2_Table 2A-1_EFT (Annual)" xfId="7412"/>
    <cellStyle name="Note 3 3 2 3" xfId="4888"/>
    <cellStyle name="Note 3 3 2 3 2" xfId="13148"/>
    <cellStyle name="Note 3 3 2 3 2 2" xfId="25154"/>
    <cellStyle name="Note 3 3 2 3 2 2 2" xfId="46340"/>
    <cellStyle name="Note 3 3 2 3 2 3" xfId="35736"/>
    <cellStyle name="Note 3 3 2 3 3" xfId="20041"/>
    <cellStyle name="Note 3 3 2 3 3 2" xfId="41228"/>
    <cellStyle name="Note 3 3 2 3 4" xfId="30545"/>
    <cellStyle name="Note 3 3 2 3_Table 2A-1_EFT (Annual)" xfId="15750"/>
    <cellStyle name="Note 3 3 2 4" xfId="10492"/>
    <cellStyle name="Note 3 3 2 4 2" xfId="22608"/>
    <cellStyle name="Note 3 3 2 4 2 2" xfId="43794"/>
    <cellStyle name="Note 3 3 2 4 3" xfId="33190"/>
    <cellStyle name="Note 3 3 2 5" xfId="17495"/>
    <cellStyle name="Note 3 3 2 5 2" xfId="38682"/>
    <cellStyle name="Note 3 3 2 6" xfId="27802"/>
    <cellStyle name="Note 3 3 2_Table 2A-1_EFT (Annual)" xfId="7411"/>
    <cellStyle name="Note 3 3 3" xfId="887"/>
    <cellStyle name="Note 3 3 3 2" xfId="4448"/>
    <cellStyle name="Note 3 3 3 2 2" xfId="12710"/>
    <cellStyle name="Note 3 3 3 2 2 2" xfId="24720"/>
    <cellStyle name="Note 3 3 3 2 2 2 2" xfId="45906"/>
    <cellStyle name="Note 3 3 3 2 2 3" xfId="35302"/>
    <cellStyle name="Note 3 3 3 2 3" xfId="19607"/>
    <cellStyle name="Note 3 3 3 2 3 2" xfId="40794"/>
    <cellStyle name="Note 3 3 3 2 4" xfId="30105"/>
    <cellStyle name="Note 3 3 3 2_Table 2A-1_EFT (Annual)" xfId="15751"/>
    <cellStyle name="Note 3 3 3 3" xfId="10057"/>
    <cellStyle name="Note 3 3 3 3 2" xfId="22174"/>
    <cellStyle name="Note 3 3 3 3 2 2" xfId="43360"/>
    <cellStyle name="Note 3 3 3 3 3" xfId="32756"/>
    <cellStyle name="Note 3 3 3 4" xfId="17061"/>
    <cellStyle name="Note 3 3 3 4 2" xfId="38248"/>
    <cellStyle name="Note 3 3 3 5" xfId="27362"/>
    <cellStyle name="Note 3 3 3_Table 2A-1_EFT (Annual)" xfId="7413"/>
    <cellStyle name="Note 3 3 4" xfId="2066"/>
    <cellStyle name="Note 3 3 4 2" xfId="5627"/>
    <cellStyle name="Note 3 3 4 2 2" xfId="13842"/>
    <cellStyle name="Note 3 3 4 2 2 2" xfId="25830"/>
    <cellStyle name="Note 3 3 4 2 2 2 2" xfId="47016"/>
    <cellStyle name="Note 3 3 4 2 2 3" xfId="36412"/>
    <cellStyle name="Note 3 3 4 2 3" xfId="20717"/>
    <cellStyle name="Note 3 3 4 2 3 2" xfId="41904"/>
    <cellStyle name="Note 3 3 4 2 4" xfId="31284"/>
    <cellStyle name="Note 3 3 4 2_Table 2A-1_EFT (Annual)" xfId="15752"/>
    <cellStyle name="Note 3 3 4 3" xfId="11186"/>
    <cellStyle name="Note 3 3 4 3 2" xfId="23284"/>
    <cellStyle name="Note 3 3 4 3 2 2" xfId="44470"/>
    <cellStyle name="Note 3 3 4 3 3" xfId="33866"/>
    <cellStyle name="Note 3 3 4 4" xfId="18171"/>
    <cellStyle name="Note 3 3 4 4 2" xfId="39358"/>
    <cellStyle name="Note 3 3 4 5" xfId="28541"/>
    <cellStyle name="Note 3 3 4_Table 2A-1_EFT (Annual)" xfId="7414"/>
    <cellStyle name="Note 3 3 5" xfId="3914"/>
    <cellStyle name="Note 3 3 5 2" xfId="12242"/>
    <cellStyle name="Note 3 3 5 2 2" xfId="24266"/>
    <cellStyle name="Note 3 3 5 2 2 2" xfId="45452"/>
    <cellStyle name="Note 3 3 5 2 3" xfId="34848"/>
    <cellStyle name="Note 3 3 5 3" xfId="19153"/>
    <cellStyle name="Note 3 3 5 3 2" xfId="40340"/>
    <cellStyle name="Note 3 3 5 4" xfId="29602"/>
    <cellStyle name="Note 3 3 5_Table 2A-1_EFT (Annual)" xfId="15753"/>
    <cellStyle name="Note 3 3 6" xfId="9579"/>
    <cellStyle name="Note 3 3 6 2" xfId="21720"/>
    <cellStyle name="Note 3 3 6 2 2" xfId="42906"/>
    <cellStyle name="Note 3 3 6 3" xfId="32302"/>
    <cellStyle name="Note 3 3 7" xfId="16607"/>
    <cellStyle name="Note 3 3 7 2" xfId="37794"/>
    <cellStyle name="Note 3 3 8" xfId="26859"/>
    <cellStyle name="Note 3 3_Table 2A-1_EFT (Annual)" xfId="3290"/>
    <cellStyle name="Note 3 4" xfId="1161"/>
    <cellStyle name="Note 3 4 2" xfId="2431"/>
    <cellStyle name="Note 3 4 2 2" xfId="5992"/>
    <cellStyle name="Note 3 4 2 2 2" xfId="14186"/>
    <cellStyle name="Note 3 4 2 2 2 2" xfId="26158"/>
    <cellStyle name="Note 3 4 2 2 2 2 2" xfId="47344"/>
    <cellStyle name="Note 3 4 2 2 2 3" xfId="36740"/>
    <cellStyle name="Note 3 4 2 2 3" xfId="21045"/>
    <cellStyle name="Note 3 4 2 2 3 2" xfId="42232"/>
    <cellStyle name="Note 3 4 2 2 4" xfId="31648"/>
    <cellStyle name="Note 3 4 2 2_Table 2A-1_EFT (Annual)" xfId="15754"/>
    <cellStyle name="Note 3 4 2 3" xfId="11528"/>
    <cellStyle name="Note 3 4 2 3 2" xfId="23612"/>
    <cellStyle name="Note 3 4 2 3 2 2" xfId="44798"/>
    <cellStyle name="Note 3 4 2 3 3" xfId="34194"/>
    <cellStyle name="Note 3 4 2 4" xfId="18499"/>
    <cellStyle name="Note 3 4 2 4 2" xfId="39686"/>
    <cellStyle name="Note 3 4 2 5" xfId="28905"/>
    <cellStyle name="Note 3 4 2_Table 2A-1_EFT (Annual)" xfId="7416"/>
    <cellStyle name="Note 3 4 3" xfId="4722"/>
    <cellStyle name="Note 3 4 3 2" xfId="12982"/>
    <cellStyle name="Note 3 4 3 2 2" xfId="24988"/>
    <cellStyle name="Note 3 4 3 2 2 2" xfId="46174"/>
    <cellStyle name="Note 3 4 3 2 3" xfId="35570"/>
    <cellStyle name="Note 3 4 3 3" xfId="19875"/>
    <cellStyle name="Note 3 4 3 3 2" xfId="41062"/>
    <cellStyle name="Note 3 4 3 4" xfId="30379"/>
    <cellStyle name="Note 3 4 3_Table 2A-1_EFT (Annual)" xfId="15755"/>
    <cellStyle name="Note 3 4 4" xfId="10326"/>
    <cellStyle name="Note 3 4 4 2" xfId="22442"/>
    <cellStyle name="Note 3 4 4 2 2" xfId="43628"/>
    <cellStyle name="Note 3 4 4 3" xfId="33024"/>
    <cellStyle name="Note 3 4 5" xfId="17329"/>
    <cellStyle name="Note 3 4 5 2" xfId="38516"/>
    <cellStyle name="Note 3 4 6" xfId="27636"/>
    <cellStyle name="Note 3 4_Table 2A-1_EFT (Annual)" xfId="7415"/>
    <cellStyle name="Note 3 5" xfId="728"/>
    <cellStyle name="Note 3 5 2" xfId="4289"/>
    <cellStyle name="Note 3 5 2 2" xfId="12569"/>
    <cellStyle name="Note 3 5 2 2 2" xfId="24586"/>
    <cellStyle name="Note 3 5 2 2 2 2" xfId="45772"/>
    <cellStyle name="Note 3 5 2 2 3" xfId="35168"/>
    <cellStyle name="Note 3 5 2 3" xfId="19473"/>
    <cellStyle name="Note 3 5 2 3 2" xfId="40660"/>
    <cellStyle name="Note 3 5 2 4" xfId="29946"/>
    <cellStyle name="Note 3 5 2_Table 2A-1_EFT (Annual)" xfId="15756"/>
    <cellStyle name="Note 3 5 3" xfId="9917"/>
    <cellStyle name="Note 3 5 3 2" xfId="22040"/>
    <cellStyle name="Note 3 5 3 2 2" xfId="43226"/>
    <cellStyle name="Note 3 5 3 3" xfId="32622"/>
    <cellStyle name="Note 3 5 4" xfId="16927"/>
    <cellStyle name="Note 3 5 4 2" xfId="38114"/>
    <cellStyle name="Note 3 5 5" xfId="27203"/>
    <cellStyle name="Note 3 5_Table 2A-1_EFT (Annual)" xfId="7417"/>
    <cellStyle name="Note 3 6" xfId="1800"/>
    <cellStyle name="Note 3 6 2" xfId="5361"/>
    <cellStyle name="Note 3 6 2 2" xfId="13576"/>
    <cellStyle name="Note 3 6 2 2 2" xfId="25564"/>
    <cellStyle name="Note 3 6 2 2 2 2" xfId="46750"/>
    <cellStyle name="Note 3 6 2 2 3" xfId="36146"/>
    <cellStyle name="Note 3 6 2 3" xfId="20451"/>
    <cellStyle name="Note 3 6 2 3 2" xfId="41638"/>
    <cellStyle name="Note 3 6 2 4" xfId="31018"/>
    <cellStyle name="Note 3 6 2_Table 2A-1_EFT (Annual)" xfId="15757"/>
    <cellStyle name="Note 3 6 3" xfId="10920"/>
    <cellStyle name="Note 3 6 3 2" xfId="23018"/>
    <cellStyle name="Note 3 6 3 2 2" xfId="44204"/>
    <cellStyle name="Note 3 6 3 3" xfId="33600"/>
    <cellStyle name="Note 3 6 4" xfId="17905"/>
    <cellStyle name="Note 3 6 4 2" xfId="39092"/>
    <cellStyle name="Note 3 6 5" xfId="28275"/>
    <cellStyle name="Note 3 6_Table 2A-1_EFT (Annual)" xfId="7418"/>
    <cellStyle name="Note 3 7" xfId="3702"/>
    <cellStyle name="Note 3 7 2" xfId="12070"/>
    <cellStyle name="Note 3 7 2 2" xfId="24100"/>
    <cellStyle name="Note 3 7 2 2 2" xfId="45286"/>
    <cellStyle name="Note 3 7 2 3" xfId="34682"/>
    <cellStyle name="Note 3 7 3" xfId="18987"/>
    <cellStyle name="Note 3 7 3 2" xfId="40174"/>
    <cellStyle name="Note 3 7 4" xfId="29411"/>
    <cellStyle name="Note 3 7_Table 2A-1_EFT (Annual)" xfId="15758"/>
    <cellStyle name="Note 3 8" xfId="9389"/>
    <cellStyle name="Note 3 8 2" xfId="21554"/>
    <cellStyle name="Note 3 8 2 2" xfId="42740"/>
    <cellStyle name="Note 3 8 3" xfId="32136"/>
    <cellStyle name="Note 3 9" xfId="16441"/>
    <cellStyle name="Note 3 9 2" xfId="37628"/>
    <cellStyle name="Note 3_Table 2A-1_EFT (Annual)" xfId="3288"/>
    <cellStyle name="Note 30" xfId="242"/>
    <cellStyle name="Note 30 10" xfId="26797"/>
    <cellStyle name="Note 30 2" xfId="629"/>
    <cellStyle name="Note 30 2 2" xfId="1606"/>
    <cellStyle name="Note 30 2 2 2" xfId="2876"/>
    <cellStyle name="Note 30 2 2 2 2" xfId="6437"/>
    <cellStyle name="Note 30 2 2 2 2 2" xfId="14631"/>
    <cellStyle name="Note 30 2 2 2 2 2 2" xfId="26603"/>
    <cellStyle name="Note 30 2 2 2 2 2 2 2" xfId="47789"/>
    <cellStyle name="Note 30 2 2 2 2 2 3" xfId="37185"/>
    <cellStyle name="Note 30 2 2 2 2 3" xfId="21490"/>
    <cellStyle name="Note 30 2 2 2 2 3 2" xfId="42677"/>
    <cellStyle name="Note 30 2 2 2 2 4" xfId="32093"/>
    <cellStyle name="Note 30 2 2 2 2_Table 2A-1_EFT (Annual)" xfId="15759"/>
    <cellStyle name="Note 30 2 2 2 3" xfId="11973"/>
    <cellStyle name="Note 30 2 2 2 3 2" xfId="24057"/>
    <cellStyle name="Note 30 2 2 2 3 2 2" xfId="45243"/>
    <cellStyle name="Note 30 2 2 2 3 3" xfId="34639"/>
    <cellStyle name="Note 30 2 2 2 4" xfId="18944"/>
    <cellStyle name="Note 30 2 2 2 4 2" xfId="40131"/>
    <cellStyle name="Note 30 2 2 2 5" xfId="29350"/>
    <cellStyle name="Note 30 2 2 2_Table 2A-1_EFT (Annual)" xfId="7420"/>
    <cellStyle name="Note 30 2 2 3" xfId="5167"/>
    <cellStyle name="Note 30 2 2 3 2" xfId="13427"/>
    <cellStyle name="Note 30 2 2 3 2 2" xfId="25433"/>
    <cellStyle name="Note 30 2 2 3 2 2 2" xfId="46619"/>
    <cellStyle name="Note 30 2 2 3 2 3" xfId="36015"/>
    <cellStyle name="Note 30 2 2 3 3" xfId="20320"/>
    <cellStyle name="Note 30 2 2 3 3 2" xfId="41507"/>
    <cellStyle name="Note 30 2 2 3 4" xfId="30824"/>
    <cellStyle name="Note 30 2 2 3_Table 2A-1_EFT (Annual)" xfId="15760"/>
    <cellStyle name="Note 30 2 2 4" xfId="10771"/>
    <cellStyle name="Note 30 2 2 4 2" xfId="22887"/>
    <cellStyle name="Note 30 2 2 4 2 2" xfId="44073"/>
    <cellStyle name="Note 30 2 2 4 3" xfId="33469"/>
    <cellStyle name="Note 30 2 2 5" xfId="17774"/>
    <cellStyle name="Note 30 2 2 5 2" xfId="38961"/>
    <cellStyle name="Note 30 2 2 6" xfId="28081"/>
    <cellStyle name="Note 30 2 2_Table 2A-1_EFT (Annual)" xfId="7419"/>
    <cellStyle name="Note 30 2 3" xfId="1119"/>
    <cellStyle name="Note 30 2 3 2" xfId="4680"/>
    <cellStyle name="Note 30 2 3 2 2" xfId="12940"/>
    <cellStyle name="Note 30 2 3 2 2 2" xfId="24946"/>
    <cellStyle name="Note 30 2 3 2 2 2 2" xfId="46132"/>
    <cellStyle name="Note 30 2 3 2 2 3" xfId="35528"/>
    <cellStyle name="Note 30 2 3 2 3" xfId="19833"/>
    <cellStyle name="Note 30 2 3 2 3 2" xfId="41020"/>
    <cellStyle name="Note 30 2 3 2 4" xfId="30337"/>
    <cellStyle name="Note 30 2 3 2_Table 2A-1_EFT (Annual)" xfId="15761"/>
    <cellStyle name="Note 30 2 3 3" xfId="10284"/>
    <cellStyle name="Note 30 2 3 3 2" xfId="22400"/>
    <cellStyle name="Note 30 2 3 3 2 2" xfId="43586"/>
    <cellStyle name="Note 30 2 3 3 3" xfId="32982"/>
    <cellStyle name="Note 30 2 3 4" xfId="17287"/>
    <cellStyle name="Note 30 2 3 4 2" xfId="38474"/>
    <cellStyle name="Note 30 2 3 5" xfId="27594"/>
    <cellStyle name="Note 30 2 3_Table 2A-1_EFT (Annual)" xfId="7421"/>
    <cellStyle name="Note 30 2 4" xfId="2345"/>
    <cellStyle name="Note 30 2 4 2" xfId="5906"/>
    <cellStyle name="Note 30 2 4 2 2" xfId="14121"/>
    <cellStyle name="Note 30 2 4 2 2 2" xfId="26109"/>
    <cellStyle name="Note 30 2 4 2 2 2 2" xfId="47295"/>
    <cellStyle name="Note 30 2 4 2 2 3" xfId="36691"/>
    <cellStyle name="Note 30 2 4 2 3" xfId="20996"/>
    <cellStyle name="Note 30 2 4 2 3 2" xfId="42183"/>
    <cellStyle name="Note 30 2 4 2 4" xfId="31563"/>
    <cellStyle name="Note 30 2 4 2_Table 2A-1_EFT (Annual)" xfId="15762"/>
    <cellStyle name="Note 30 2 4 3" xfId="11465"/>
    <cellStyle name="Note 30 2 4 3 2" xfId="23563"/>
    <cellStyle name="Note 30 2 4 3 2 2" xfId="44749"/>
    <cellStyle name="Note 30 2 4 3 3" xfId="34145"/>
    <cellStyle name="Note 30 2 4 4" xfId="18450"/>
    <cellStyle name="Note 30 2 4 4 2" xfId="39637"/>
    <cellStyle name="Note 30 2 4 5" xfId="28820"/>
    <cellStyle name="Note 30 2 4_Table 2A-1_EFT (Annual)" xfId="7422"/>
    <cellStyle name="Note 30 2 5" xfId="4199"/>
    <cellStyle name="Note 30 2 5 2" xfId="12523"/>
    <cellStyle name="Note 30 2 5 2 2" xfId="24545"/>
    <cellStyle name="Note 30 2 5 2 2 2" xfId="45731"/>
    <cellStyle name="Note 30 2 5 2 3" xfId="35127"/>
    <cellStyle name="Note 30 2 5 3" xfId="19432"/>
    <cellStyle name="Note 30 2 5 3 2" xfId="40619"/>
    <cellStyle name="Note 30 2 5 4" xfId="29887"/>
    <cellStyle name="Note 30 2 5_Table 2A-1_EFT (Annual)" xfId="15763"/>
    <cellStyle name="Note 30 2 6" xfId="9862"/>
    <cellStyle name="Note 30 2 6 2" xfId="21999"/>
    <cellStyle name="Note 30 2 6 2 2" xfId="43185"/>
    <cellStyle name="Note 30 2 6 3" xfId="32581"/>
    <cellStyle name="Note 30 2 7" xfId="16886"/>
    <cellStyle name="Note 30 2 7 2" xfId="38073"/>
    <cellStyle name="Note 30 2 8" xfId="27144"/>
    <cellStyle name="Note 30 2_Table 2A-1_EFT (Annual)" xfId="3292"/>
    <cellStyle name="Note 30 3" xfId="468"/>
    <cellStyle name="Note 30 3 2" xfId="1445"/>
    <cellStyle name="Note 30 3 2 2" xfId="2715"/>
    <cellStyle name="Note 30 3 2 2 2" xfId="6276"/>
    <cellStyle name="Note 30 3 2 2 2 2" xfId="14470"/>
    <cellStyle name="Note 30 3 2 2 2 2 2" xfId="26442"/>
    <cellStyle name="Note 30 3 2 2 2 2 2 2" xfId="47628"/>
    <cellStyle name="Note 30 3 2 2 2 2 3" xfId="37024"/>
    <cellStyle name="Note 30 3 2 2 2 3" xfId="21329"/>
    <cellStyle name="Note 30 3 2 2 2 3 2" xfId="42516"/>
    <cellStyle name="Note 30 3 2 2 2 4" xfId="31932"/>
    <cellStyle name="Note 30 3 2 2 2_Table 2A-1_EFT (Annual)" xfId="15764"/>
    <cellStyle name="Note 30 3 2 2 3" xfId="11812"/>
    <cellStyle name="Note 30 3 2 2 3 2" xfId="23896"/>
    <cellStyle name="Note 30 3 2 2 3 2 2" xfId="45082"/>
    <cellStyle name="Note 30 3 2 2 3 3" xfId="34478"/>
    <cellStyle name="Note 30 3 2 2 4" xfId="18783"/>
    <cellStyle name="Note 30 3 2 2 4 2" xfId="39970"/>
    <cellStyle name="Note 30 3 2 2 5" xfId="29189"/>
    <cellStyle name="Note 30 3 2 2_Table 2A-1_EFT (Annual)" xfId="7424"/>
    <cellStyle name="Note 30 3 2 3" xfId="5006"/>
    <cellStyle name="Note 30 3 2 3 2" xfId="13266"/>
    <cellStyle name="Note 30 3 2 3 2 2" xfId="25272"/>
    <cellStyle name="Note 30 3 2 3 2 2 2" xfId="46458"/>
    <cellStyle name="Note 30 3 2 3 2 3" xfId="35854"/>
    <cellStyle name="Note 30 3 2 3 3" xfId="20159"/>
    <cellStyle name="Note 30 3 2 3 3 2" xfId="41346"/>
    <cellStyle name="Note 30 3 2 3 4" xfId="30663"/>
    <cellStyle name="Note 30 3 2 3_Table 2A-1_EFT (Annual)" xfId="15765"/>
    <cellStyle name="Note 30 3 2 4" xfId="10610"/>
    <cellStyle name="Note 30 3 2 4 2" xfId="22726"/>
    <cellStyle name="Note 30 3 2 4 2 2" xfId="43912"/>
    <cellStyle name="Note 30 3 2 4 3" xfId="33308"/>
    <cellStyle name="Note 30 3 2 5" xfId="17613"/>
    <cellStyle name="Note 30 3 2 5 2" xfId="38800"/>
    <cellStyle name="Note 30 3 2 6" xfId="27920"/>
    <cellStyle name="Note 30 3 2_Table 2A-1_EFT (Annual)" xfId="7423"/>
    <cellStyle name="Note 30 3 3" xfId="989"/>
    <cellStyle name="Note 30 3 3 2" xfId="4550"/>
    <cellStyle name="Note 30 3 3 2 2" xfId="12810"/>
    <cellStyle name="Note 30 3 3 2 2 2" xfId="24816"/>
    <cellStyle name="Note 30 3 3 2 2 2 2" xfId="46002"/>
    <cellStyle name="Note 30 3 3 2 2 3" xfId="35398"/>
    <cellStyle name="Note 30 3 3 2 3" xfId="19703"/>
    <cellStyle name="Note 30 3 3 2 3 2" xfId="40890"/>
    <cellStyle name="Note 30 3 3 2 4" xfId="30207"/>
    <cellStyle name="Note 30 3 3 2_Table 2A-1_EFT (Annual)" xfId="15766"/>
    <cellStyle name="Note 30 3 3 3" xfId="10154"/>
    <cellStyle name="Note 30 3 3 3 2" xfId="22270"/>
    <cellStyle name="Note 30 3 3 3 2 2" xfId="43456"/>
    <cellStyle name="Note 30 3 3 3 3" xfId="32852"/>
    <cellStyle name="Note 30 3 3 4" xfId="17157"/>
    <cellStyle name="Note 30 3 3 4 2" xfId="38344"/>
    <cellStyle name="Note 30 3 3 5" xfId="27464"/>
    <cellStyle name="Note 30 3 3_Table 2A-1_EFT (Annual)" xfId="7425"/>
    <cellStyle name="Note 30 3 4" xfId="2184"/>
    <cellStyle name="Note 30 3 4 2" xfId="5745"/>
    <cellStyle name="Note 30 3 4 2 2" xfId="13960"/>
    <cellStyle name="Note 30 3 4 2 2 2" xfId="25948"/>
    <cellStyle name="Note 30 3 4 2 2 2 2" xfId="47134"/>
    <cellStyle name="Note 30 3 4 2 2 3" xfId="36530"/>
    <cellStyle name="Note 30 3 4 2 3" xfId="20835"/>
    <cellStyle name="Note 30 3 4 2 3 2" xfId="42022"/>
    <cellStyle name="Note 30 3 4 2 4" xfId="31402"/>
    <cellStyle name="Note 30 3 4 2_Table 2A-1_EFT (Annual)" xfId="15767"/>
    <cellStyle name="Note 30 3 4 3" xfId="11304"/>
    <cellStyle name="Note 30 3 4 3 2" xfId="23402"/>
    <cellStyle name="Note 30 3 4 3 2 2" xfId="44588"/>
    <cellStyle name="Note 30 3 4 3 3" xfId="33984"/>
    <cellStyle name="Note 30 3 4 4" xfId="18289"/>
    <cellStyle name="Note 30 3 4 4 2" xfId="39476"/>
    <cellStyle name="Note 30 3 4 5" xfId="28659"/>
    <cellStyle name="Note 30 3 4_Table 2A-1_EFT (Annual)" xfId="7426"/>
    <cellStyle name="Note 30 3 5" xfId="4038"/>
    <cellStyle name="Note 30 3 5 2" xfId="12362"/>
    <cellStyle name="Note 30 3 5 2 2" xfId="24384"/>
    <cellStyle name="Note 30 3 5 2 2 2" xfId="45570"/>
    <cellStyle name="Note 30 3 5 2 3" xfId="34966"/>
    <cellStyle name="Note 30 3 5 3" xfId="19271"/>
    <cellStyle name="Note 30 3 5 3 2" xfId="40458"/>
    <cellStyle name="Note 30 3 5 4" xfId="29726"/>
    <cellStyle name="Note 30 3 5_Table 2A-1_EFT (Annual)" xfId="15768"/>
    <cellStyle name="Note 30 3 6" xfId="9701"/>
    <cellStyle name="Note 30 3 6 2" xfId="21838"/>
    <cellStyle name="Note 30 3 6 2 2" xfId="43024"/>
    <cellStyle name="Note 30 3 6 3" xfId="32420"/>
    <cellStyle name="Note 30 3 7" xfId="16725"/>
    <cellStyle name="Note 30 3 7 2" xfId="37912"/>
    <cellStyle name="Note 30 3 8" xfId="26983"/>
    <cellStyle name="Note 30 3_Table 2A-1_EFT (Annual)" xfId="3293"/>
    <cellStyle name="Note 30 4" xfId="1284"/>
    <cellStyle name="Note 30 4 2" xfId="2554"/>
    <cellStyle name="Note 30 4 2 2" xfId="6115"/>
    <cellStyle name="Note 30 4 2 2 2" xfId="14309"/>
    <cellStyle name="Note 30 4 2 2 2 2" xfId="26281"/>
    <cellStyle name="Note 30 4 2 2 2 2 2" xfId="47467"/>
    <cellStyle name="Note 30 4 2 2 2 3" xfId="36863"/>
    <cellStyle name="Note 30 4 2 2 3" xfId="21168"/>
    <cellStyle name="Note 30 4 2 2 3 2" xfId="42355"/>
    <cellStyle name="Note 30 4 2 2 4" xfId="31771"/>
    <cellStyle name="Note 30 4 2 2_Table 2A-1_EFT (Annual)" xfId="15769"/>
    <cellStyle name="Note 30 4 2 3" xfId="11651"/>
    <cellStyle name="Note 30 4 2 3 2" xfId="23735"/>
    <cellStyle name="Note 30 4 2 3 2 2" xfId="44921"/>
    <cellStyle name="Note 30 4 2 3 3" xfId="34317"/>
    <cellStyle name="Note 30 4 2 4" xfId="18622"/>
    <cellStyle name="Note 30 4 2 4 2" xfId="39809"/>
    <cellStyle name="Note 30 4 2 5" xfId="29028"/>
    <cellStyle name="Note 30 4 2_Table 2A-1_EFT (Annual)" xfId="7428"/>
    <cellStyle name="Note 30 4 3" xfId="4845"/>
    <cellStyle name="Note 30 4 3 2" xfId="13105"/>
    <cellStyle name="Note 30 4 3 2 2" xfId="25111"/>
    <cellStyle name="Note 30 4 3 2 2 2" xfId="46297"/>
    <cellStyle name="Note 30 4 3 2 3" xfId="35693"/>
    <cellStyle name="Note 30 4 3 3" xfId="19998"/>
    <cellStyle name="Note 30 4 3 3 2" xfId="41185"/>
    <cellStyle name="Note 30 4 3 4" xfId="30502"/>
    <cellStyle name="Note 30 4 3_Table 2A-1_EFT (Annual)" xfId="15770"/>
    <cellStyle name="Note 30 4 4" xfId="10449"/>
    <cellStyle name="Note 30 4 4 2" xfId="22565"/>
    <cellStyle name="Note 30 4 4 2 2" xfId="43751"/>
    <cellStyle name="Note 30 4 4 3" xfId="33147"/>
    <cellStyle name="Note 30 4 5" xfId="17452"/>
    <cellStyle name="Note 30 4 5 2" xfId="38639"/>
    <cellStyle name="Note 30 4 6" xfId="27759"/>
    <cellStyle name="Note 30 4_Table 2A-1_EFT (Annual)" xfId="7427"/>
    <cellStyle name="Note 30 5" xfId="834"/>
    <cellStyle name="Note 30 5 2" xfId="4395"/>
    <cellStyle name="Note 30 5 2 2" xfId="12669"/>
    <cellStyle name="Note 30 5 2 2 2" xfId="24686"/>
    <cellStyle name="Note 30 5 2 2 2 2" xfId="45872"/>
    <cellStyle name="Note 30 5 2 2 3" xfId="35268"/>
    <cellStyle name="Note 30 5 2 3" xfId="19573"/>
    <cellStyle name="Note 30 5 2 3 2" xfId="40760"/>
    <cellStyle name="Note 30 5 2 4" xfId="30052"/>
    <cellStyle name="Note 30 5 2_Table 2A-1_EFT (Annual)" xfId="15771"/>
    <cellStyle name="Note 30 5 3" xfId="10018"/>
    <cellStyle name="Note 30 5 3 2" xfId="22140"/>
    <cellStyle name="Note 30 5 3 2 2" xfId="43326"/>
    <cellStyle name="Note 30 5 3 3" xfId="32722"/>
    <cellStyle name="Note 30 5 4" xfId="17027"/>
    <cellStyle name="Note 30 5 4 2" xfId="38214"/>
    <cellStyle name="Note 30 5 5" xfId="27309"/>
    <cellStyle name="Note 30 5_Table 2A-1_EFT (Annual)" xfId="7429"/>
    <cellStyle name="Note 30 6" xfId="2023"/>
    <cellStyle name="Note 30 6 2" xfId="5584"/>
    <cellStyle name="Note 30 6 2 2" xfId="13799"/>
    <cellStyle name="Note 30 6 2 2 2" xfId="25787"/>
    <cellStyle name="Note 30 6 2 2 2 2" xfId="46973"/>
    <cellStyle name="Note 30 6 2 2 3" xfId="36369"/>
    <cellStyle name="Note 30 6 2 3" xfId="20674"/>
    <cellStyle name="Note 30 6 2 3 2" xfId="41861"/>
    <cellStyle name="Note 30 6 2 4" xfId="31241"/>
    <cellStyle name="Note 30 6 2_Table 2A-1_EFT (Annual)" xfId="15772"/>
    <cellStyle name="Note 30 6 3" xfId="11143"/>
    <cellStyle name="Note 30 6 3 2" xfId="23241"/>
    <cellStyle name="Note 30 6 3 2 2" xfId="44427"/>
    <cellStyle name="Note 30 6 3 3" xfId="33823"/>
    <cellStyle name="Note 30 6 4" xfId="18128"/>
    <cellStyle name="Note 30 6 4 2" xfId="39315"/>
    <cellStyle name="Note 30 6 5" xfId="28498"/>
    <cellStyle name="Note 30 6_Table 2A-1_EFT (Annual)" xfId="7430"/>
    <cellStyle name="Note 30 7" xfId="3831"/>
    <cellStyle name="Note 30 7 2" xfId="12194"/>
    <cellStyle name="Note 30 7 2 2" xfId="24223"/>
    <cellStyle name="Note 30 7 2 2 2" xfId="45409"/>
    <cellStyle name="Note 30 7 2 3" xfId="34805"/>
    <cellStyle name="Note 30 7 3" xfId="19110"/>
    <cellStyle name="Note 30 7 3 2" xfId="40297"/>
    <cellStyle name="Note 30 7 4" xfId="29540"/>
    <cellStyle name="Note 30 7_Table 2A-1_EFT (Annual)" xfId="15773"/>
    <cellStyle name="Note 30 8" xfId="9513"/>
    <cellStyle name="Note 30 8 2" xfId="21677"/>
    <cellStyle name="Note 30 8 2 2" xfId="42863"/>
    <cellStyle name="Note 30 8 3" xfId="32259"/>
    <cellStyle name="Note 30 9" xfId="16564"/>
    <cellStyle name="Note 30 9 2" xfId="37751"/>
    <cellStyle name="Note 30_Table 2A-1_EFT (Annual)" xfId="3291"/>
    <cellStyle name="Note 31" xfId="250"/>
    <cellStyle name="Note 31 10" xfId="26805"/>
    <cellStyle name="Note 31 2" xfId="637"/>
    <cellStyle name="Note 31 2 2" xfId="1614"/>
    <cellStyle name="Note 31 2 2 2" xfId="2884"/>
    <cellStyle name="Note 31 2 2 2 2" xfId="6445"/>
    <cellStyle name="Note 31 2 2 2 2 2" xfId="14639"/>
    <cellStyle name="Note 31 2 2 2 2 2 2" xfId="26611"/>
    <cellStyle name="Note 31 2 2 2 2 2 2 2" xfId="47797"/>
    <cellStyle name="Note 31 2 2 2 2 2 3" xfId="37193"/>
    <cellStyle name="Note 31 2 2 2 2 3" xfId="21498"/>
    <cellStyle name="Note 31 2 2 2 2 3 2" xfId="42685"/>
    <cellStyle name="Note 31 2 2 2 2 4" xfId="32101"/>
    <cellStyle name="Note 31 2 2 2 2_Table 2A-1_EFT (Annual)" xfId="15774"/>
    <cellStyle name="Note 31 2 2 2 3" xfId="11981"/>
    <cellStyle name="Note 31 2 2 2 3 2" xfId="24065"/>
    <cellStyle name="Note 31 2 2 2 3 2 2" xfId="45251"/>
    <cellStyle name="Note 31 2 2 2 3 3" xfId="34647"/>
    <cellStyle name="Note 31 2 2 2 4" xfId="18952"/>
    <cellStyle name="Note 31 2 2 2 4 2" xfId="40139"/>
    <cellStyle name="Note 31 2 2 2 5" xfId="29358"/>
    <cellStyle name="Note 31 2 2 2_Table 2A-1_EFT (Annual)" xfId="7432"/>
    <cellStyle name="Note 31 2 2 3" xfId="5175"/>
    <cellStyle name="Note 31 2 2 3 2" xfId="13435"/>
    <cellStyle name="Note 31 2 2 3 2 2" xfId="25441"/>
    <cellStyle name="Note 31 2 2 3 2 2 2" xfId="46627"/>
    <cellStyle name="Note 31 2 2 3 2 3" xfId="36023"/>
    <cellStyle name="Note 31 2 2 3 3" xfId="20328"/>
    <cellStyle name="Note 31 2 2 3 3 2" xfId="41515"/>
    <cellStyle name="Note 31 2 2 3 4" xfId="30832"/>
    <cellStyle name="Note 31 2 2 3_Table 2A-1_EFT (Annual)" xfId="15775"/>
    <cellStyle name="Note 31 2 2 4" xfId="10779"/>
    <cellStyle name="Note 31 2 2 4 2" xfId="22895"/>
    <cellStyle name="Note 31 2 2 4 2 2" xfId="44081"/>
    <cellStyle name="Note 31 2 2 4 3" xfId="33477"/>
    <cellStyle name="Note 31 2 2 5" xfId="17782"/>
    <cellStyle name="Note 31 2 2 5 2" xfId="38969"/>
    <cellStyle name="Note 31 2 2 6" xfId="28089"/>
    <cellStyle name="Note 31 2 2_Table 2A-1_EFT (Annual)" xfId="7431"/>
    <cellStyle name="Note 31 2 3" xfId="1126"/>
    <cellStyle name="Note 31 2 3 2" xfId="4687"/>
    <cellStyle name="Note 31 2 3 2 2" xfId="12947"/>
    <cellStyle name="Note 31 2 3 2 2 2" xfId="24953"/>
    <cellStyle name="Note 31 2 3 2 2 2 2" xfId="46139"/>
    <cellStyle name="Note 31 2 3 2 2 3" xfId="35535"/>
    <cellStyle name="Note 31 2 3 2 3" xfId="19840"/>
    <cellStyle name="Note 31 2 3 2 3 2" xfId="41027"/>
    <cellStyle name="Note 31 2 3 2 4" xfId="30344"/>
    <cellStyle name="Note 31 2 3 2_Table 2A-1_EFT (Annual)" xfId="15776"/>
    <cellStyle name="Note 31 2 3 3" xfId="10291"/>
    <cellStyle name="Note 31 2 3 3 2" xfId="22407"/>
    <cellStyle name="Note 31 2 3 3 2 2" xfId="43593"/>
    <cellStyle name="Note 31 2 3 3 3" xfId="32989"/>
    <cellStyle name="Note 31 2 3 4" xfId="17294"/>
    <cellStyle name="Note 31 2 3 4 2" xfId="38481"/>
    <cellStyle name="Note 31 2 3 5" xfId="27601"/>
    <cellStyle name="Note 31 2 3_Table 2A-1_EFT (Annual)" xfId="7433"/>
    <cellStyle name="Note 31 2 4" xfId="2353"/>
    <cellStyle name="Note 31 2 4 2" xfId="5914"/>
    <cellStyle name="Note 31 2 4 2 2" xfId="14129"/>
    <cellStyle name="Note 31 2 4 2 2 2" xfId="26117"/>
    <cellStyle name="Note 31 2 4 2 2 2 2" xfId="47303"/>
    <cellStyle name="Note 31 2 4 2 2 3" xfId="36699"/>
    <cellStyle name="Note 31 2 4 2 3" xfId="21004"/>
    <cellStyle name="Note 31 2 4 2 3 2" xfId="42191"/>
    <cellStyle name="Note 31 2 4 2 4" xfId="31571"/>
    <cellStyle name="Note 31 2 4 2_Table 2A-1_EFT (Annual)" xfId="15777"/>
    <cellStyle name="Note 31 2 4 3" xfId="11473"/>
    <cellStyle name="Note 31 2 4 3 2" xfId="23571"/>
    <cellStyle name="Note 31 2 4 3 2 2" xfId="44757"/>
    <cellStyle name="Note 31 2 4 3 3" xfId="34153"/>
    <cellStyle name="Note 31 2 4 4" xfId="18458"/>
    <cellStyle name="Note 31 2 4 4 2" xfId="39645"/>
    <cellStyle name="Note 31 2 4 5" xfId="28828"/>
    <cellStyle name="Note 31 2 4_Table 2A-1_EFT (Annual)" xfId="7434"/>
    <cellStyle name="Note 31 2 5" xfId="4207"/>
    <cellStyle name="Note 31 2 5 2" xfId="12531"/>
    <cellStyle name="Note 31 2 5 2 2" xfId="24553"/>
    <cellStyle name="Note 31 2 5 2 2 2" xfId="45739"/>
    <cellStyle name="Note 31 2 5 2 3" xfId="35135"/>
    <cellStyle name="Note 31 2 5 3" xfId="19440"/>
    <cellStyle name="Note 31 2 5 3 2" xfId="40627"/>
    <cellStyle name="Note 31 2 5 4" xfId="29895"/>
    <cellStyle name="Note 31 2 5_Table 2A-1_EFT (Annual)" xfId="15778"/>
    <cellStyle name="Note 31 2 6" xfId="9870"/>
    <cellStyle name="Note 31 2 6 2" xfId="22007"/>
    <cellStyle name="Note 31 2 6 2 2" xfId="43193"/>
    <cellStyle name="Note 31 2 6 3" xfId="32589"/>
    <cellStyle name="Note 31 2 7" xfId="16894"/>
    <cellStyle name="Note 31 2 7 2" xfId="38081"/>
    <cellStyle name="Note 31 2 8" xfId="27152"/>
    <cellStyle name="Note 31 2_Table 2A-1_EFT (Annual)" xfId="3295"/>
    <cellStyle name="Note 31 3" xfId="476"/>
    <cellStyle name="Note 31 3 2" xfId="1453"/>
    <cellStyle name="Note 31 3 2 2" xfId="2723"/>
    <cellStyle name="Note 31 3 2 2 2" xfId="6284"/>
    <cellStyle name="Note 31 3 2 2 2 2" xfId="14478"/>
    <cellStyle name="Note 31 3 2 2 2 2 2" xfId="26450"/>
    <cellStyle name="Note 31 3 2 2 2 2 2 2" xfId="47636"/>
    <cellStyle name="Note 31 3 2 2 2 2 3" xfId="37032"/>
    <cellStyle name="Note 31 3 2 2 2 3" xfId="21337"/>
    <cellStyle name="Note 31 3 2 2 2 3 2" xfId="42524"/>
    <cellStyle name="Note 31 3 2 2 2 4" xfId="31940"/>
    <cellStyle name="Note 31 3 2 2 2_Table 2A-1_EFT (Annual)" xfId="15779"/>
    <cellStyle name="Note 31 3 2 2 3" xfId="11820"/>
    <cellStyle name="Note 31 3 2 2 3 2" xfId="23904"/>
    <cellStyle name="Note 31 3 2 2 3 2 2" xfId="45090"/>
    <cellStyle name="Note 31 3 2 2 3 3" xfId="34486"/>
    <cellStyle name="Note 31 3 2 2 4" xfId="18791"/>
    <cellStyle name="Note 31 3 2 2 4 2" xfId="39978"/>
    <cellStyle name="Note 31 3 2 2 5" xfId="29197"/>
    <cellStyle name="Note 31 3 2 2_Table 2A-1_EFT (Annual)" xfId="7436"/>
    <cellStyle name="Note 31 3 2 3" xfId="5014"/>
    <cellStyle name="Note 31 3 2 3 2" xfId="13274"/>
    <cellStyle name="Note 31 3 2 3 2 2" xfId="25280"/>
    <cellStyle name="Note 31 3 2 3 2 2 2" xfId="46466"/>
    <cellStyle name="Note 31 3 2 3 2 3" xfId="35862"/>
    <cellStyle name="Note 31 3 2 3 3" xfId="20167"/>
    <cellStyle name="Note 31 3 2 3 3 2" xfId="41354"/>
    <cellStyle name="Note 31 3 2 3 4" xfId="30671"/>
    <cellStyle name="Note 31 3 2 3_Table 2A-1_EFT (Annual)" xfId="15780"/>
    <cellStyle name="Note 31 3 2 4" xfId="10618"/>
    <cellStyle name="Note 31 3 2 4 2" xfId="22734"/>
    <cellStyle name="Note 31 3 2 4 2 2" xfId="43920"/>
    <cellStyle name="Note 31 3 2 4 3" xfId="33316"/>
    <cellStyle name="Note 31 3 2 5" xfId="17621"/>
    <cellStyle name="Note 31 3 2 5 2" xfId="38808"/>
    <cellStyle name="Note 31 3 2 6" xfId="27928"/>
    <cellStyle name="Note 31 3 2_Table 2A-1_EFT (Annual)" xfId="7435"/>
    <cellStyle name="Note 31 3 3" xfId="996"/>
    <cellStyle name="Note 31 3 3 2" xfId="4557"/>
    <cellStyle name="Note 31 3 3 2 2" xfId="12817"/>
    <cellStyle name="Note 31 3 3 2 2 2" xfId="24823"/>
    <cellStyle name="Note 31 3 3 2 2 2 2" xfId="46009"/>
    <cellStyle name="Note 31 3 3 2 2 3" xfId="35405"/>
    <cellStyle name="Note 31 3 3 2 3" xfId="19710"/>
    <cellStyle name="Note 31 3 3 2 3 2" xfId="40897"/>
    <cellStyle name="Note 31 3 3 2 4" xfId="30214"/>
    <cellStyle name="Note 31 3 3 2_Table 2A-1_EFT (Annual)" xfId="15781"/>
    <cellStyle name="Note 31 3 3 3" xfId="10161"/>
    <cellStyle name="Note 31 3 3 3 2" xfId="22277"/>
    <cellStyle name="Note 31 3 3 3 2 2" xfId="43463"/>
    <cellStyle name="Note 31 3 3 3 3" xfId="32859"/>
    <cellStyle name="Note 31 3 3 4" xfId="17164"/>
    <cellStyle name="Note 31 3 3 4 2" xfId="38351"/>
    <cellStyle name="Note 31 3 3 5" xfId="27471"/>
    <cellStyle name="Note 31 3 3_Table 2A-1_EFT (Annual)" xfId="7437"/>
    <cellStyle name="Note 31 3 4" xfId="2192"/>
    <cellStyle name="Note 31 3 4 2" xfId="5753"/>
    <cellStyle name="Note 31 3 4 2 2" xfId="13968"/>
    <cellStyle name="Note 31 3 4 2 2 2" xfId="25956"/>
    <cellStyle name="Note 31 3 4 2 2 2 2" xfId="47142"/>
    <cellStyle name="Note 31 3 4 2 2 3" xfId="36538"/>
    <cellStyle name="Note 31 3 4 2 3" xfId="20843"/>
    <cellStyle name="Note 31 3 4 2 3 2" xfId="42030"/>
    <cellStyle name="Note 31 3 4 2 4" xfId="31410"/>
    <cellStyle name="Note 31 3 4 2_Table 2A-1_EFT (Annual)" xfId="15782"/>
    <cellStyle name="Note 31 3 4 3" xfId="11312"/>
    <cellStyle name="Note 31 3 4 3 2" xfId="23410"/>
    <cellStyle name="Note 31 3 4 3 2 2" xfId="44596"/>
    <cellStyle name="Note 31 3 4 3 3" xfId="33992"/>
    <cellStyle name="Note 31 3 4 4" xfId="18297"/>
    <cellStyle name="Note 31 3 4 4 2" xfId="39484"/>
    <cellStyle name="Note 31 3 4 5" xfId="28667"/>
    <cellStyle name="Note 31 3 4_Table 2A-1_EFT (Annual)" xfId="7438"/>
    <cellStyle name="Note 31 3 5" xfId="4046"/>
    <cellStyle name="Note 31 3 5 2" xfId="12370"/>
    <cellStyle name="Note 31 3 5 2 2" xfId="24392"/>
    <cellStyle name="Note 31 3 5 2 2 2" xfId="45578"/>
    <cellStyle name="Note 31 3 5 2 3" xfId="34974"/>
    <cellStyle name="Note 31 3 5 3" xfId="19279"/>
    <cellStyle name="Note 31 3 5 3 2" xfId="40466"/>
    <cellStyle name="Note 31 3 5 4" xfId="29734"/>
    <cellStyle name="Note 31 3 5_Table 2A-1_EFT (Annual)" xfId="15783"/>
    <cellStyle name="Note 31 3 6" xfId="9709"/>
    <cellStyle name="Note 31 3 6 2" xfId="21846"/>
    <cellStyle name="Note 31 3 6 2 2" xfId="43032"/>
    <cellStyle name="Note 31 3 6 3" xfId="32428"/>
    <cellStyle name="Note 31 3 7" xfId="16733"/>
    <cellStyle name="Note 31 3 7 2" xfId="37920"/>
    <cellStyle name="Note 31 3 8" xfId="26991"/>
    <cellStyle name="Note 31 3_Table 2A-1_EFT (Annual)" xfId="3296"/>
    <cellStyle name="Note 31 4" xfId="1292"/>
    <cellStyle name="Note 31 4 2" xfId="2562"/>
    <cellStyle name="Note 31 4 2 2" xfId="6123"/>
    <cellStyle name="Note 31 4 2 2 2" xfId="14317"/>
    <cellStyle name="Note 31 4 2 2 2 2" xfId="26289"/>
    <cellStyle name="Note 31 4 2 2 2 2 2" xfId="47475"/>
    <cellStyle name="Note 31 4 2 2 2 3" xfId="36871"/>
    <cellStyle name="Note 31 4 2 2 3" xfId="21176"/>
    <cellStyle name="Note 31 4 2 2 3 2" xfId="42363"/>
    <cellStyle name="Note 31 4 2 2 4" xfId="31779"/>
    <cellStyle name="Note 31 4 2 2_Table 2A-1_EFT (Annual)" xfId="15784"/>
    <cellStyle name="Note 31 4 2 3" xfId="11659"/>
    <cellStyle name="Note 31 4 2 3 2" xfId="23743"/>
    <cellStyle name="Note 31 4 2 3 2 2" xfId="44929"/>
    <cellStyle name="Note 31 4 2 3 3" xfId="34325"/>
    <cellStyle name="Note 31 4 2 4" xfId="18630"/>
    <cellStyle name="Note 31 4 2 4 2" xfId="39817"/>
    <cellStyle name="Note 31 4 2 5" xfId="29036"/>
    <cellStyle name="Note 31 4 2_Table 2A-1_EFT (Annual)" xfId="7440"/>
    <cellStyle name="Note 31 4 3" xfId="4853"/>
    <cellStyle name="Note 31 4 3 2" xfId="13113"/>
    <cellStyle name="Note 31 4 3 2 2" xfId="25119"/>
    <cellStyle name="Note 31 4 3 2 2 2" xfId="46305"/>
    <cellStyle name="Note 31 4 3 2 3" xfId="35701"/>
    <cellStyle name="Note 31 4 3 3" xfId="20006"/>
    <cellStyle name="Note 31 4 3 3 2" xfId="41193"/>
    <cellStyle name="Note 31 4 3 4" xfId="30510"/>
    <cellStyle name="Note 31 4 3_Table 2A-1_EFT (Annual)" xfId="15785"/>
    <cellStyle name="Note 31 4 4" xfId="10457"/>
    <cellStyle name="Note 31 4 4 2" xfId="22573"/>
    <cellStyle name="Note 31 4 4 2 2" xfId="43759"/>
    <cellStyle name="Note 31 4 4 3" xfId="33155"/>
    <cellStyle name="Note 31 4 5" xfId="17460"/>
    <cellStyle name="Note 31 4 5 2" xfId="38647"/>
    <cellStyle name="Note 31 4 6" xfId="27767"/>
    <cellStyle name="Note 31 4_Table 2A-1_EFT (Annual)" xfId="7439"/>
    <cellStyle name="Note 31 5" xfId="841"/>
    <cellStyle name="Note 31 5 2" xfId="4402"/>
    <cellStyle name="Note 31 5 2 2" xfId="12676"/>
    <cellStyle name="Note 31 5 2 2 2" xfId="24693"/>
    <cellStyle name="Note 31 5 2 2 2 2" xfId="45879"/>
    <cellStyle name="Note 31 5 2 2 3" xfId="35275"/>
    <cellStyle name="Note 31 5 2 3" xfId="19580"/>
    <cellStyle name="Note 31 5 2 3 2" xfId="40767"/>
    <cellStyle name="Note 31 5 2 4" xfId="30059"/>
    <cellStyle name="Note 31 5 2_Table 2A-1_EFT (Annual)" xfId="15786"/>
    <cellStyle name="Note 31 5 3" xfId="10025"/>
    <cellStyle name="Note 31 5 3 2" xfId="22147"/>
    <cellStyle name="Note 31 5 3 2 2" xfId="43333"/>
    <cellStyle name="Note 31 5 3 3" xfId="32729"/>
    <cellStyle name="Note 31 5 4" xfId="17034"/>
    <cellStyle name="Note 31 5 4 2" xfId="38221"/>
    <cellStyle name="Note 31 5 5" xfId="27316"/>
    <cellStyle name="Note 31 5_Table 2A-1_EFT (Annual)" xfId="7441"/>
    <cellStyle name="Note 31 6" xfId="2031"/>
    <cellStyle name="Note 31 6 2" xfId="5592"/>
    <cellStyle name="Note 31 6 2 2" xfId="13807"/>
    <cellStyle name="Note 31 6 2 2 2" xfId="25795"/>
    <cellStyle name="Note 31 6 2 2 2 2" xfId="46981"/>
    <cellStyle name="Note 31 6 2 2 3" xfId="36377"/>
    <cellStyle name="Note 31 6 2 3" xfId="20682"/>
    <cellStyle name="Note 31 6 2 3 2" xfId="41869"/>
    <cellStyle name="Note 31 6 2 4" xfId="31249"/>
    <cellStyle name="Note 31 6 2_Table 2A-1_EFT (Annual)" xfId="15787"/>
    <cellStyle name="Note 31 6 3" xfId="11151"/>
    <cellStyle name="Note 31 6 3 2" xfId="23249"/>
    <cellStyle name="Note 31 6 3 2 2" xfId="44435"/>
    <cellStyle name="Note 31 6 3 3" xfId="33831"/>
    <cellStyle name="Note 31 6 4" xfId="18136"/>
    <cellStyle name="Note 31 6 4 2" xfId="39323"/>
    <cellStyle name="Note 31 6 5" xfId="28506"/>
    <cellStyle name="Note 31 6_Table 2A-1_EFT (Annual)" xfId="7442"/>
    <cellStyle name="Note 31 7" xfId="3839"/>
    <cellStyle name="Note 31 7 2" xfId="12202"/>
    <cellStyle name="Note 31 7 2 2" xfId="24231"/>
    <cellStyle name="Note 31 7 2 2 2" xfId="45417"/>
    <cellStyle name="Note 31 7 2 3" xfId="34813"/>
    <cellStyle name="Note 31 7 3" xfId="19118"/>
    <cellStyle name="Note 31 7 3 2" xfId="40305"/>
    <cellStyle name="Note 31 7 4" xfId="29548"/>
    <cellStyle name="Note 31 7_Table 2A-1_EFT (Annual)" xfId="15788"/>
    <cellStyle name="Note 31 8" xfId="9521"/>
    <cellStyle name="Note 31 8 2" xfId="21685"/>
    <cellStyle name="Note 31 8 2 2" xfId="42871"/>
    <cellStyle name="Note 31 8 3" xfId="32267"/>
    <cellStyle name="Note 31 9" xfId="16572"/>
    <cellStyle name="Note 31 9 2" xfId="37759"/>
    <cellStyle name="Note 31_Table 2A-1_EFT (Annual)" xfId="3294"/>
    <cellStyle name="Note 32" xfId="234"/>
    <cellStyle name="Note 32 10" xfId="26789"/>
    <cellStyle name="Note 32 2" xfId="621"/>
    <cellStyle name="Note 32 2 2" xfId="1598"/>
    <cellStyle name="Note 32 2 2 2" xfId="2868"/>
    <cellStyle name="Note 32 2 2 2 2" xfId="6429"/>
    <cellStyle name="Note 32 2 2 2 2 2" xfId="14623"/>
    <cellStyle name="Note 32 2 2 2 2 2 2" xfId="26595"/>
    <cellStyle name="Note 32 2 2 2 2 2 2 2" xfId="47781"/>
    <cellStyle name="Note 32 2 2 2 2 2 3" xfId="37177"/>
    <cellStyle name="Note 32 2 2 2 2 3" xfId="21482"/>
    <cellStyle name="Note 32 2 2 2 2 3 2" xfId="42669"/>
    <cellStyle name="Note 32 2 2 2 2 4" xfId="32085"/>
    <cellStyle name="Note 32 2 2 2 2_Table 2A-1_EFT (Annual)" xfId="15789"/>
    <cellStyle name="Note 32 2 2 2 3" xfId="11965"/>
    <cellStyle name="Note 32 2 2 2 3 2" xfId="24049"/>
    <cellStyle name="Note 32 2 2 2 3 2 2" xfId="45235"/>
    <cellStyle name="Note 32 2 2 2 3 3" xfId="34631"/>
    <cellStyle name="Note 32 2 2 2 4" xfId="18936"/>
    <cellStyle name="Note 32 2 2 2 4 2" xfId="40123"/>
    <cellStyle name="Note 32 2 2 2 5" xfId="29342"/>
    <cellStyle name="Note 32 2 2 2_Table 2A-1_EFT (Annual)" xfId="7444"/>
    <cellStyle name="Note 32 2 2 3" xfId="5159"/>
    <cellStyle name="Note 32 2 2 3 2" xfId="13419"/>
    <cellStyle name="Note 32 2 2 3 2 2" xfId="25425"/>
    <cellStyle name="Note 32 2 2 3 2 2 2" xfId="46611"/>
    <cellStyle name="Note 32 2 2 3 2 3" xfId="36007"/>
    <cellStyle name="Note 32 2 2 3 3" xfId="20312"/>
    <cellStyle name="Note 32 2 2 3 3 2" xfId="41499"/>
    <cellStyle name="Note 32 2 2 3 4" xfId="30816"/>
    <cellStyle name="Note 32 2 2 3_Table 2A-1_EFT (Annual)" xfId="15790"/>
    <cellStyle name="Note 32 2 2 4" xfId="10763"/>
    <cellStyle name="Note 32 2 2 4 2" xfId="22879"/>
    <cellStyle name="Note 32 2 2 4 2 2" xfId="44065"/>
    <cellStyle name="Note 32 2 2 4 3" xfId="33461"/>
    <cellStyle name="Note 32 2 2 5" xfId="17766"/>
    <cellStyle name="Note 32 2 2 5 2" xfId="38953"/>
    <cellStyle name="Note 32 2 2 6" xfId="28073"/>
    <cellStyle name="Note 32 2 2_Table 2A-1_EFT (Annual)" xfId="7443"/>
    <cellStyle name="Note 32 2 3" xfId="1113"/>
    <cellStyle name="Note 32 2 3 2" xfId="4674"/>
    <cellStyle name="Note 32 2 3 2 2" xfId="12934"/>
    <cellStyle name="Note 32 2 3 2 2 2" xfId="24940"/>
    <cellStyle name="Note 32 2 3 2 2 2 2" xfId="46126"/>
    <cellStyle name="Note 32 2 3 2 2 3" xfId="35522"/>
    <cellStyle name="Note 32 2 3 2 3" xfId="19827"/>
    <cellStyle name="Note 32 2 3 2 3 2" xfId="41014"/>
    <cellStyle name="Note 32 2 3 2 4" xfId="30331"/>
    <cellStyle name="Note 32 2 3 2_Table 2A-1_EFT (Annual)" xfId="15791"/>
    <cellStyle name="Note 32 2 3 3" xfId="10278"/>
    <cellStyle name="Note 32 2 3 3 2" xfId="22394"/>
    <cellStyle name="Note 32 2 3 3 2 2" xfId="43580"/>
    <cellStyle name="Note 32 2 3 3 3" xfId="32976"/>
    <cellStyle name="Note 32 2 3 4" xfId="17281"/>
    <cellStyle name="Note 32 2 3 4 2" xfId="38468"/>
    <cellStyle name="Note 32 2 3 5" xfId="27588"/>
    <cellStyle name="Note 32 2 3_Table 2A-1_EFT (Annual)" xfId="7445"/>
    <cellStyle name="Note 32 2 4" xfId="2337"/>
    <cellStyle name="Note 32 2 4 2" xfId="5898"/>
    <cellStyle name="Note 32 2 4 2 2" xfId="14113"/>
    <cellStyle name="Note 32 2 4 2 2 2" xfId="26101"/>
    <cellStyle name="Note 32 2 4 2 2 2 2" xfId="47287"/>
    <cellStyle name="Note 32 2 4 2 2 3" xfId="36683"/>
    <cellStyle name="Note 32 2 4 2 3" xfId="20988"/>
    <cellStyle name="Note 32 2 4 2 3 2" xfId="42175"/>
    <cellStyle name="Note 32 2 4 2 4" xfId="31555"/>
    <cellStyle name="Note 32 2 4 2_Table 2A-1_EFT (Annual)" xfId="15792"/>
    <cellStyle name="Note 32 2 4 3" xfId="11457"/>
    <cellStyle name="Note 32 2 4 3 2" xfId="23555"/>
    <cellStyle name="Note 32 2 4 3 2 2" xfId="44741"/>
    <cellStyle name="Note 32 2 4 3 3" xfId="34137"/>
    <cellStyle name="Note 32 2 4 4" xfId="18442"/>
    <cellStyle name="Note 32 2 4 4 2" xfId="39629"/>
    <cellStyle name="Note 32 2 4 5" xfId="28812"/>
    <cellStyle name="Note 32 2 4_Table 2A-1_EFT (Annual)" xfId="7446"/>
    <cellStyle name="Note 32 2 5" xfId="4191"/>
    <cellStyle name="Note 32 2 5 2" xfId="12515"/>
    <cellStyle name="Note 32 2 5 2 2" xfId="24537"/>
    <cellStyle name="Note 32 2 5 2 2 2" xfId="45723"/>
    <cellStyle name="Note 32 2 5 2 3" xfId="35119"/>
    <cellStyle name="Note 32 2 5 3" xfId="19424"/>
    <cellStyle name="Note 32 2 5 3 2" xfId="40611"/>
    <cellStyle name="Note 32 2 5 4" xfId="29879"/>
    <cellStyle name="Note 32 2 5_Table 2A-1_EFT (Annual)" xfId="15793"/>
    <cellStyle name="Note 32 2 6" xfId="9854"/>
    <cellStyle name="Note 32 2 6 2" xfId="21991"/>
    <cellStyle name="Note 32 2 6 2 2" xfId="43177"/>
    <cellStyle name="Note 32 2 6 3" xfId="32573"/>
    <cellStyle name="Note 32 2 7" xfId="16878"/>
    <cellStyle name="Note 32 2 7 2" xfId="38065"/>
    <cellStyle name="Note 32 2 8" xfId="27136"/>
    <cellStyle name="Note 32 2_Table 2A-1_EFT (Annual)" xfId="3298"/>
    <cellStyle name="Note 32 3" xfId="460"/>
    <cellStyle name="Note 32 3 2" xfId="1437"/>
    <cellStyle name="Note 32 3 2 2" xfId="2707"/>
    <cellStyle name="Note 32 3 2 2 2" xfId="6268"/>
    <cellStyle name="Note 32 3 2 2 2 2" xfId="14462"/>
    <cellStyle name="Note 32 3 2 2 2 2 2" xfId="26434"/>
    <cellStyle name="Note 32 3 2 2 2 2 2 2" xfId="47620"/>
    <cellStyle name="Note 32 3 2 2 2 2 3" xfId="37016"/>
    <cellStyle name="Note 32 3 2 2 2 3" xfId="21321"/>
    <cellStyle name="Note 32 3 2 2 2 3 2" xfId="42508"/>
    <cellStyle name="Note 32 3 2 2 2 4" xfId="31924"/>
    <cellStyle name="Note 32 3 2 2 2_Table 2A-1_EFT (Annual)" xfId="15794"/>
    <cellStyle name="Note 32 3 2 2 3" xfId="11804"/>
    <cellStyle name="Note 32 3 2 2 3 2" xfId="23888"/>
    <cellStyle name="Note 32 3 2 2 3 2 2" xfId="45074"/>
    <cellStyle name="Note 32 3 2 2 3 3" xfId="34470"/>
    <cellStyle name="Note 32 3 2 2 4" xfId="18775"/>
    <cellStyle name="Note 32 3 2 2 4 2" xfId="39962"/>
    <cellStyle name="Note 32 3 2 2 5" xfId="29181"/>
    <cellStyle name="Note 32 3 2 2_Table 2A-1_EFT (Annual)" xfId="7448"/>
    <cellStyle name="Note 32 3 2 3" xfId="4998"/>
    <cellStyle name="Note 32 3 2 3 2" xfId="13258"/>
    <cellStyle name="Note 32 3 2 3 2 2" xfId="25264"/>
    <cellStyle name="Note 32 3 2 3 2 2 2" xfId="46450"/>
    <cellStyle name="Note 32 3 2 3 2 3" xfId="35846"/>
    <cellStyle name="Note 32 3 2 3 3" xfId="20151"/>
    <cellStyle name="Note 32 3 2 3 3 2" xfId="41338"/>
    <cellStyle name="Note 32 3 2 3 4" xfId="30655"/>
    <cellStyle name="Note 32 3 2 3_Table 2A-1_EFT (Annual)" xfId="15795"/>
    <cellStyle name="Note 32 3 2 4" xfId="10602"/>
    <cellStyle name="Note 32 3 2 4 2" xfId="22718"/>
    <cellStyle name="Note 32 3 2 4 2 2" xfId="43904"/>
    <cellStyle name="Note 32 3 2 4 3" xfId="33300"/>
    <cellStyle name="Note 32 3 2 5" xfId="17605"/>
    <cellStyle name="Note 32 3 2 5 2" xfId="38792"/>
    <cellStyle name="Note 32 3 2 6" xfId="27912"/>
    <cellStyle name="Note 32 3 2_Table 2A-1_EFT (Annual)" xfId="7447"/>
    <cellStyle name="Note 32 3 3" xfId="983"/>
    <cellStyle name="Note 32 3 3 2" xfId="4544"/>
    <cellStyle name="Note 32 3 3 2 2" xfId="12804"/>
    <cellStyle name="Note 32 3 3 2 2 2" xfId="24810"/>
    <cellStyle name="Note 32 3 3 2 2 2 2" xfId="45996"/>
    <cellStyle name="Note 32 3 3 2 2 3" xfId="35392"/>
    <cellStyle name="Note 32 3 3 2 3" xfId="19697"/>
    <cellStyle name="Note 32 3 3 2 3 2" xfId="40884"/>
    <cellStyle name="Note 32 3 3 2 4" xfId="30201"/>
    <cellStyle name="Note 32 3 3 2_Table 2A-1_EFT (Annual)" xfId="15796"/>
    <cellStyle name="Note 32 3 3 3" xfId="10148"/>
    <cellStyle name="Note 32 3 3 3 2" xfId="22264"/>
    <cellStyle name="Note 32 3 3 3 2 2" xfId="43450"/>
    <cellStyle name="Note 32 3 3 3 3" xfId="32846"/>
    <cellStyle name="Note 32 3 3 4" xfId="17151"/>
    <cellStyle name="Note 32 3 3 4 2" xfId="38338"/>
    <cellStyle name="Note 32 3 3 5" xfId="27458"/>
    <cellStyle name="Note 32 3 3_Table 2A-1_EFT (Annual)" xfId="7449"/>
    <cellStyle name="Note 32 3 4" xfId="2176"/>
    <cellStyle name="Note 32 3 4 2" xfId="5737"/>
    <cellStyle name="Note 32 3 4 2 2" xfId="13952"/>
    <cellStyle name="Note 32 3 4 2 2 2" xfId="25940"/>
    <cellStyle name="Note 32 3 4 2 2 2 2" xfId="47126"/>
    <cellStyle name="Note 32 3 4 2 2 3" xfId="36522"/>
    <cellStyle name="Note 32 3 4 2 3" xfId="20827"/>
    <cellStyle name="Note 32 3 4 2 3 2" xfId="42014"/>
    <cellStyle name="Note 32 3 4 2 4" xfId="31394"/>
    <cellStyle name="Note 32 3 4 2_Table 2A-1_EFT (Annual)" xfId="15797"/>
    <cellStyle name="Note 32 3 4 3" xfId="11296"/>
    <cellStyle name="Note 32 3 4 3 2" xfId="23394"/>
    <cellStyle name="Note 32 3 4 3 2 2" xfId="44580"/>
    <cellStyle name="Note 32 3 4 3 3" xfId="33976"/>
    <cellStyle name="Note 32 3 4 4" xfId="18281"/>
    <cellStyle name="Note 32 3 4 4 2" xfId="39468"/>
    <cellStyle name="Note 32 3 4 5" xfId="28651"/>
    <cellStyle name="Note 32 3 4_Table 2A-1_EFT (Annual)" xfId="7450"/>
    <cellStyle name="Note 32 3 5" xfId="4030"/>
    <cellStyle name="Note 32 3 5 2" xfId="12354"/>
    <cellStyle name="Note 32 3 5 2 2" xfId="24376"/>
    <cellStyle name="Note 32 3 5 2 2 2" xfId="45562"/>
    <cellStyle name="Note 32 3 5 2 3" xfId="34958"/>
    <cellStyle name="Note 32 3 5 3" xfId="19263"/>
    <cellStyle name="Note 32 3 5 3 2" xfId="40450"/>
    <cellStyle name="Note 32 3 5 4" xfId="29718"/>
    <cellStyle name="Note 32 3 5_Table 2A-1_EFT (Annual)" xfId="15798"/>
    <cellStyle name="Note 32 3 6" xfId="9693"/>
    <cellStyle name="Note 32 3 6 2" xfId="21830"/>
    <cellStyle name="Note 32 3 6 2 2" xfId="43016"/>
    <cellStyle name="Note 32 3 6 3" xfId="32412"/>
    <cellStyle name="Note 32 3 7" xfId="16717"/>
    <cellStyle name="Note 32 3 7 2" xfId="37904"/>
    <cellStyle name="Note 32 3 8" xfId="26975"/>
    <cellStyle name="Note 32 3_Table 2A-1_EFT (Annual)" xfId="3299"/>
    <cellStyle name="Note 32 4" xfId="1276"/>
    <cellStyle name="Note 32 4 2" xfId="2546"/>
    <cellStyle name="Note 32 4 2 2" xfId="6107"/>
    <cellStyle name="Note 32 4 2 2 2" xfId="14301"/>
    <cellStyle name="Note 32 4 2 2 2 2" xfId="26273"/>
    <cellStyle name="Note 32 4 2 2 2 2 2" xfId="47459"/>
    <cellStyle name="Note 32 4 2 2 2 3" xfId="36855"/>
    <cellStyle name="Note 32 4 2 2 3" xfId="21160"/>
    <cellStyle name="Note 32 4 2 2 3 2" xfId="42347"/>
    <cellStyle name="Note 32 4 2 2 4" xfId="31763"/>
    <cellStyle name="Note 32 4 2 2_Table 2A-1_EFT (Annual)" xfId="15799"/>
    <cellStyle name="Note 32 4 2 3" xfId="11643"/>
    <cellStyle name="Note 32 4 2 3 2" xfId="23727"/>
    <cellStyle name="Note 32 4 2 3 2 2" xfId="44913"/>
    <cellStyle name="Note 32 4 2 3 3" xfId="34309"/>
    <cellStyle name="Note 32 4 2 4" xfId="18614"/>
    <cellStyle name="Note 32 4 2 4 2" xfId="39801"/>
    <cellStyle name="Note 32 4 2 5" xfId="29020"/>
    <cellStyle name="Note 32 4 2_Table 2A-1_EFT (Annual)" xfId="7452"/>
    <cellStyle name="Note 32 4 3" xfId="4837"/>
    <cellStyle name="Note 32 4 3 2" xfId="13097"/>
    <cellStyle name="Note 32 4 3 2 2" xfId="25103"/>
    <cellStyle name="Note 32 4 3 2 2 2" xfId="46289"/>
    <cellStyle name="Note 32 4 3 2 3" xfId="35685"/>
    <cellStyle name="Note 32 4 3 3" xfId="19990"/>
    <cellStyle name="Note 32 4 3 3 2" xfId="41177"/>
    <cellStyle name="Note 32 4 3 4" xfId="30494"/>
    <cellStyle name="Note 32 4 3_Table 2A-1_EFT (Annual)" xfId="15800"/>
    <cellStyle name="Note 32 4 4" xfId="10441"/>
    <cellStyle name="Note 32 4 4 2" xfId="22557"/>
    <cellStyle name="Note 32 4 4 2 2" xfId="43743"/>
    <cellStyle name="Note 32 4 4 3" xfId="33139"/>
    <cellStyle name="Note 32 4 5" xfId="17444"/>
    <cellStyle name="Note 32 4 5 2" xfId="38631"/>
    <cellStyle name="Note 32 4 6" xfId="27751"/>
    <cellStyle name="Note 32 4_Table 2A-1_EFT (Annual)" xfId="7451"/>
    <cellStyle name="Note 32 5" xfId="828"/>
    <cellStyle name="Note 32 5 2" xfId="4389"/>
    <cellStyle name="Note 32 5 2 2" xfId="12663"/>
    <cellStyle name="Note 32 5 2 2 2" xfId="24680"/>
    <cellStyle name="Note 32 5 2 2 2 2" xfId="45866"/>
    <cellStyle name="Note 32 5 2 2 3" xfId="35262"/>
    <cellStyle name="Note 32 5 2 3" xfId="19567"/>
    <cellStyle name="Note 32 5 2 3 2" xfId="40754"/>
    <cellStyle name="Note 32 5 2 4" xfId="30046"/>
    <cellStyle name="Note 32 5 2_Table 2A-1_EFT (Annual)" xfId="15801"/>
    <cellStyle name="Note 32 5 3" xfId="10012"/>
    <cellStyle name="Note 32 5 3 2" xfId="22134"/>
    <cellStyle name="Note 32 5 3 2 2" xfId="43320"/>
    <cellStyle name="Note 32 5 3 3" xfId="32716"/>
    <cellStyle name="Note 32 5 4" xfId="17021"/>
    <cellStyle name="Note 32 5 4 2" xfId="38208"/>
    <cellStyle name="Note 32 5 5" xfId="27303"/>
    <cellStyle name="Note 32 5_Table 2A-1_EFT (Annual)" xfId="7453"/>
    <cellStyle name="Note 32 6" xfId="2015"/>
    <cellStyle name="Note 32 6 2" xfId="5576"/>
    <cellStyle name="Note 32 6 2 2" xfId="13791"/>
    <cellStyle name="Note 32 6 2 2 2" xfId="25779"/>
    <cellStyle name="Note 32 6 2 2 2 2" xfId="46965"/>
    <cellStyle name="Note 32 6 2 2 3" xfId="36361"/>
    <cellStyle name="Note 32 6 2 3" xfId="20666"/>
    <cellStyle name="Note 32 6 2 3 2" xfId="41853"/>
    <cellStyle name="Note 32 6 2 4" xfId="31233"/>
    <cellStyle name="Note 32 6 2_Table 2A-1_EFT (Annual)" xfId="15802"/>
    <cellStyle name="Note 32 6 3" xfId="11135"/>
    <cellStyle name="Note 32 6 3 2" xfId="23233"/>
    <cellStyle name="Note 32 6 3 2 2" xfId="44419"/>
    <cellStyle name="Note 32 6 3 3" xfId="33815"/>
    <cellStyle name="Note 32 6 4" xfId="18120"/>
    <cellStyle name="Note 32 6 4 2" xfId="39307"/>
    <cellStyle name="Note 32 6 5" xfId="28490"/>
    <cellStyle name="Note 32 6_Table 2A-1_EFT (Annual)" xfId="7454"/>
    <cellStyle name="Note 32 7" xfId="3823"/>
    <cellStyle name="Note 32 7 2" xfId="12186"/>
    <cellStyle name="Note 32 7 2 2" xfId="24215"/>
    <cellStyle name="Note 32 7 2 2 2" xfId="45401"/>
    <cellStyle name="Note 32 7 2 3" xfId="34797"/>
    <cellStyle name="Note 32 7 3" xfId="19102"/>
    <cellStyle name="Note 32 7 3 2" xfId="40289"/>
    <cellStyle name="Note 32 7 4" xfId="29532"/>
    <cellStyle name="Note 32 7_Table 2A-1_EFT (Annual)" xfId="15803"/>
    <cellStyle name="Note 32 8" xfId="9505"/>
    <cellStyle name="Note 32 8 2" xfId="21669"/>
    <cellStyle name="Note 32 8 2 2" xfId="42855"/>
    <cellStyle name="Note 32 8 3" xfId="32251"/>
    <cellStyle name="Note 32 9" xfId="16556"/>
    <cellStyle name="Note 32 9 2" xfId="37743"/>
    <cellStyle name="Note 32_Table 2A-1_EFT (Annual)" xfId="3297"/>
    <cellStyle name="Note 33" xfId="205"/>
    <cellStyle name="Note 33 2" xfId="598"/>
    <cellStyle name="Note 33 2 2" xfId="1575"/>
    <cellStyle name="Note 33 2 2 2" xfId="2845"/>
    <cellStyle name="Note 33 2 2 2 2" xfId="6406"/>
    <cellStyle name="Note 33 2 2 2 2 2" xfId="14600"/>
    <cellStyle name="Note 33 2 2 2 2 2 2" xfId="26572"/>
    <cellStyle name="Note 33 2 2 2 2 2 2 2" xfId="47758"/>
    <cellStyle name="Note 33 2 2 2 2 2 3" xfId="37154"/>
    <cellStyle name="Note 33 2 2 2 2 3" xfId="21459"/>
    <cellStyle name="Note 33 2 2 2 2 3 2" xfId="42646"/>
    <cellStyle name="Note 33 2 2 2 2 4" xfId="32062"/>
    <cellStyle name="Note 33 2 2 2 2_Table 2A-1_EFT (Annual)" xfId="15804"/>
    <cellStyle name="Note 33 2 2 2 3" xfId="11942"/>
    <cellStyle name="Note 33 2 2 2 3 2" xfId="24026"/>
    <cellStyle name="Note 33 2 2 2 3 2 2" xfId="45212"/>
    <cellStyle name="Note 33 2 2 2 3 3" xfId="34608"/>
    <cellStyle name="Note 33 2 2 2 4" xfId="18913"/>
    <cellStyle name="Note 33 2 2 2 4 2" xfId="40100"/>
    <cellStyle name="Note 33 2 2 2 5" xfId="29319"/>
    <cellStyle name="Note 33 2 2 2_Table 2A-1_EFT (Annual)" xfId="7456"/>
    <cellStyle name="Note 33 2 2 3" xfId="5136"/>
    <cellStyle name="Note 33 2 2 3 2" xfId="13396"/>
    <cellStyle name="Note 33 2 2 3 2 2" xfId="25402"/>
    <cellStyle name="Note 33 2 2 3 2 2 2" xfId="46588"/>
    <cellStyle name="Note 33 2 2 3 2 3" xfId="35984"/>
    <cellStyle name="Note 33 2 2 3 3" xfId="20289"/>
    <cellStyle name="Note 33 2 2 3 3 2" xfId="41476"/>
    <cellStyle name="Note 33 2 2 3 4" xfId="30793"/>
    <cellStyle name="Note 33 2 2 3_Table 2A-1_EFT (Annual)" xfId="15805"/>
    <cellStyle name="Note 33 2 2 4" xfId="10740"/>
    <cellStyle name="Note 33 2 2 4 2" xfId="22856"/>
    <cellStyle name="Note 33 2 2 4 2 2" xfId="44042"/>
    <cellStyle name="Note 33 2 2 4 3" xfId="33438"/>
    <cellStyle name="Note 33 2 2 5" xfId="17743"/>
    <cellStyle name="Note 33 2 2 5 2" xfId="38930"/>
    <cellStyle name="Note 33 2 2 6" xfId="28050"/>
    <cellStyle name="Note 33 2 2_Table 2A-1_EFT (Annual)" xfId="7455"/>
    <cellStyle name="Note 33 2 3" xfId="1095"/>
    <cellStyle name="Note 33 2 3 2" xfId="4656"/>
    <cellStyle name="Note 33 2 3 2 2" xfId="12916"/>
    <cellStyle name="Note 33 2 3 2 2 2" xfId="24922"/>
    <cellStyle name="Note 33 2 3 2 2 2 2" xfId="46108"/>
    <cellStyle name="Note 33 2 3 2 2 3" xfId="35504"/>
    <cellStyle name="Note 33 2 3 2 3" xfId="19809"/>
    <cellStyle name="Note 33 2 3 2 3 2" xfId="40996"/>
    <cellStyle name="Note 33 2 3 2 4" xfId="30313"/>
    <cellStyle name="Note 33 2 3 2_Table 2A-1_EFT (Annual)" xfId="15806"/>
    <cellStyle name="Note 33 2 3 3" xfId="10260"/>
    <cellStyle name="Note 33 2 3 3 2" xfId="22376"/>
    <cellStyle name="Note 33 2 3 3 2 2" xfId="43562"/>
    <cellStyle name="Note 33 2 3 3 3" xfId="32958"/>
    <cellStyle name="Note 33 2 3 4" xfId="17263"/>
    <cellStyle name="Note 33 2 3 4 2" xfId="38450"/>
    <cellStyle name="Note 33 2 3 5" xfId="27570"/>
    <cellStyle name="Note 33 2 3_Table 2A-1_EFT (Annual)" xfId="7457"/>
    <cellStyle name="Note 33 2 4" xfId="2314"/>
    <cellStyle name="Note 33 2 4 2" xfId="5875"/>
    <cellStyle name="Note 33 2 4 2 2" xfId="14090"/>
    <cellStyle name="Note 33 2 4 2 2 2" xfId="26078"/>
    <cellStyle name="Note 33 2 4 2 2 2 2" xfId="47264"/>
    <cellStyle name="Note 33 2 4 2 2 3" xfId="36660"/>
    <cellStyle name="Note 33 2 4 2 3" xfId="20965"/>
    <cellStyle name="Note 33 2 4 2 3 2" xfId="42152"/>
    <cellStyle name="Note 33 2 4 2 4" xfId="31532"/>
    <cellStyle name="Note 33 2 4 2_Table 2A-1_EFT (Annual)" xfId="15807"/>
    <cellStyle name="Note 33 2 4 3" xfId="11434"/>
    <cellStyle name="Note 33 2 4 3 2" xfId="23532"/>
    <cellStyle name="Note 33 2 4 3 2 2" xfId="44718"/>
    <cellStyle name="Note 33 2 4 3 3" xfId="34114"/>
    <cellStyle name="Note 33 2 4 4" xfId="18419"/>
    <cellStyle name="Note 33 2 4 4 2" xfId="39606"/>
    <cellStyle name="Note 33 2 4 5" xfId="28789"/>
    <cellStyle name="Note 33 2 4_Table 2A-1_EFT (Annual)" xfId="7458"/>
    <cellStyle name="Note 33 2 5" xfId="4168"/>
    <cellStyle name="Note 33 2 5 2" xfId="12492"/>
    <cellStyle name="Note 33 2 5 2 2" xfId="24514"/>
    <cellStyle name="Note 33 2 5 2 2 2" xfId="45700"/>
    <cellStyle name="Note 33 2 5 2 3" xfId="35096"/>
    <cellStyle name="Note 33 2 5 3" xfId="19401"/>
    <cellStyle name="Note 33 2 5 3 2" xfId="40588"/>
    <cellStyle name="Note 33 2 5 4" xfId="29856"/>
    <cellStyle name="Note 33 2 5_Table 2A-1_EFT (Annual)" xfId="15808"/>
    <cellStyle name="Note 33 2 6" xfId="9831"/>
    <cellStyle name="Note 33 2 6 2" xfId="21968"/>
    <cellStyle name="Note 33 2 6 2 2" xfId="43154"/>
    <cellStyle name="Note 33 2 6 3" xfId="32550"/>
    <cellStyle name="Note 33 2 7" xfId="16855"/>
    <cellStyle name="Note 33 2 7 2" xfId="38042"/>
    <cellStyle name="Note 33 2 8" xfId="27113"/>
    <cellStyle name="Note 33 2_Table 2A-1_EFT (Annual)" xfId="3301"/>
    <cellStyle name="Note 33 3" xfId="1253"/>
    <cellStyle name="Note 33 3 2" xfId="2523"/>
    <cellStyle name="Note 33 3 2 2" xfId="6084"/>
    <cellStyle name="Note 33 3 2 2 2" xfId="14278"/>
    <cellStyle name="Note 33 3 2 2 2 2" xfId="26250"/>
    <cellStyle name="Note 33 3 2 2 2 2 2" xfId="47436"/>
    <cellStyle name="Note 33 3 2 2 2 3" xfId="36832"/>
    <cellStyle name="Note 33 3 2 2 3" xfId="21137"/>
    <cellStyle name="Note 33 3 2 2 3 2" xfId="42324"/>
    <cellStyle name="Note 33 3 2 2 4" xfId="31740"/>
    <cellStyle name="Note 33 3 2 2_Table 2A-1_EFT (Annual)" xfId="15809"/>
    <cellStyle name="Note 33 3 2 3" xfId="11620"/>
    <cellStyle name="Note 33 3 2 3 2" xfId="23704"/>
    <cellStyle name="Note 33 3 2 3 2 2" xfId="44890"/>
    <cellStyle name="Note 33 3 2 3 3" xfId="34286"/>
    <cellStyle name="Note 33 3 2 4" xfId="18591"/>
    <cellStyle name="Note 33 3 2 4 2" xfId="39778"/>
    <cellStyle name="Note 33 3 2 5" xfId="28997"/>
    <cellStyle name="Note 33 3 2_Table 2A-1_EFT (Annual)" xfId="7460"/>
    <cellStyle name="Note 33 3 3" xfId="4814"/>
    <cellStyle name="Note 33 3 3 2" xfId="13074"/>
    <cellStyle name="Note 33 3 3 2 2" xfId="25080"/>
    <cellStyle name="Note 33 3 3 2 2 2" xfId="46266"/>
    <cellStyle name="Note 33 3 3 2 3" xfId="35662"/>
    <cellStyle name="Note 33 3 3 3" xfId="19967"/>
    <cellStyle name="Note 33 3 3 3 2" xfId="41154"/>
    <cellStyle name="Note 33 3 3 4" xfId="30471"/>
    <cellStyle name="Note 33 3 3_Table 2A-1_EFT (Annual)" xfId="15810"/>
    <cellStyle name="Note 33 3 4" xfId="10418"/>
    <cellStyle name="Note 33 3 4 2" xfId="22534"/>
    <cellStyle name="Note 33 3 4 2 2" xfId="43720"/>
    <cellStyle name="Note 33 3 4 3" xfId="33116"/>
    <cellStyle name="Note 33 3 5" xfId="17421"/>
    <cellStyle name="Note 33 3 5 2" xfId="38608"/>
    <cellStyle name="Note 33 3 6" xfId="27728"/>
    <cellStyle name="Note 33 3_Table 2A-1_EFT (Annual)" xfId="7459"/>
    <cellStyle name="Note 33 4" xfId="804"/>
    <cellStyle name="Note 33 4 2" xfId="4365"/>
    <cellStyle name="Note 33 4 2 2" xfId="12645"/>
    <cellStyle name="Note 33 4 2 2 2" xfId="24662"/>
    <cellStyle name="Note 33 4 2 2 2 2" xfId="45848"/>
    <cellStyle name="Note 33 4 2 2 3" xfId="35244"/>
    <cellStyle name="Note 33 4 2 3" xfId="19549"/>
    <cellStyle name="Note 33 4 2 3 2" xfId="40736"/>
    <cellStyle name="Note 33 4 2 4" xfId="30022"/>
    <cellStyle name="Note 33 4 2_Table 2A-1_EFT (Annual)" xfId="15811"/>
    <cellStyle name="Note 33 4 3" xfId="9993"/>
    <cellStyle name="Note 33 4 3 2" xfId="22116"/>
    <cellStyle name="Note 33 4 3 2 2" xfId="43302"/>
    <cellStyle name="Note 33 4 3 3" xfId="32698"/>
    <cellStyle name="Note 33 4 4" xfId="17003"/>
    <cellStyle name="Note 33 4 4 2" xfId="38190"/>
    <cellStyle name="Note 33 4 5" xfId="27279"/>
    <cellStyle name="Note 33 4_Table 2A-1_EFT (Annual)" xfId="7461"/>
    <cellStyle name="Note 33 5" xfId="1992"/>
    <cellStyle name="Note 33 5 2" xfId="5553"/>
    <cellStyle name="Note 33 5 2 2" xfId="13768"/>
    <cellStyle name="Note 33 5 2 2 2" xfId="25756"/>
    <cellStyle name="Note 33 5 2 2 2 2" xfId="46942"/>
    <cellStyle name="Note 33 5 2 2 3" xfId="36338"/>
    <cellStyle name="Note 33 5 2 3" xfId="20643"/>
    <cellStyle name="Note 33 5 2 3 2" xfId="41830"/>
    <cellStyle name="Note 33 5 2 4" xfId="31210"/>
    <cellStyle name="Note 33 5 2_Table 2A-1_EFT (Annual)" xfId="15812"/>
    <cellStyle name="Note 33 5 3" xfId="11112"/>
    <cellStyle name="Note 33 5 3 2" xfId="23210"/>
    <cellStyle name="Note 33 5 3 2 2" xfId="44396"/>
    <cellStyle name="Note 33 5 3 3" xfId="33792"/>
    <cellStyle name="Note 33 5 4" xfId="18097"/>
    <cellStyle name="Note 33 5 4 2" xfId="39284"/>
    <cellStyle name="Note 33 5 5" xfId="28467"/>
    <cellStyle name="Note 33 5_Table 2A-1_EFT (Annual)" xfId="7462"/>
    <cellStyle name="Note 33 6" xfId="3794"/>
    <cellStyle name="Note 33 6 2" xfId="12162"/>
    <cellStyle name="Note 33 6 2 2" xfId="24192"/>
    <cellStyle name="Note 33 6 2 2 2" xfId="45378"/>
    <cellStyle name="Note 33 6 2 3" xfId="34774"/>
    <cellStyle name="Note 33 6 3" xfId="19079"/>
    <cellStyle name="Note 33 6 3 2" xfId="40266"/>
    <cellStyle name="Note 33 6 4" xfId="29503"/>
    <cellStyle name="Note 33 6_Table 2A-1_EFT (Annual)" xfId="15813"/>
    <cellStyle name="Note 33 7" xfId="9481"/>
    <cellStyle name="Note 33 7 2" xfId="21646"/>
    <cellStyle name="Note 33 7 2 2" xfId="42832"/>
    <cellStyle name="Note 33 7 3" xfId="32228"/>
    <cellStyle name="Note 33 8" xfId="16533"/>
    <cellStyle name="Note 33 8 2" xfId="37720"/>
    <cellStyle name="Note 33 9" xfId="26760"/>
    <cellStyle name="Note 33_Table 2A-1_EFT (Annual)" xfId="3300"/>
    <cellStyle name="Note 34" xfId="292"/>
    <cellStyle name="Note 34 2" xfId="1296"/>
    <cellStyle name="Note 34 2 2" xfId="2566"/>
    <cellStyle name="Note 34 2 2 2" xfId="6127"/>
    <cellStyle name="Note 34 2 2 2 2" xfId="14321"/>
    <cellStyle name="Note 34 2 2 2 2 2" xfId="26293"/>
    <cellStyle name="Note 34 2 2 2 2 2 2" xfId="47479"/>
    <cellStyle name="Note 34 2 2 2 2 3" xfId="36875"/>
    <cellStyle name="Note 34 2 2 2 3" xfId="21180"/>
    <cellStyle name="Note 34 2 2 2 3 2" xfId="42367"/>
    <cellStyle name="Note 34 2 2 2 4" xfId="31783"/>
    <cellStyle name="Note 34 2 2 2_Table 2A-1_EFT (Annual)" xfId="15814"/>
    <cellStyle name="Note 34 2 2 3" xfId="11663"/>
    <cellStyle name="Note 34 2 2 3 2" xfId="23747"/>
    <cellStyle name="Note 34 2 2 3 2 2" xfId="44933"/>
    <cellStyle name="Note 34 2 2 3 3" xfId="34329"/>
    <cellStyle name="Note 34 2 2 4" xfId="18634"/>
    <cellStyle name="Note 34 2 2 4 2" xfId="39821"/>
    <cellStyle name="Note 34 2 2 5" xfId="29040"/>
    <cellStyle name="Note 34 2 2_Table 2A-1_EFT (Annual)" xfId="7464"/>
    <cellStyle name="Note 34 2 3" xfId="4857"/>
    <cellStyle name="Note 34 2 3 2" xfId="13117"/>
    <cellStyle name="Note 34 2 3 2 2" xfId="25123"/>
    <cellStyle name="Note 34 2 3 2 2 2" xfId="46309"/>
    <cellStyle name="Note 34 2 3 2 3" xfId="35705"/>
    <cellStyle name="Note 34 2 3 3" xfId="20010"/>
    <cellStyle name="Note 34 2 3 3 2" xfId="41197"/>
    <cellStyle name="Note 34 2 3 4" xfId="30514"/>
    <cellStyle name="Note 34 2 3_Table 2A-1_EFT (Annual)" xfId="15815"/>
    <cellStyle name="Note 34 2 4" xfId="10461"/>
    <cellStyle name="Note 34 2 4 2" xfId="22577"/>
    <cellStyle name="Note 34 2 4 2 2" xfId="43763"/>
    <cellStyle name="Note 34 2 4 3" xfId="33159"/>
    <cellStyle name="Note 34 2 5" xfId="17464"/>
    <cellStyle name="Note 34 2 5 2" xfId="38651"/>
    <cellStyle name="Note 34 2 6" xfId="27771"/>
    <cellStyle name="Note 34 2_Table 2A-1_EFT (Annual)" xfId="7463"/>
    <cellStyle name="Note 34 3" xfId="846"/>
    <cellStyle name="Note 34 3 2" xfId="4407"/>
    <cellStyle name="Note 34 3 2 2" xfId="12680"/>
    <cellStyle name="Note 34 3 2 2 2" xfId="24697"/>
    <cellStyle name="Note 34 3 2 2 2 2" xfId="45883"/>
    <cellStyle name="Note 34 3 2 2 3" xfId="35279"/>
    <cellStyle name="Note 34 3 2 3" xfId="19584"/>
    <cellStyle name="Note 34 3 2 3 2" xfId="40771"/>
    <cellStyle name="Note 34 3 2 4" xfId="30064"/>
    <cellStyle name="Note 34 3 2_Table 2A-1_EFT (Annual)" xfId="15816"/>
    <cellStyle name="Note 34 3 3" xfId="10029"/>
    <cellStyle name="Note 34 3 3 2" xfId="22151"/>
    <cellStyle name="Note 34 3 3 2 2" xfId="43337"/>
    <cellStyle name="Note 34 3 3 3" xfId="32733"/>
    <cellStyle name="Note 34 3 4" xfId="17038"/>
    <cellStyle name="Note 34 3 4 2" xfId="38225"/>
    <cellStyle name="Note 34 3 5" xfId="27321"/>
    <cellStyle name="Note 34 3_Table 2A-1_EFT (Annual)" xfId="7465"/>
    <cellStyle name="Note 34 4" xfId="2035"/>
    <cellStyle name="Note 34 4 2" xfId="5596"/>
    <cellStyle name="Note 34 4 2 2" xfId="13811"/>
    <cellStyle name="Note 34 4 2 2 2" xfId="25799"/>
    <cellStyle name="Note 34 4 2 2 2 2" xfId="46985"/>
    <cellStyle name="Note 34 4 2 2 3" xfId="36381"/>
    <cellStyle name="Note 34 4 2 3" xfId="20686"/>
    <cellStyle name="Note 34 4 2 3 2" xfId="41873"/>
    <cellStyle name="Note 34 4 2 4" xfId="31253"/>
    <cellStyle name="Note 34 4 2_Table 2A-1_EFT (Annual)" xfId="15817"/>
    <cellStyle name="Note 34 4 3" xfId="11155"/>
    <cellStyle name="Note 34 4 3 2" xfId="23253"/>
    <cellStyle name="Note 34 4 3 2 2" xfId="44439"/>
    <cellStyle name="Note 34 4 3 3" xfId="33835"/>
    <cellStyle name="Note 34 4 4" xfId="18140"/>
    <cellStyle name="Note 34 4 4 2" xfId="39327"/>
    <cellStyle name="Note 34 4 5" xfId="28510"/>
    <cellStyle name="Note 34 4_Table 2A-1_EFT (Annual)" xfId="7466"/>
    <cellStyle name="Note 34 5" xfId="3864"/>
    <cellStyle name="Note 34 5 2" xfId="12206"/>
    <cellStyle name="Note 34 5 2 2" xfId="24235"/>
    <cellStyle name="Note 34 5 2 2 2" xfId="45421"/>
    <cellStyle name="Note 34 5 2 3" xfId="34817"/>
    <cellStyle name="Note 34 5 3" xfId="19122"/>
    <cellStyle name="Note 34 5 3 2" xfId="40309"/>
    <cellStyle name="Note 34 5 4" xfId="29553"/>
    <cellStyle name="Note 34 5_Table 2A-1_EFT (Annual)" xfId="15818"/>
    <cellStyle name="Note 34 6" xfId="9541"/>
    <cellStyle name="Note 34 6 2" xfId="21689"/>
    <cellStyle name="Note 34 6 2 2" xfId="42875"/>
    <cellStyle name="Note 34 6 3" xfId="32271"/>
    <cellStyle name="Note 34 7" xfId="16576"/>
    <cellStyle name="Note 34 7 2" xfId="37763"/>
    <cellStyle name="Note 34 8" xfId="26810"/>
    <cellStyle name="Note 34_Table 2A-1_EFT (Annual)" xfId="3302"/>
    <cellStyle name="Note 35" xfId="641"/>
    <cellStyle name="Note 35 2" xfId="1618"/>
    <cellStyle name="Note 35 2 2" xfId="2888"/>
    <cellStyle name="Note 35 2 2 2" xfId="6449"/>
    <cellStyle name="Note 35 2 2 2 2" xfId="14643"/>
    <cellStyle name="Note 35 2 2 2 2 2" xfId="26615"/>
    <cellStyle name="Note 35 2 2 2 2 2 2" xfId="47801"/>
    <cellStyle name="Note 35 2 2 2 2 3" xfId="37197"/>
    <cellStyle name="Note 35 2 2 2 3" xfId="21502"/>
    <cellStyle name="Note 35 2 2 2 3 2" xfId="42689"/>
    <cellStyle name="Note 35 2 2 2 4" xfId="32105"/>
    <cellStyle name="Note 35 2 2 2_Table 2A-1_EFT (Annual)" xfId="15819"/>
    <cellStyle name="Note 35 2 2 3" xfId="11985"/>
    <cellStyle name="Note 35 2 2 3 2" xfId="24069"/>
    <cellStyle name="Note 35 2 2 3 2 2" xfId="45255"/>
    <cellStyle name="Note 35 2 2 3 3" xfId="34651"/>
    <cellStyle name="Note 35 2 2 4" xfId="18956"/>
    <cellStyle name="Note 35 2 2 4 2" xfId="40143"/>
    <cellStyle name="Note 35 2 2 5" xfId="29362"/>
    <cellStyle name="Note 35 2 2_Table 2A-1_EFT (Annual)" xfId="7468"/>
    <cellStyle name="Note 35 2 3" xfId="5179"/>
    <cellStyle name="Note 35 2 3 2" xfId="13439"/>
    <cellStyle name="Note 35 2 3 2 2" xfId="25445"/>
    <cellStyle name="Note 35 2 3 2 2 2" xfId="46631"/>
    <cellStyle name="Note 35 2 3 2 3" xfId="36027"/>
    <cellStyle name="Note 35 2 3 3" xfId="20332"/>
    <cellStyle name="Note 35 2 3 3 2" xfId="41519"/>
    <cellStyle name="Note 35 2 3 4" xfId="30836"/>
    <cellStyle name="Note 35 2 3_Table 2A-1_EFT (Annual)" xfId="15820"/>
    <cellStyle name="Note 35 2 4" xfId="10783"/>
    <cellStyle name="Note 35 2 4 2" xfId="22899"/>
    <cellStyle name="Note 35 2 4 2 2" xfId="44085"/>
    <cellStyle name="Note 35 2 4 3" xfId="33481"/>
    <cellStyle name="Note 35 2 5" xfId="17786"/>
    <cellStyle name="Note 35 2 5 2" xfId="38973"/>
    <cellStyle name="Note 35 2 6" xfId="28093"/>
    <cellStyle name="Note 35 2_Table 2A-1_EFT (Annual)" xfId="7467"/>
    <cellStyle name="Note 35 3" xfId="1130"/>
    <cellStyle name="Note 35 3 2" xfId="4691"/>
    <cellStyle name="Note 35 3 2 2" xfId="12951"/>
    <cellStyle name="Note 35 3 2 2 2" xfId="24957"/>
    <cellStyle name="Note 35 3 2 2 2 2" xfId="46143"/>
    <cellStyle name="Note 35 3 2 2 3" xfId="35539"/>
    <cellStyle name="Note 35 3 2 3" xfId="19844"/>
    <cellStyle name="Note 35 3 2 3 2" xfId="41031"/>
    <cellStyle name="Note 35 3 2 4" xfId="30348"/>
    <cellStyle name="Note 35 3 2_Table 2A-1_EFT (Annual)" xfId="15821"/>
    <cellStyle name="Note 35 3 3" xfId="10295"/>
    <cellStyle name="Note 35 3 3 2" xfId="22411"/>
    <cellStyle name="Note 35 3 3 2 2" xfId="43597"/>
    <cellStyle name="Note 35 3 3 3" xfId="32993"/>
    <cellStyle name="Note 35 3 4" xfId="17298"/>
    <cellStyle name="Note 35 3 4 2" xfId="38485"/>
    <cellStyle name="Note 35 3 5" xfId="27605"/>
    <cellStyle name="Note 35 3_Table 2A-1_EFT (Annual)" xfId="7469"/>
    <cellStyle name="Note 35 4" xfId="2357"/>
    <cellStyle name="Note 35 4 2" xfId="5918"/>
    <cellStyle name="Note 35 4 2 2" xfId="14133"/>
    <cellStyle name="Note 35 4 2 2 2" xfId="26121"/>
    <cellStyle name="Note 35 4 2 2 2 2" xfId="47307"/>
    <cellStyle name="Note 35 4 2 2 3" xfId="36703"/>
    <cellStyle name="Note 35 4 2 3" xfId="21008"/>
    <cellStyle name="Note 35 4 2 3 2" xfId="42195"/>
    <cellStyle name="Note 35 4 2 4" xfId="31575"/>
    <cellStyle name="Note 35 4 2_Table 2A-1_EFT (Annual)" xfId="15822"/>
    <cellStyle name="Note 35 4 3" xfId="11477"/>
    <cellStyle name="Note 35 4 3 2" xfId="23575"/>
    <cellStyle name="Note 35 4 3 2 2" xfId="44761"/>
    <cellStyle name="Note 35 4 3 3" xfId="34157"/>
    <cellStyle name="Note 35 4 4" xfId="18462"/>
    <cellStyle name="Note 35 4 4 2" xfId="39649"/>
    <cellStyle name="Note 35 4 5" xfId="28832"/>
    <cellStyle name="Note 35 4_Table 2A-1_EFT (Annual)" xfId="7470"/>
    <cellStyle name="Note 35 5" xfId="4211"/>
    <cellStyle name="Note 35 5 2" xfId="12535"/>
    <cellStyle name="Note 35 5 2 2" xfId="24557"/>
    <cellStyle name="Note 35 5 2 2 2" xfId="45743"/>
    <cellStyle name="Note 35 5 2 3" xfId="35139"/>
    <cellStyle name="Note 35 5 3" xfId="19444"/>
    <cellStyle name="Note 35 5 3 2" xfId="40631"/>
    <cellStyle name="Note 35 5 4" xfId="29899"/>
    <cellStyle name="Note 35 5_Table 2A-1_EFT (Annual)" xfId="15823"/>
    <cellStyle name="Note 35 6" xfId="9874"/>
    <cellStyle name="Note 35 6 2" xfId="22011"/>
    <cellStyle name="Note 35 6 2 2" xfId="43197"/>
    <cellStyle name="Note 35 6 3" xfId="32593"/>
    <cellStyle name="Note 35 7" xfId="16898"/>
    <cellStyle name="Note 35 7 2" xfId="38085"/>
    <cellStyle name="Note 35 8" xfId="27156"/>
    <cellStyle name="Note 35_Table 2A-1_EFT (Annual)" xfId="3303"/>
    <cellStyle name="Note 36" xfId="696"/>
    <cellStyle name="Note 36 2" xfId="2363"/>
    <cellStyle name="Note 36 2 2" xfId="5924"/>
    <cellStyle name="Note 36 2 2 2" xfId="14138"/>
    <cellStyle name="Note 36 2 2 2 2" xfId="26126"/>
    <cellStyle name="Note 36 2 2 2 2 2" xfId="47312"/>
    <cellStyle name="Note 36 2 2 2 3" xfId="36708"/>
    <cellStyle name="Note 36 2 2 3" xfId="21013"/>
    <cellStyle name="Note 36 2 2 3 2" xfId="42200"/>
    <cellStyle name="Note 36 2 2 4" xfId="31580"/>
    <cellStyle name="Note 36 2 2_Table 2A-1_EFT (Annual)" xfId="15824"/>
    <cellStyle name="Note 36 2 3" xfId="11483"/>
    <cellStyle name="Note 36 2 3 2" xfId="23580"/>
    <cellStyle name="Note 36 2 3 2 2" xfId="44766"/>
    <cellStyle name="Note 36 2 3 3" xfId="34162"/>
    <cellStyle name="Note 36 2 4" xfId="18467"/>
    <cellStyle name="Note 36 2 4 2" xfId="39654"/>
    <cellStyle name="Note 36 2 5" xfId="28837"/>
    <cellStyle name="Note 36 2_Table 2A-1_EFT (Annual)" xfId="7472"/>
    <cellStyle name="Note 36 3" xfId="4259"/>
    <cellStyle name="Note 36 3 2" xfId="12544"/>
    <cellStyle name="Note 36 3 2 2" xfId="24562"/>
    <cellStyle name="Note 36 3 2 2 2" xfId="45748"/>
    <cellStyle name="Note 36 3 2 3" xfId="35144"/>
    <cellStyle name="Note 36 3 3" xfId="19449"/>
    <cellStyle name="Note 36 3 3 2" xfId="40636"/>
    <cellStyle name="Note 36 3 4" xfId="29917"/>
    <cellStyle name="Note 36 3_Table 2A-1_EFT (Annual)" xfId="15825"/>
    <cellStyle name="Note 36 4" xfId="9890"/>
    <cellStyle name="Note 36 4 2" xfId="22016"/>
    <cellStyle name="Note 36 4 2 2" xfId="43202"/>
    <cellStyle name="Note 36 4 3" xfId="32598"/>
    <cellStyle name="Note 36 5" xfId="16903"/>
    <cellStyle name="Note 36 5 2" xfId="38090"/>
    <cellStyle name="Note 36 6" xfId="27174"/>
    <cellStyle name="Note 36_Table 2A-1_EFT (Annual)" xfId="7471"/>
    <cellStyle name="Note 37" xfId="16010"/>
    <cellStyle name="Note 37 2" xfId="37203"/>
    <cellStyle name="Note 38" xfId="47807"/>
    <cellStyle name="Note 4" xfId="91"/>
    <cellStyle name="Note 4 10" xfId="21519"/>
    <cellStyle name="Note 4 10 2" xfId="42706"/>
    <cellStyle name="Note 4 11" xfId="26647"/>
    <cellStyle name="Note 4 2" xfId="490"/>
    <cellStyle name="Note 4 2 2" xfId="1467"/>
    <cellStyle name="Note 4 2 2 2" xfId="2737"/>
    <cellStyle name="Note 4 2 2 2 2" xfId="6298"/>
    <cellStyle name="Note 4 2 2 2 2 2" xfId="14492"/>
    <cellStyle name="Note 4 2 2 2 2 2 2" xfId="26464"/>
    <cellStyle name="Note 4 2 2 2 2 2 2 2" xfId="47650"/>
    <cellStyle name="Note 4 2 2 2 2 2 3" xfId="37046"/>
    <cellStyle name="Note 4 2 2 2 2 3" xfId="21351"/>
    <cellStyle name="Note 4 2 2 2 2 3 2" xfId="42538"/>
    <cellStyle name="Note 4 2 2 2 2 4" xfId="31954"/>
    <cellStyle name="Note 4 2 2 2 2_Table 2A-1_EFT (Annual)" xfId="15826"/>
    <cellStyle name="Note 4 2 2 2 3" xfId="11834"/>
    <cellStyle name="Note 4 2 2 2 3 2" xfId="23918"/>
    <cellStyle name="Note 4 2 2 2 3 2 2" xfId="45104"/>
    <cellStyle name="Note 4 2 2 2 3 3" xfId="34500"/>
    <cellStyle name="Note 4 2 2 2 4" xfId="18805"/>
    <cellStyle name="Note 4 2 2 2 4 2" xfId="39992"/>
    <cellStyle name="Note 4 2 2 2 5" xfId="29211"/>
    <cellStyle name="Note 4 2 2 2_Table 2A-1_EFT (Annual)" xfId="7474"/>
    <cellStyle name="Note 4 2 2 3" xfId="5028"/>
    <cellStyle name="Note 4 2 2 3 2" xfId="13288"/>
    <cellStyle name="Note 4 2 2 3 2 2" xfId="25294"/>
    <cellStyle name="Note 4 2 2 3 2 2 2" xfId="46480"/>
    <cellStyle name="Note 4 2 2 3 2 3" xfId="35876"/>
    <cellStyle name="Note 4 2 2 3 3" xfId="20181"/>
    <cellStyle name="Note 4 2 2 3 3 2" xfId="41368"/>
    <cellStyle name="Note 4 2 2 3 4" xfId="30685"/>
    <cellStyle name="Note 4 2 2 3_Table 2A-1_EFT (Annual)" xfId="15827"/>
    <cellStyle name="Note 4 2 2 4" xfId="10632"/>
    <cellStyle name="Note 4 2 2 4 2" xfId="22748"/>
    <cellStyle name="Note 4 2 2 4 2 2" xfId="43934"/>
    <cellStyle name="Note 4 2 2 4 3" xfId="33330"/>
    <cellStyle name="Note 4 2 2 5" xfId="17635"/>
    <cellStyle name="Note 4 2 2 5 2" xfId="38822"/>
    <cellStyle name="Note 4 2 2 6" xfId="27942"/>
    <cellStyle name="Note 4 2 2_Table 2A-1_EFT (Annual)" xfId="7473"/>
    <cellStyle name="Note 4 2 3" xfId="1007"/>
    <cellStyle name="Note 4 2 3 2" xfId="4568"/>
    <cellStyle name="Note 4 2 3 2 2" xfId="12828"/>
    <cellStyle name="Note 4 2 3 2 2 2" xfId="24834"/>
    <cellStyle name="Note 4 2 3 2 2 2 2" xfId="46020"/>
    <cellStyle name="Note 4 2 3 2 2 3" xfId="35416"/>
    <cellStyle name="Note 4 2 3 2 3" xfId="19721"/>
    <cellStyle name="Note 4 2 3 2 3 2" xfId="40908"/>
    <cellStyle name="Note 4 2 3 2 4" xfId="30225"/>
    <cellStyle name="Note 4 2 3 2_Table 2A-1_EFT (Annual)" xfId="15828"/>
    <cellStyle name="Note 4 2 3 3" xfId="10172"/>
    <cellStyle name="Note 4 2 3 3 2" xfId="22288"/>
    <cellStyle name="Note 4 2 3 3 2 2" xfId="43474"/>
    <cellStyle name="Note 4 2 3 3 3" xfId="32870"/>
    <cellStyle name="Note 4 2 3 4" xfId="17175"/>
    <cellStyle name="Note 4 2 3 4 2" xfId="38362"/>
    <cellStyle name="Note 4 2 3 5" xfId="27482"/>
    <cellStyle name="Note 4 2 3_Table 2A-1_EFT (Annual)" xfId="7475"/>
    <cellStyle name="Note 4 2 4" xfId="2206"/>
    <cellStyle name="Note 4 2 4 2" xfId="5767"/>
    <cellStyle name="Note 4 2 4 2 2" xfId="13982"/>
    <cellStyle name="Note 4 2 4 2 2 2" xfId="25970"/>
    <cellStyle name="Note 4 2 4 2 2 2 2" xfId="47156"/>
    <cellStyle name="Note 4 2 4 2 2 3" xfId="36552"/>
    <cellStyle name="Note 4 2 4 2 3" xfId="20857"/>
    <cellStyle name="Note 4 2 4 2 3 2" xfId="42044"/>
    <cellStyle name="Note 4 2 4 2 4" xfId="31424"/>
    <cellStyle name="Note 4 2 4 2_Table 2A-1_EFT (Annual)" xfId="15829"/>
    <cellStyle name="Note 4 2 4 3" xfId="11326"/>
    <cellStyle name="Note 4 2 4 3 2" xfId="23424"/>
    <cellStyle name="Note 4 2 4 3 2 2" xfId="44610"/>
    <cellStyle name="Note 4 2 4 3 3" xfId="34006"/>
    <cellStyle name="Note 4 2 4 4" xfId="18311"/>
    <cellStyle name="Note 4 2 4 4 2" xfId="39498"/>
    <cellStyle name="Note 4 2 4 5" xfId="28681"/>
    <cellStyle name="Note 4 2 4_Table 2A-1_EFT (Annual)" xfId="7476"/>
    <cellStyle name="Note 4 2 5" xfId="4060"/>
    <cellStyle name="Note 4 2 5 2" xfId="12384"/>
    <cellStyle name="Note 4 2 5 2 2" xfId="24406"/>
    <cellStyle name="Note 4 2 5 2 2 2" xfId="45592"/>
    <cellStyle name="Note 4 2 5 2 3" xfId="34988"/>
    <cellStyle name="Note 4 2 5 3" xfId="19293"/>
    <cellStyle name="Note 4 2 5 3 2" xfId="40480"/>
    <cellStyle name="Note 4 2 5 4" xfId="29748"/>
    <cellStyle name="Note 4 2 5_Table 2A-1_EFT (Annual)" xfId="15830"/>
    <cellStyle name="Note 4 2 6" xfId="9723"/>
    <cellStyle name="Note 4 2 6 2" xfId="21860"/>
    <cellStyle name="Note 4 2 6 2 2" xfId="43046"/>
    <cellStyle name="Note 4 2 6 3" xfId="32442"/>
    <cellStyle name="Note 4 2 7" xfId="16747"/>
    <cellStyle name="Note 4 2 7 2" xfId="37934"/>
    <cellStyle name="Note 4 2 8" xfId="27005"/>
    <cellStyle name="Note 4 2_Table 2A-1_EFT (Annual)" xfId="3305"/>
    <cellStyle name="Note 4 3" xfId="323"/>
    <cellStyle name="Note 4 3 2" xfId="1311"/>
    <cellStyle name="Note 4 3 2 2" xfId="2581"/>
    <cellStyle name="Note 4 3 2 2 2" xfId="6142"/>
    <cellStyle name="Note 4 3 2 2 2 2" xfId="14336"/>
    <cellStyle name="Note 4 3 2 2 2 2 2" xfId="26308"/>
    <cellStyle name="Note 4 3 2 2 2 2 2 2" xfId="47494"/>
    <cellStyle name="Note 4 3 2 2 2 2 3" xfId="36890"/>
    <cellStyle name="Note 4 3 2 2 2 3" xfId="21195"/>
    <cellStyle name="Note 4 3 2 2 2 3 2" xfId="42382"/>
    <cellStyle name="Note 4 3 2 2 2 4" xfId="31798"/>
    <cellStyle name="Note 4 3 2 2 2_Table 2A-1_EFT (Annual)" xfId="15831"/>
    <cellStyle name="Note 4 3 2 2 3" xfId="11678"/>
    <cellStyle name="Note 4 3 2 2 3 2" xfId="23762"/>
    <cellStyle name="Note 4 3 2 2 3 2 2" xfId="44948"/>
    <cellStyle name="Note 4 3 2 2 3 3" xfId="34344"/>
    <cellStyle name="Note 4 3 2 2 4" xfId="18649"/>
    <cellStyle name="Note 4 3 2 2 4 2" xfId="39836"/>
    <cellStyle name="Note 4 3 2 2 5" xfId="29055"/>
    <cellStyle name="Note 4 3 2 2_Table 2A-1_EFT (Annual)" xfId="7478"/>
    <cellStyle name="Note 4 3 2 3" xfId="4872"/>
    <cellStyle name="Note 4 3 2 3 2" xfId="13132"/>
    <cellStyle name="Note 4 3 2 3 2 2" xfId="25138"/>
    <cellStyle name="Note 4 3 2 3 2 2 2" xfId="46324"/>
    <cellStyle name="Note 4 3 2 3 2 3" xfId="35720"/>
    <cellStyle name="Note 4 3 2 3 3" xfId="20025"/>
    <cellStyle name="Note 4 3 2 3 3 2" xfId="41212"/>
    <cellStyle name="Note 4 3 2 3 4" xfId="30529"/>
    <cellStyle name="Note 4 3 2 3_Table 2A-1_EFT (Annual)" xfId="15832"/>
    <cellStyle name="Note 4 3 2 4" xfId="10476"/>
    <cellStyle name="Note 4 3 2 4 2" xfId="22592"/>
    <cellStyle name="Note 4 3 2 4 2 2" xfId="43778"/>
    <cellStyle name="Note 4 3 2 4 3" xfId="33174"/>
    <cellStyle name="Note 4 3 2 5" xfId="17479"/>
    <cellStyle name="Note 4 3 2 5 2" xfId="38666"/>
    <cellStyle name="Note 4 3 2 6" xfId="27786"/>
    <cellStyle name="Note 4 3 2_Table 2A-1_EFT (Annual)" xfId="7477"/>
    <cellStyle name="Note 4 3 3" xfId="870"/>
    <cellStyle name="Note 4 3 3 2" xfId="4431"/>
    <cellStyle name="Note 4 3 3 2 2" xfId="12696"/>
    <cellStyle name="Note 4 3 3 2 2 2" xfId="24708"/>
    <cellStyle name="Note 4 3 3 2 2 2 2" xfId="45894"/>
    <cellStyle name="Note 4 3 3 2 2 3" xfId="35290"/>
    <cellStyle name="Note 4 3 3 2 3" xfId="19595"/>
    <cellStyle name="Note 4 3 3 2 3 2" xfId="40782"/>
    <cellStyle name="Note 4 3 3 2 4" xfId="30088"/>
    <cellStyle name="Note 4 3 3 2_Table 2A-1_EFT (Annual)" xfId="15833"/>
    <cellStyle name="Note 4 3 3 3" xfId="10043"/>
    <cellStyle name="Note 4 3 3 3 2" xfId="22162"/>
    <cellStyle name="Note 4 3 3 3 2 2" xfId="43348"/>
    <cellStyle name="Note 4 3 3 3 3" xfId="32744"/>
    <cellStyle name="Note 4 3 3 4" xfId="17049"/>
    <cellStyle name="Note 4 3 3 4 2" xfId="38236"/>
    <cellStyle name="Note 4 3 3 5" xfId="27345"/>
    <cellStyle name="Note 4 3 3_Table 2A-1_EFT (Annual)" xfId="7479"/>
    <cellStyle name="Note 4 3 4" xfId="2050"/>
    <cellStyle name="Note 4 3 4 2" xfId="5611"/>
    <cellStyle name="Note 4 3 4 2 2" xfId="13826"/>
    <cellStyle name="Note 4 3 4 2 2 2" xfId="25814"/>
    <cellStyle name="Note 4 3 4 2 2 2 2" xfId="47000"/>
    <cellStyle name="Note 4 3 4 2 2 3" xfId="36396"/>
    <cellStyle name="Note 4 3 4 2 3" xfId="20701"/>
    <cellStyle name="Note 4 3 4 2 3 2" xfId="41888"/>
    <cellStyle name="Note 4 3 4 2 4" xfId="31268"/>
    <cellStyle name="Note 4 3 4 2_Table 2A-1_EFT (Annual)" xfId="15834"/>
    <cellStyle name="Note 4 3 4 3" xfId="11170"/>
    <cellStyle name="Note 4 3 4 3 2" xfId="23268"/>
    <cellStyle name="Note 4 3 4 3 2 2" xfId="44454"/>
    <cellStyle name="Note 4 3 4 3 3" xfId="33850"/>
    <cellStyle name="Note 4 3 4 4" xfId="18155"/>
    <cellStyle name="Note 4 3 4 4 2" xfId="39342"/>
    <cellStyle name="Note 4 3 4 5" xfId="28525"/>
    <cellStyle name="Note 4 3 4_Table 2A-1_EFT (Annual)" xfId="7480"/>
    <cellStyle name="Note 4 3 5" xfId="3893"/>
    <cellStyle name="Note 4 3 5 2" xfId="12225"/>
    <cellStyle name="Note 4 3 5 2 2" xfId="24250"/>
    <cellStyle name="Note 4 3 5 2 2 2" xfId="45436"/>
    <cellStyle name="Note 4 3 5 2 3" xfId="34832"/>
    <cellStyle name="Note 4 3 5 3" xfId="19137"/>
    <cellStyle name="Note 4 3 5 3 2" xfId="40324"/>
    <cellStyle name="Note 4 3 5 4" xfId="29581"/>
    <cellStyle name="Note 4 3 5_Table 2A-1_EFT (Annual)" xfId="15835"/>
    <cellStyle name="Note 4 3 6" xfId="9562"/>
    <cellStyle name="Note 4 3 6 2" xfId="21704"/>
    <cellStyle name="Note 4 3 6 2 2" xfId="42890"/>
    <cellStyle name="Note 4 3 6 3" xfId="32286"/>
    <cellStyle name="Note 4 3 7" xfId="16591"/>
    <cellStyle name="Note 4 3 7 2" xfId="37778"/>
    <cellStyle name="Note 4 3 8" xfId="26838"/>
    <cellStyle name="Note 4 3_Table 2A-1_EFT (Annual)" xfId="3306"/>
    <cellStyle name="Note 4 4" xfId="1145"/>
    <cellStyle name="Note 4 4 2" xfId="2415"/>
    <cellStyle name="Note 4 4 2 2" xfId="5976"/>
    <cellStyle name="Note 4 4 2 2 2" xfId="14170"/>
    <cellStyle name="Note 4 4 2 2 2 2" xfId="26142"/>
    <cellStyle name="Note 4 4 2 2 2 2 2" xfId="47328"/>
    <cellStyle name="Note 4 4 2 2 2 3" xfId="36724"/>
    <cellStyle name="Note 4 4 2 2 3" xfId="21029"/>
    <cellStyle name="Note 4 4 2 2 3 2" xfId="42216"/>
    <cellStyle name="Note 4 4 2 2 4" xfId="31632"/>
    <cellStyle name="Note 4 4 2 2_Table 2A-1_EFT (Annual)" xfId="15836"/>
    <cellStyle name="Note 4 4 2 3" xfId="11512"/>
    <cellStyle name="Note 4 4 2 3 2" xfId="23596"/>
    <cellStyle name="Note 4 4 2 3 2 2" xfId="44782"/>
    <cellStyle name="Note 4 4 2 3 3" xfId="34178"/>
    <cellStyle name="Note 4 4 2 4" xfId="18483"/>
    <cellStyle name="Note 4 4 2 4 2" xfId="39670"/>
    <cellStyle name="Note 4 4 2 5" xfId="28889"/>
    <cellStyle name="Note 4 4 2_Table 2A-1_EFT (Annual)" xfId="7482"/>
    <cellStyle name="Note 4 4 3" xfId="4706"/>
    <cellStyle name="Note 4 4 3 2" xfId="12966"/>
    <cellStyle name="Note 4 4 3 2 2" xfId="24972"/>
    <cellStyle name="Note 4 4 3 2 2 2" xfId="46158"/>
    <cellStyle name="Note 4 4 3 2 3" xfId="35554"/>
    <cellStyle name="Note 4 4 3 3" xfId="19859"/>
    <cellStyle name="Note 4 4 3 3 2" xfId="41046"/>
    <cellStyle name="Note 4 4 3 4" xfId="30363"/>
    <cellStyle name="Note 4 4 3_Table 2A-1_EFT (Annual)" xfId="15837"/>
    <cellStyle name="Note 4 4 4" xfId="10310"/>
    <cellStyle name="Note 4 4 4 2" xfId="22426"/>
    <cellStyle name="Note 4 4 4 2 2" xfId="43612"/>
    <cellStyle name="Note 4 4 4 3" xfId="33008"/>
    <cellStyle name="Note 4 4 5" xfId="17313"/>
    <cellStyle name="Note 4 4 5 2" xfId="38500"/>
    <cellStyle name="Note 4 4 6" xfId="27620"/>
    <cellStyle name="Note 4 4_Table 2A-1_EFT (Annual)" xfId="7481"/>
    <cellStyle name="Note 4 5" xfId="711"/>
    <cellStyle name="Note 4 5 2" xfId="4272"/>
    <cellStyle name="Note 4 5 2 2" xfId="12556"/>
    <cellStyle name="Note 4 5 2 2 2" xfId="24574"/>
    <cellStyle name="Note 4 5 2 2 2 2" xfId="45760"/>
    <cellStyle name="Note 4 5 2 2 3" xfId="35156"/>
    <cellStyle name="Note 4 5 2 3" xfId="19461"/>
    <cellStyle name="Note 4 5 2 3 2" xfId="40648"/>
    <cellStyle name="Note 4 5 2 4" xfId="29929"/>
    <cellStyle name="Note 4 5 2_Table 2A-1_EFT (Annual)" xfId="15838"/>
    <cellStyle name="Note 4 5 3" xfId="9903"/>
    <cellStyle name="Note 4 5 3 2" xfId="22028"/>
    <cellStyle name="Note 4 5 3 2 2" xfId="43214"/>
    <cellStyle name="Note 4 5 3 3" xfId="32610"/>
    <cellStyle name="Note 4 5 4" xfId="16915"/>
    <cellStyle name="Note 4 5 4 2" xfId="38102"/>
    <cellStyle name="Note 4 5 5" xfId="27186"/>
    <cellStyle name="Note 4 5_Table 2A-1_EFT (Annual)" xfId="7483"/>
    <cellStyle name="Note 4 6" xfId="1941"/>
    <cellStyle name="Note 4 6 2" xfId="5502"/>
    <cellStyle name="Note 4 6 2 2" xfId="13717"/>
    <cellStyle name="Note 4 6 2 2 2" xfId="25705"/>
    <cellStyle name="Note 4 6 2 2 2 2" xfId="46891"/>
    <cellStyle name="Note 4 6 2 2 3" xfId="36287"/>
    <cellStyle name="Note 4 6 2 3" xfId="20592"/>
    <cellStyle name="Note 4 6 2 3 2" xfId="41779"/>
    <cellStyle name="Note 4 6 2 4" xfId="31159"/>
    <cellStyle name="Note 4 6 2_Table 2A-1_EFT (Annual)" xfId="15839"/>
    <cellStyle name="Note 4 6 3" xfId="11061"/>
    <cellStyle name="Note 4 6 3 2" xfId="23159"/>
    <cellStyle name="Note 4 6 3 2 2" xfId="44345"/>
    <cellStyle name="Note 4 6 3 3" xfId="33741"/>
    <cellStyle name="Note 4 6 4" xfId="18046"/>
    <cellStyle name="Note 4 6 4 2" xfId="39233"/>
    <cellStyle name="Note 4 6 5" xfId="28416"/>
    <cellStyle name="Note 4 6_Table 2A-1_EFT (Annual)" xfId="7484"/>
    <cellStyle name="Note 4 7" xfId="3680"/>
    <cellStyle name="Note 4 7 2" xfId="12053"/>
    <cellStyle name="Note 4 7 2 2" xfId="24084"/>
    <cellStyle name="Note 4 7 2 2 2" xfId="45270"/>
    <cellStyle name="Note 4 7 2 3" xfId="34666"/>
    <cellStyle name="Note 4 7 3" xfId="18971"/>
    <cellStyle name="Note 4 7 3 2" xfId="40158"/>
    <cellStyle name="Note 4 7 4" xfId="29390"/>
    <cellStyle name="Note 4 7_Table 2A-1_EFT (Annual)" xfId="15840"/>
    <cellStyle name="Note 4 8" xfId="9370"/>
    <cellStyle name="Note 4 8 2" xfId="21538"/>
    <cellStyle name="Note 4 8 2 2" xfId="42724"/>
    <cellStyle name="Note 4 8 3" xfId="32120"/>
    <cellStyle name="Note 4 9" xfId="16425"/>
    <cellStyle name="Note 4 9 2" xfId="37612"/>
    <cellStyle name="Note 4_Table 2A-1_EFT (Annual)" xfId="3304"/>
    <cellStyle name="Note 5" xfId="81"/>
    <cellStyle name="Note 5 10" xfId="21524"/>
    <cellStyle name="Note 5 10 2" xfId="42711"/>
    <cellStyle name="Note 5 11" xfId="26637"/>
    <cellStyle name="Note 5 2" xfId="480"/>
    <cellStyle name="Note 5 2 2" xfId="1457"/>
    <cellStyle name="Note 5 2 2 2" xfId="2727"/>
    <cellStyle name="Note 5 2 2 2 2" xfId="6288"/>
    <cellStyle name="Note 5 2 2 2 2 2" xfId="14482"/>
    <cellStyle name="Note 5 2 2 2 2 2 2" xfId="26454"/>
    <cellStyle name="Note 5 2 2 2 2 2 2 2" xfId="47640"/>
    <cellStyle name="Note 5 2 2 2 2 2 3" xfId="37036"/>
    <cellStyle name="Note 5 2 2 2 2 3" xfId="21341"/>
    <cellStyle name="Note 5 2 2 2 2 3 2" xfId="42528"/>
    <cellStyle name="Note 5 2 2 2 2 4" xfId="31944"/>
    <cellStyle name="Note 5 2 2 2 2_Table 2A-1_EFT (Annual)" xfId="15841"/>
    <cellStyle name="Note 5 2 2 2 3" xfId="11824"/>
    <cellStyle name="Note 5 2 2 2 3 2" xfId="23908"/>
    <cellStyle name="Note 5 2 2 2 3 2 2" xfId="45094"/>
    <cellStyle name="Note 5 2 2 2 3 3" xfId="34490"/>
    <cellStyle name="Note 5 2 2 2 4" xfId="18795"/>
    <cellStyle name="Note 5 2 2 2 4 2" xfId="39982"/>
    <cellStyle name="Note 5 2 2 2 5" xfId="29201"/>
    <cellStyle name="Note 5 2 2 2_Table 2A-1_EFT (Annual)" xfId="7486"/>
    <cellStyle name="Note 5 2 2 3" xfId="5018"/>
    <cellStyle name="Note 5 2 2 3 2" xfId="13278"/>
    <cellStyle name="Note 5 2 2 3 2 2" xfId="25284"/>
    <cellStyle name="Note 5 2 2 3 2 2 2" xfId="46470"/>
    <cellStyle name="Note 5 2 2 3 2 3" xfId="35866"/>
    <cellStyle name="Note 5 2 2 3 3" xfId="20171"/>
    <cellStyle name="Note 5 2 2 3 3 2" xfId="41358"/>
    <cellStyle name="Note 5 2 2 3 4" xfId="30675"/>
    <cellStyle name="Note 5 2 2 3_Table 2A-1_EFT (Annual)" xfId="15842"/>
    <cellStyle name="Note 5 2 2 4" xfId="10622"/>
    <cellStyle name="Note 5 2 2 4 2" xfId="22738"/>
    <cellStyle name="Note 5 2 2 4 2 2" xfId="43924"/>
    <cellStyle name="Note 5 2 2 4 3" xfId="33320"/>
    <cellStyle name="Note 5 2 2 5" xfId="17625"/>
    <cellStyle name="Note 5 2 2 5 2" xfId="38812"/>
    <cellStyle name="Note 5 2 2 6" xfId="27932"/>
    <cellStyle name="Note 5 2 2_Table 2A-1_EFT (Annual)" xfId="7485"/>
    <cellStyle name="Note 5 2 3" xfId="1000"/>
    <cellStyle name="Note 5 2 3 2" xfId="4561"/>
    <cellStyle name="Note 5 2 3 2 2" xfId="12821"/>
    <cellStyle name="Note 5 2 3 2 2 2" xfId="24827"/>
    <cellStyle name="Note 5 2 3 2 2 2 2" xfId="46013"/>
    <cellStyle name="Note 5 2 3 2 2 3" xfId="35409"/>
    <cellStyle name="Note 5 2 3 2 3" xfId="19714"/>
    <cellStyle name="Note 5 2 3 2 3 2" xfId="40901"/>
    <cellStyle name="Note 5 2 3 2 4" xfId="30218"/>
    <cellStyle name="Note 5 2 3 2_Table 2A-1_EFT (Annual)" xfId="15843"/>
    <cellStyle name="Note 5 2 3 3" xfId="10165"/>
    <cellStyle name="Note 5 2 3 3 2" xfId="22281"/>
    <cellStyle name="Note 5 2 3 3 2 2" xfId="43467"/>
    <cellStyle name="Note 5 2 3 3 3" xfId="32863"/>
    <cellStyle name="Note 5 2 3 4" xfId="17168"/>
    <cellStyle name="Note 5 2 3 4 2" xfId="38355"/>
    <cellStyle name="Note 5 2 3 5" xfId="27475"/>
    <cellStyle name="Note 5 2 3_Table 2A-1_EFT (Annual)" xfId="7487"/>
    <cellStyle name="Note 5 2 4" xfId="2196"/>
    <cellStyle name="Note 5 2 4 2" xfId="5757"/>
    <cellStyle name="Note 5 2 4 2 2" xfId="13972"/>
    <cellStyle name="Note 5 2 4 2 2 2" xfId="25960"/>
    <cellStyle name="Note 5 2 4 2 2 2 2" xfId="47146"/>
    <cellStyle name="Note 5 2 4 2 2 3" xfId="36542"/>
    <cellStyle name="Note 5 2 4 2 3" xfId="20847"/>
    <cellStyle name="Note 5 2 4 2 3 2" xfId="42034"/>
    <cellStyle name="Note 5 2 4 2 4" xfId="31414"/>
    <cellStyle name="Note 5 2 4 2_Table 2A-1_EFT (Annual)" xfId="15844"/>
    <cellStyle name="Note 5 2 4 3" xfId="11316"/>
    <cellStyle name="Note 5 2 4 3 2" xfId="23414"/>
    <cellStyle name="Note 5 2 4 3 2 2" xfId="44600"/>
    <cellStyle name="Note 5 2 4 3 3" xfId="33996"/>
    <cellStyle name="Note 5 2 4 4" xfId="18301"/>
    <cellStyle name="Note 5 2 4 4 2" xfId="39488"/>
    <cellStyle name="Note 5 2 4 5" xfId="28671"/>
    <cellStyle name="Note 5 2 4_Table 2A-1_EFT (Annual)" xfId="7488"/>
    <cellStyle name="Note 5 2 5" xfId="4050"/>
    <cellStyle name="Note 5 2 5 2" xfId="12374"/>
    <cellStyle name="Note 5 2 5 2 2" xfId="24396"/>
    <cellStyle name="Note 5 2 5 2 2 2" xfId="45582"/>
    <cellStyle name="Note 5 2 5 2 3" xfId="34978"/>
    <cellStyle name="Note 5 2 5 3" xfId="19283"/>
    <cellStyle name="Note 5 2 5 3 2" xfId="40470"/>
    <cellStyle name="Note 5 2 5 4" xfId="29738"/>
    <cellStyle name="Note 5 2 5_Table 2A-1_EFT (Annual)" xfId="15845"/>
    <cellStyle name="Note 5 2 6" xfId="9713"/>
    <cellStyle name="Note 5 2 6 2" xfId="21850"/>
    <cellStyle name="Note 5 2 6 2 2" xfId="43036"/>
    <cellStyle name="Note 5 2 6 3" xfId="32432"/>
    <cellStyle name="Note 5 2 7" xfId="16737"/>
    <cellStyle name="Note 5 2 7 2" xfId="37924"/>
    <cellStyle name="Note 5 2 8" xfId="26995"/>
    <cellStyle name="Note 5 2_Table 2A-1_EFT (Annual)" xfId="3308"/>
    <cellStyle name="Note 5 3" xfId="313"/>
    <cellStyle name="Note 5 3 2" xfId="1301"/>
    <cellStyle name="Note 5 3 2 2" xfId="2571"/>
    <cellStyle name="Note 5 3 2 2 2" xfId="6132"/>
    <cellStyle name="Note 5 3 2 2 2 2" xfId="14326"/>
    <cellStyle name="Note 5 3 2 2 2 2 2" xfId="26298"/>
    <cellStyle name="Note 5 3 2 2 2 2 2 2" xfId="47484"/>
    <cellStyle name="Note 5 3 2 2 2 2 3" xfId="36880"/>
    <cellStyle name="Note 5 3 2 2 2 3" xfId="21185"/>
    <cellStyle name="Note 5 3 2 2 2 3 2" xfId="42372"/>
    <cellStyle name="Note 5 3 2 2 2 4" xfId="31788"/>
    <cellStyle name="Note 5 3 2 2 2_Table 2A-1_EFT (Annual)" xfId="15846"/>
    <cellStyle name="Note 5 3 2 2 3" xfId="11668"/>
    <cellStyle name="Note 5 3 2 2 3 2" xfId="23752"/>
    <cellStyle name="Note 5 3 2 2 3 2 2" xfId="44938"/>
    <cellStyle name="Note 5 3 2 2 3 3" xfId="34334"/>
    <cellStyle name="Note 5 3 2 2 4" xfId="18639"/>
    <cellStyle name="Note 5 3 2 2 4 2" xfId="39826"/>
    <cellStyle name="Note 5 3 2 2 5" xfId="29045"/>
    <cellStyle name="Note 5 3 2 2_Table 2A-1_EFT (Annual)" xfId="7490"/>
    <cellStyle name="Note 5 3 2 3" xfId="4862"/>
    <cellStyle name="Note 5 3 2 3 2" xfId="13122"/>
    <cellStyle name="Note 5 3 2 3 2 2" xfId="25128"/>
    <cellStyle name="Note 5 3 2 3 2 2 2" xfId="46314"/>
    <cellStyle name="Note 5 3 2 3 2 3" xfId="35710"/>
    <cellStyle name="Note 5 3 2 3 3" xfId="20015"/>
    <cellStyle name="Note 5 3 2 3 3 2" xfId="41202"/>
    <cellStyle name="Note 5 3 2 3 4" xfId="30519"/>
    <cellStyle name="Note 5 3 2 3_Table 2A-1_EFT (Annual)" xfId="15847"/>
    <cellStyle name="Note 5 3 2 4" xfId="10466"/>
    <cellStyle name="Note 5 3 2 4 2" xfId="22582"/>
    <cellStyle name="Note 5 3 2 4 2 2" xfId="43768"/>
    <cellStyle name="Note 5 3 2 4 3" xfId="33164"/>
    <cellStyle name="Note 5 3 2 5" xfId="17469"/>
    <cellStyle name="Note 5 3 2 5 2" xfId="38656"/>
    <cellStyle name="Note 5 3 2 6" xfId="27776"/>
    <cellStyle name="Note 5 3 2_Table 2A-1_EFT (Annual)" xfId="7489"/>
    <cellStyle name="Note 5 3 3" xfId="863"/>
    <cellStyle name="Note 5 3 3 2" xfId="4424"/>
    <cellStyle name="Note 5 3 3 2 2" xfId="12689"/>
    <cellStyle name="Note 5 3 3 2 2 2" xfId="24701"/>
    <cellStyle name="Note 5 3 3 2 2 2 2" xfId="45887"/>
    <cellStyle name="Note 5 3 3 2 2 3" xfId="35283"/>
    <cellStyle name="Note 5 3 3 2 3" xfId="19588"/>
    <cellStyle name="Note 5 3 3 2 3 2" xfId="40775"/>
    <cellStyle name="Note 5 3 3 2 4" xfId="30081"/>
    <cellStyle name="Note 5 3 3 2_Table 2A-1_EFT (Annual)" xfId="15848"/>
    <cellStyle name="Note 5 3 3 3" xfId="10036"/>
    <cellStyle name="Note 5 3 3 3 2" xfId="22155"/>
    <cellStyle name="Note 5 3 3 3 2 2" xfId="43341"/>
    <cellStyle name="Note 5 3 3 3 3" xfId="32737"/>
    <cellStyle name="Note 5 3 3 4" xfId="17042"/>
    <cellStyle name="Note 5 3 3 4 2" xfId="38229"/>
    <cellStyle name="Note 5 3 3 5" xfId="27338"/>
    <cellStyle name="Note 5 3 3_Table 2A-1_EFT (Annual)" xfId="7491"/>
    <cellStyle name="Note 5 3 4" xfId="2040"/>
    <cellStyle name="Note 5 3 4 2" xfId="5601"/>
    <cellStyle name="Note 5 3 4 2 2" xfId="13816"/>
    <cellStyle name="Note 5 3 4 2 2 2" xfId="25804"/>
    <cellStyle name="Note 5 3 4 2 2 2 2" xfId="46990"/>
    <cellStyle name="Note 5 3 4 2 2 3" xfId="36386"/>
    <cellStyle name="Note 5 3 4 2 3" xfId="20691"/>
    <cellStyle name="Note 5 3 4 2 3 2" xfId="41878"/>
    <cellStyle name="Note 5 3 4 2 4" xfId="31258"/>
    <cellStyle name="Note 5 3 4 2_Table 2A-1_EFT (Annual)" xfId="15849"/>
    <cellStyle name="Note 5 3 4 3" xfId="11160"/>
    <cellStyle name="Note 5 3 4 3 2" xfId="23258"/>
    <cellStyle name="Note 5 3 4 3 2 2" xfId="44444"/>
    <cellStyle name="Note 5 3 4 3 3" xfId="33840"/>
    <cellStyle name="Note 5 3 4 4" xfId="18145"/>
    <cellStyle name="Note 5 3 4 4 2" xfId="39332"/>
    <cellStyle name="Note 5 3 4 5" xfId="28515"/>
    <cellStyle name="Note 5 3 4_Table 2A-1_EFT (Annual)" xfId="7492"/>
    <cellStyle name="Note 5 3 5" xfId="3883"/>
    <cellStyle name="Note 5 3 5 2" xfId="12215"/>
    <cellStyle name="Note 5 3 5 2 2" xfId="24240"/>
    <cellStyle name="Note 5 3 5 2 2 2" xfId="45426"/>
    <cellStyle name="Note 5 3 5 2 3" xfId="34822"/>
    <cellStyle name="Note 5 3 5 3" xfId="19127"/>
    <cellStyle name="Note 5 3 5 3 2" xfId="40314"/>
    <cellStyle name="Note 5 3 5 4" xfId="29571"/>
    <cellStyle name="Note 5 3 5_Table 2A-1_EFT (Annual)" xfId="15850"/>
    <cellStyle name="Note 5 3 6" xfId="9552"/>
    <cellStyle name="Note 5 3 6 2" xfId="21694"/>
    <cellStyle name="Note 5 3 6 2 2" xfId="42880"/>
    <cellStyle name="Note 5 3 6 3" xfId="32276"/>
    <cellStyle name="Note 5 3 7" xfId="16581"/>
    <cellStyle name="Note 5 3 7 2" xfId="37768"/>
    <cellStyle name="Note 5 3 8" xfId="26828"/>
    <cellStyle name="Note 5 3_Table 2A-1_EFT (Annual)" xfId="3309"/>
    <cellStyle name="Note 5 4" xfId="1135"/>
    <cellStyle name="Note 5 4 2" xfId="2405"/>
    <cellStyle name="Note 5 4 2 2" xfId="5966"/>
    <cellStyle name="Note 5 4 2 2 2" xfId="14160"/>
    <cellStyle name="Note 5 4 2 2 2 2" xfId="26132"/>
    <cellStyle name="Note 5 4 2 2 2 2 2" xfId="47318"/>
    <cellStyle name="Note 5 4 2 2 2 3" xfId="36714"/>
    <cellStyle name="Note 5 4 2 2 3" xfId="21019"/>
    <cellStyle name="Note 5 4 2 2 3 2" xfId="42206"/>
    <cellStyle name="Note 5 4 2 2 4" xfId="31622"/>
    <cellStyle name="Note 5 4 2 2_Table 2A-1_EFT (Annual)" xfId="15851"/>
    <cellStyle name="Note 5 4 2 3" xfId="11502"/>
    <cellStyle name="Note 5 4 2 3 2" xfId="23586"/>
    <cellStyle name="Note 5 4 2 3 2 2" xfId="44772"/>
    <cellStyle name="Note 5 4 2 3 3" xfId="34168"/>
    <cellStyle name="Note 5 4 2 4" xfId="18473"/>
    <cellStyle name="Note 5 4 2 4 2" xfId="39660"/>
    <cellStyle name="Note 5 4 2 5" xfId="28879"/>
    <cellStyle name="Note 5 4 2_Table 2A-1_EFT (Annual)" xfId="7494"/>
    <cellStyle name="Note 5 4 3" xfId="4696"/>
    <cellStyle name="Note 5 4 3 2" xfId="12956"/>
    <cellStyle name="Note 5 4 3 2 2" xfId="24962"/>
    <cellStyle name="Note 5 4 3 2 2 2" xfId="46148"/>
    <cellStyle name="Note 5 4 3 2 3" xfId="35544"/>
    <cellStyle name="Note 5 4 3 3" xfId="19849"/>
    <cellStyle name="Note 5 4 3 3 2" xfId="41036"/>
    <cellStyle name="Note 5 4 3 4" xfId="30353"/>
    <cellStyle name="Note 5 4 3_Table 2A-1_EFT (Annual)" xfId="15852"/>
    <cellStyle name="Note 5 4 4" xfId="10300"/>
    <cellStyle name="Note 5 4 4 2" xfId="22416"/>
    <cellStyle name="Note 5 4 4 2 2" xfId="43602"/>
    <cellStyle name="Note 5 4 4 3" xfId="32998"/>
    <cellStyle name="Note 5 4 5" xfId="17303"/>
    <cellStyle name="Note 5 4 5 2" xfId="38490"/>
    <cellStyle name="Note 5 4 6" xfId="27610"/>
    <cellStyle name="Note 5 4_Table 2A-1_EFT (Annual)" xfId="7493"/>
    <cellStyle name="Note 5 5" xfId="704"/>
    <cellStyle name="Note 5 5 2" xfId="4265"/>
    <cellStyle name="Note 5 5 2 2" xfId="12549"/>
    <cellStyle name="Note 5 5 2 2 2" xfId="24567"/>
    <cellStyle name="Note 5 5 2 2 2 2" xfId="45753"/>
    <cellStyle name="Note 5 5 2 2 3" xfId="35149"/>
    <cellStyle name="Note 5 5 2 3" xfId="19454"/>
    <cellStyle name="Note 5 5 2 3 2" xfId="40641"/>
    <cellStyle name="Note 5 5 2 4" xfId="29922"/>
    <cellStyle name="Note 5 5 2_Table 2A-1_EFT (Annual)" xfId="15853"/>
    <cellStyle name="Note 5 5 3" xfId="9896"/>
    <cellStyle name="Note 5 5 3 2" xfId="22021"/>
    <cellStyle name="Note 5 5 3 2 2" xfId="43207"/>
    <cellStyle name="Note 5 5 3 3" xfId="32603"/>
    <cellStyle name="Note 5 5 4" xfId="16908"/>
    <cellStyle name="Note 5 5 4 2" xfId="38095"/>
    <cellStyle name="Note 5 5 5" xfId="27179"/>
    <cellStyle name="Note 5 5_Table 2A-1_EFT (Annual)" xfId="7495"/>
    <cellStyle name="Note 5 6" xfId="1943"/>
    <cellStyle name="Note 5 6 2" xfId="5504"/>
    <cellStyle name="Note 5 6 2 2" xfId="13719"/>
    <cellStyle name="Note 5 6 2 2 2" xfId="25707"/>
    <cellStyle name="Note 5 6 2 2 2 2" xfId="46893"/>
    <cellStyle name="Note 5 6 2 2 3" xfId="36289"/>
    <cellStyle name="Note 5 6 2 3" xfId="20594"/>
    <cellStyle name="Note 5 6 2 3 2" xfId="41781"/>
    <cellStyle name="Note 5 6 2 4" xfId="31161"/>
    <cellStyle name="Note 5 6 2_Table 2A-1_EFT (Annual)" xfId="15854"/>
    <cellStyle name="Note 5 6 3" xfId="11063"/>
    <cellStyle name="Note 5 6 3 2" xfId="23161"/>
    <cellStyle name="Note 5 6 3 2 2" xfId="44347"/>
    <cellStyle name="Note 5 6 3 3" xfId="33743"/>
    <cellStyle name="Note 5 6 4" xfId="18048"/>
    <cellStyle name="Note 5 6 4 2" xfId="39235"/>
    <cellStyle name="Note 5 6 5" xfId="28418"/>
    <cellStyle name="Note 5 6_Table 2A-1_EFT (Annual)" xfId="7496"/>
    <cellStyle name="Note 5 7" xfId="3670"/>
    <cellStyle name="Note 5 7 2" xfId="12043"/>
    <cellStyle name="Note 5 7 2 2" xfId="24074"/>
    <cellStyle name="Note 5 7 2 2 2" xfId="45260"/>
    <cellStyle name="Note 5 7 2 3" xfId="34656"/>
    <cellStyle name="Note 5 7 3" xfId="18961"/>
    <cellStyle name="Note 5 7 3 2" xfId="40148"/>
    <cellStyle name="Note 5 7 4" xfId="29380"/>
    <cellStyle name="Note 5 7_Table 2A-1_EFT (Annual)" xfId="15855"/>
    <cellStyle name="Note 5 8" xfId="9360"/>
    <cellStyle name="Note 5 8 2" xfId="21528"/>
    <cellStyle name="Note 5 8 2 2" xfId="42714"/>
    <cellStyle name="Note 5 8 3" xfId="32110"/>
    <cellStyle name="Note 5 9" xfId="16415"/>
    <cellStyle name="Note 5 9 2" xfId="37602"/>
    <cellStyle name="Note 5_Table 2A-1_EFT (Annual)" xfId="3307"/>
    <cellStyle name="Note 6" xfId="89"/>
    <cellStyle name="Note 6 10" xfId="26645"/>
    <cellStyle name="Note 6 2" xfId="488"/>
    <cellStyle name="Note 6 2 2" xfId="1465"/>
    <cellStyle name="Note 6 2 2 2" xfId="2735"/>
    <cellStyle name="Note 6 2 2 2 2" xfId="6296"/>
    <cellStyle name="Note 6 2 2 2 2 2" xfId="14490"/>
    <cellStyle name="Note 6 2 2 2 2 2 2" xfId="26462"/>
    <cellStyle name="Note 6 2 2 2 2 2 2 2" xfId="47648"/>
    <cellStyle name="Note 6 2 2 2 2 2 3" xfId="37044"/>
    <cellStyle name="Note 6 2 2 2 2 3" xfId="21349"/>
    <cellStyle name="Note 6 2 2 2 2 3 2" xfId="42536"/>
    <cellStyle name="Note 6 2 2 2 2 4" xfId="31952"/>
    <cellStyle name="Note 6 2 2 2 2_Table 2A-1_EFT (Annual)" xfId="15856"/>
    <cellStyle name="Note 6 2 2 2 3" xfId="11832"/>
    <cellStyle name="Note 6 2 2 2 3 2" xfId="23916"/>
    <cellStyle name="Note 6 2 2 2 3 2 2" xfId="45102"/>
    <cellStyle name="Note 6 2 2 2 3 3" xfId="34498"/>
    <cellStyle name="Note 6 2 2 2 4" xfId="18803"/>
    <cellStyle name="Note 6 2 2 2 4 2" xfId="39990"/>
    <cellStyle name="Note 6 2 2 2 5" xfId="29209"/>
    <cellStyle name="Note 6 2 2 2_Table 2A-1_EFT (Annual)" xfId="7498"/>
    <cellStyle name="Note 6 2 2 3" xfId="5026"/>
    <cellStyle name="Note 6 2 2 3 2" xfId="13286"/>
    <cellStyle name="Note 6 2 2 3 2 2" xfId="25292"/>
    <cellStyle name="Note 6 2 2 3 2 2 2" xfId="46478"/>
    <cellStyle name="Note 6 2 2 3 2 3" xfId="35874"/>
    <cellStyle name="Note 6 2 2 3 3" xfId="20179"/>
    <cellStyle name="Note 6 2 2 3 3 2" xfId="41366"/>
    <cellStyle name="Note 6 2 2 3 4" xfId="30683"/>
    <cellStyle name="Note 6 2 2 3_Table 2A-1_EFT (Annual)" xfId="15857"/>
    <cellStyle name="Note 6 2 2 4" xfId="10630"/>
    <cellStyle name="Note 6 2 2 4 2" xfId="22746"/>
    <cellStyle name="Note 6 2 2 4 2 2" xfId="43932"/>
    <cellStyle name="Note 6 2 2 4 3" xfId="33328"/>
    <cellStyle name="Note 6 2 2 5" xfId="17633"/>
    <cellStyle name="Note 6 2 2 5 2" xfId="38820"/>
    <cellStyle name="Note 6 2 2 6" xfId="27940"/>
    <cellStyle name="Note 6 2 2_Table 2A-1_EFT (Annual)" xfId="7497"/>
    <cellStyle name="Note 6 2 3" xfId="1006"/>
    <cellStyle name="Note 6 2 3 2" xfId="4567"/>
    <cellStyle name="Note 6 2 3 2 2" xfId="12827"/>
    <cellStyle name="Note 6 2 3 2 2 2" xfId="24833"/>
    <cellStyle name="Note 6 2 3 2 2 2 2" xfId="46019"/>
    <cellStyle name="Note 6 2 3 2 2 3" xfId="35415"/>
    <cellStyle name="Note 6 2 3 2 3" xfId="19720"/>
    <cellStyle name="Note 6 2 3 2 3 2" xfId="40907"/>
    <cellStyle name="Note 6 2 3 2 4" xfId="30224"/>
    <cellStyle name="Note 6 2 3 2_Table 2A-1_EFT (Annual)" xfId="15858"/>
    <cellStyle name="Note 6 2 3 3" xfId="10171"/>
    <cellStyle name="Note 6 2 3 3 2" xfId="22287"/>
    <cellStyle name="Note 6 2 3 3 2 2" xfId="43473"/>
    <cellStyle name="Note 6 2 3 3 3" xfId="32869"/>
    <cellStyle name="Note 6 2 3 4" xfId="17174"/>
    <cellStyle name="Note 6 2 3 4 2" xfId="38361"/>
    <cellStyle name="Note 6 2 3 5" xfId="27481"/>
    <cellStyle name="Note 6 2 3_Table 2A-1_EFT (Annual)" xfId="7499"/>
    <cellStyle name="Note 6 2 4" xfId="2204"/>
    <cellStyle name="Note 6 2 4 2" xfId="5765"/>
    <cellStyle name="Note 6 2 4 2 2" xfId="13980"/>
    <cellStyle name="Note 6 2 4 2 2 2" xfId="25968"/>
    <cellStyle name="Note 6 2 4 2 2 2 2" xfId="47154"/>
    <cellStyle name="Note 6 2 4 2 2 3" xfId="36550"/>
    <cellStyle name="Note 6 2 4 2 3" xfId="20855"/>
    <cellStyle name="Note 6 2 4 2 3 2" xfId="42042"/>
    <cellStyle name="Note 6 2 4 2 4" xfId="31422"/>
    <cellStyle name="Note 6 2 4 2_Table 2A-1_EFT (Annual)" xfId="15859"/>
    <cellStyle name="Note 6 2 4 3" xfId="11324"/>
    <cellStyle name="Note 6 2 4 3 2" xfId="23422"/>
    <cellStyle name="Note 6 2 4 3 2 2" xfId="44608"/>
    <cellStyle name="Note 6 2 4 3 3" xfId="34004"/>
    <cellStyle name="Note 6 2 4 4" xfId="18309"/>
    <cellStyle name="Note 6 2 4 4 2" xfId="39496"/>
    <cellStyle name="Note 6 2 4 5" xfId="28679"/>
    <cellStyle name="Note 6 2 4_Table 2A-1_EFT (Annual)" xfId="7500"/>
    <cellStyle name="Note 6 2 5" xfId="4058"/>
    <cellStyle name="Note 6 2 5 2" xfId="12382"/>
    <cellStyle name="Note 6 2 5 2 2" xfId="24404"/>
    <cellStyle name="Note 6 2 5 2 2 2" xfId="45590"/>
    <cellStyle name="Note 6 2 5 2 3" xfId="34986"/>
    <cellStyle name="Note 6 2 5 3" xfId="19291"/>
    <cellStyle name="Note 6 2 5 3 2" xfId="40478"/>
    <cellStyle name="Note 6 2 5 4" xfId="29746"/>
    <cellStyle name="Note 6 2 5_Table 2A-1_EFT (Annual)" xfId="15860"/>
    <cellStyle name="Note 6 2 6" xfId="9721"/>
    <cellStyle name="Note 6 2 6 2" xfId="21858"/>
    <cellStyle name="Note 6 2 6 2 2" xfId="43044"/>
    <cellStyle name="Note 6 2 6 3" xfId="32440"/>
    <cellStyle name="Note 6 2 7" xfId="16745"/>
    <cellStyle name="Note 6 2 7 2" xfId="37932"/>
    <cellStyle name="Note 6 2 8" xfId="27003"/>
    <cellStyle name="Note 6 2_Table 2A-1_EFT (Annual)" xfId="3311"/>
    <cellStyle name="Note 6 3" xfId="321"/>
    <cellStyle name="Note 6 3 2" xfId="1309"/>
    <cellStyle name="Note 6 3 2 2" xfId="2579"/>
    <cellStyle name="Note 6 3 2 2 2" xfId="6140"/>
    <cellStyle name="Note 6 3 2 2 2 2" xfId="14334"/>
    <cellStyle name="Note 6 3 2 2 2 2 2" xfId="26306"/>
    <cellStyle name="Note 6 3 2 2 2 2 2 2" xfId="47492"/>
    <cellStyle name="Note 6 3 2 2 2 2 3" xfId="36888"/>
    <cellStyle name="Note 6 3 2 2 2 3" xfId="21193"/>
    <cellStyle name="Note 6 3 2 2 2 3 2" xfId="42380"/>
    <cellStyle name="Note 6 3 2 2 2 4" xfId="31796"/>
    <cellStyle name="Note 6 3 2 2 2_Table 2A-1_EFT (Annual)" xfId="15861"/>
    <cellStyle name="Note 6 3 2 2 3" xfId="11676"/>
    <cellStyle name="Note 6 3 2 2 3 2" xfId="23760"/>
    <cellStyle name="Note 6 3 2 2 3 2 2" xfId="44946"/>
    <cellStyle name="Note 6 3 2 2 3 3" xfId="34342"/>
    <cellStyle name="Note 6 3 2 2 4" xfId="18647"/>
    <cellStyle name="Note 6 3 2 2 4 2" xfId="39834"/>
    <cellStyle name="Note 6 3 2 2 5" xfId="29053"/>
    <cellStyle name="Note 6 3 2 2_Table 2A-1_EFT (Annual)" xfId="7502"/>
    <cellStyle name="Note 6 3 2 3" xfId="4870"/>
    <cellStyle name="Note 6 3 2 3 2" xfId="13130"/>
    <cellStyle name="Note 6 3 2 3 2 2" xfId="25136"/>
    <cellStyle name="Note 6 3 2 3 2 2 2" xfId="46322"/>
    <cellStyle name="Note 6 3 2 3 2 3" xfId="35718"/>
    <cellStyle name="Note 6 3 2 3 3" xfId="20023"/>
    <cellStyle name="Note 6 3 2 3 3 2" xfId="41210"/>
    <cellStyle name="Note 6 3 2 3 4" xfId="30527"/>
    <cellStyle name="Note 6 3 2 3_Table 2A-1_EFT (Annual)" xfId="15862"/>
    <cellStyle name="Note 6 3 2 4" xfId="10474"/>
    <cellStyle name="Note 6 3 2 4 2" xfId="22590"/>
    <cellStyle name="Note 6 3 2 4 2 2" xfId="43776"/>
    <cellStyle name="Note 6 3 2 4 3" xfId="33172"/>
    <cellStyle name="Note 6 3 2 5" xfId="17477"/>
    <cellStyle name="Note 6 3 2 5 2" xfId="38664"/>
    <cellStyle name="Note 6 3 2 6" xfId="27784"/>
    <cellStyle name="Note 6 3 2_Table 2A-1_EFT (Annual)" xfId="7501"/>
    <cellStyle name="Note 6 3 3" xfId="869"/>
    <cellStyle name="Note 6 3 3 2" xfId="4430"/>
    <cellStyle name="Note 6 3 3 2 2" xfId="12695"/>
    <cellStyle name="Note 6 3 3 2 2 2" xfId="24707"/>
    <cellStyle name="Note 6 3 3 2 2 2 2" xfId="45893"/>
    <cellStyle name="Note 6 3 3 2 2 3" xfId="35289"/>
    <cellStyle name="Note 6 3 3 2 3" xfId="19594"/>
    <cellStyle name="Note 6 3 3 2 3 2" xfId="40781"/>
    <cellStyle name="Note 6 3 3 2 4" xfId="30087"/>
    <cellStyle name="Note 6 3 3 2_Table 2A-1_EFT (Annual)" xfId="15863"/>
    <cellStyle name="Note 6 3 3 3" xfId="10042"/>
    <cellStyle name="Note 6 3 3 3 2" xfId="22161"/>
    <cellStyle name="Note 6 3 3 3 2 2" xfId="43347"/>
    <cellStyle name="Note 6 3 3 3 3" xfId="32743"/>
    <cellStyle name="Note 6 3 3 4" xfId="17048"/>
    <cellStyle name="Note 6 3 3 4 2" xfId="38235"/>
    <cellStyle name="Note 6 3 3 5" xfId="27344"/>
    <cellStyle name="Note 6 3 3_Table 2A-1_EFT (Annual)" xfId="7503"/>
    <cellStyle name="Note 6 3 4" xfId="2048"/>
    <cellStyle name="Note 6 3 4 2" xfId="5609"/>
    <cellStyle name="Note 6 3 4 2 2" xfId="13824"/>
    <cellStyle name="Note 6 3 4 2 2 2" xfId="25812"/>
    <cellStyle name="Note 6 3 4 2 2 2 2" xfId="46998"/>
    <cellStyle name="Note 6 3 4 2 2 3" xfId="36394"/>
    <cellStyle name="Note 6 3 4 2 3" xfId="20699"/>
    <cellStyle name="Note 6 3 4 2 3 2" xfId="41886"/>
    <cellStyle name="Note 6 3 4 2 4" xfId="31266"/>
    <cellStyle name="Note 6 3 4 2_Table 2A-1_EFT (Annual)" xfId="15864"/>
    <cellStyle name="Note 6 3 4 3" xfId="11168"/>
    <cellStyle name="Note 6 3 4 3 2" xfId="23266"/>
    <cellStyle name="Note 6 3 4 3 2 2" xfId="44452"/>
    <cellStyle name="Note 6 3 4 3 3" xfId="33848"/>
    <cellStyle name="Note 6 3 4 4" xfId="18153"/>
    <cellStyle name="Note 6 3 4 4 2" xfId="39340"/>
    <cellStyle name="Note 6 3 4 5" xfId="28523"/>
    <cellStyle name="Note 6 3 4_Table 2A-1_EFT (Annual)" xfId="7504"/>
    <cellStyle name="Note 6 3 5" xfId="3891"/>
    <cellStyle name="Note 6 3 5 2" xfId="12223"/>
    <cellStyle name="Note 6 3 5 2 2" xfId="24248"/>
    <cellStyle name="Note 6 3 5 2 2 2" xfId="45434"/>
    <cellStyle name="Note 6 3 5 2 3" xfId="34830"/>
    <cellStyle name="Note 6 3 5 3" xfId="19135"/>
    <cellStyle name="Note 6 3 5 3 2" xfId="40322"/>
    <cellStyle name="Note 6 3 5 4" xfId="29579"/>
    <cellStyle name="Note 6 3 5_Table 2A-1_EFT (Annual)" xfId="15865"/>
    <cellStyle name="Note 6 3 6" xfId="9560"/>
    <cellStyle name="Note 6 3 6 2" xfId="21702"/>
    <cellStyle name="Note 6 3 6 2 2" xfId="42888"/>
    <cellStyle name="Note 6 3 6 3" xfId="32284"/>
    <cellStyle name="Note 6 3 7" xfId="16589"/>
    <cellStyle name="Note 6 3 7 2" xfId="37776"/>
    <cellStyle name="Note 6 3 8" xfId="26836"/>
    <cellStyle name="Note 6 3_Table 2A-1_EFT (Annual)" xfId="3312"/>
    <cellStyle name="Note 6 4" xfId="1143"/>
    <cellStyle name="Note 6 4 2" xfId="2413"/>
    <cellStyle name="Note 6 4 2 2" xfId="5974"/>
    <cellStyle name="Note 6 4 2 2 2" xfId="14168"/>
    <cellStyle name="Note 6 4 2 2 2 2" xfId="26140"/>
    <cellStyle name="Note 6 4 2 2 2 2 2" xfId="47326"/>
    <cellStyle name="Note 6 4 2 2 2 3" xfId="36722"/>
    <cellStyle name="Note 6 4 2 2 3" xfId="21027"/>
    <cellStyle name="Note 6 4 2 2 3 2" xfId="42214"/>
    <cellStyle name="Note 6 4 2 2 4" xfId="31630"/>
    <cellStyle name="Note 6 4 2 2_Table 2A-1_EFT (Annual)" xfId="15866"/>
    <cellStyle name="Note 6 4 2 3" xfId="11510"/>
    <cellStyle name="Note 6 4 2 3 2" xfId="23594"/>
    <cellStyle name="Note 6 4 2 3 2 2" xfId="44780"/>
    <cellStyle name="Note 6 4 2 3 3" xfId="34176"/>
    <cellStyle name="Note 6 4 2 4" xfId="18481"/>
    <cellStyle name="Note 6 4 2 4 2" xfId="39668"/>
    <cellStyle name="Note 6 4 2 5" xfId="28887"/>
    <cellStyle name="Note 6 4 2_Table 2A-1_EFT (Annual)" xfId="7506"/>
    <cellStyle name="Note 6 4 3" xfId="4704"/>
    <cellStyle name="Note 6 4 3 2" xfId="12964"/>
    <cellStyle name="Note 6 4 3 2 2" xfId="24970"/>
    <cellStyle name="Note 6 4 3 2 2 2" xfId="46156"/>
    <cellStyle name="Note 6 4 3 2 3" xfId="35552"/>
    <cellStyle name="Note 6 4 3 3" xfId="19857"/>
    <cellStyle name="Note 6 4 3 3 2" xfId="41044"/>
    <cellStyle name="Note 6 4 3 4" xfId="30361"/>
    <cellStyle name="Note 6 4 3_Table 2A-1_EFT (Annual)" xfId="15867"/>
    <cellStyle name="Note 6 4 4" xfId="10308"/>
    <cellStyle name="Note 6 4 4 2" xfId="22424"/>
    <cellStyle name="Note 6 4 4 2 2" xfId="43610"/>
    <cellStyle name="Note 6 4 4 3" xfId="33006"/>
    <cellStyle name="Note 6 4 5" xfId="17311"/>
    <cellStyle name="Note 6 4 5 2" xfId="38498"/>
    <cellStyle name="Note 6 4 6" xfId="27618"/>
    <cellStyle name="Note 6 4_Table 2A-1_EFT (Annual)" xfId="7505"/>
    <cellStyle name="Note 6 5" xfId="710"/>
    <cellStyle name="Note 6 5 2" xfId="4271"/>
    <cellStyle name="Note 6 5 2 2" xfId="12555"/>
    <cellStyle name="Note 6 5 2 2 2" xfId="24573"/>
    <cellStyle name="Note 6 5 2 2 2 2" xfId="45759"/>
    <cellStyle name="Note 6 5 2 2 3" xfId="35155"/>
    <cellStyle name="Note 6 5 2 3" xfId="19460"/>
    <cellStyle name="Note 6 5 2 3 2" xfId="40647"/>
    <cellStyle name="Note 6 5 2 4" xfId="29928"/>
    <cellStyle name="Note 6 5 2_Table 2A-1_EFT (Annual)" xfId="15868"/>
    <cellStyle name="Note 6 5 3" xfId="9902"/>
    <cellStyle name="Note 6 5 3 2" xfId="22027"/>
    <cellStyle name="Note 6 5 3 2 2" xfId="43213"/>
    <cellStyle name="Note 6 5 3 3" xfId="32609"/>
    <cellStyle name="Note 6 5 4" xfId="16914"/>
    <cellStyle name="Note 6 5 4 2" xfId="38101"/>
    <cellStyle name="Note 6 5 5" xfId="27185"/>
    <cellStyle name="Note 6 5_Table 2A-1_EFT (Annual)" xfId="7507"/>
    <cellStyle name="Note 6 6" xfId="1819"/>
    <cellStyle name="Note 6 6 2" xfId="5380"/>
    <cellStyle name="Note 6 6 2 2" xfId="13595"/>
    <cellStyle name="Note 6 6 2 2 2" xfId="25583"/>
    <cellStyle name="Note 6 6 2 2 2 2" xfId="46769"/>
    <cellStyle name="Note 6 6 2 2 3" xfId="36165"/>
    <cellStyle name="Note 6 6 2 3" xfId="20470"/>
    <cellStyle name="Note 6 6 2 3 2" xfId="41657"/>
    <cellStyle name="Note 6 6 2 4" xfId="31037"/>
    <cellStyle name="Note 6 6 2_Table 2A-1_EFT (Annual)" xfId="15869"/>
    <cellStyle name="Note 6 6 3" xfId="10939"/>
    <cellStyle name="Note 6 6 3 2" xfId="23037"/>
    <cellStyle name="Note 6 6 3 2 2" xfId="44223"/>
    <cellStyle name="Note 6 6 3 3" xfId="33619"/>
    <cellStyle name="Note 6 6 4" xfId="17924"/>
    <cellStyle name="Note 6 6 4 2" xfId="39111"/>
    <cellStyle name="Note 6 6 5" xfId="28294"/>
    <cellStyle name="Note 6 6_Table 2A-1_EFT (Annual)" xfId="7508"/>
    <cellStyle name="Note 6 7" xfId="3678"/>
    <cellStyle name="Note 6 7 2" xfId="12051"/>
    <cellStyle name="Note 6 7 2 2" xfId="24082"/>
    <cellStyle name="Note 6 7 2 2 2" xfId="45268"/>
    <cellStyle name="Note 6 7 2 3" xfId="34664"/>
    <cellStyle name="Note 6 7 3" xfId="18969"/>
    <cellStyle name="Note 6 7 3 2" xfId="40156"/>
    <cellStyle name="Note 6 7 4" xfId="29388"/>
    <cellStyle name="Note 6 7_Table 2A-1_EFT (Annual)" xfId="15870"/>
    <cellStyle name="Note 6 8" xfId="9368"/>
    <cellStyle name="Note 6 8 2" xfId="21536"/>
    <cellStyle name="Note 6 8 2 2" xfId="42722"/>
    <cellStyle name="Note 6 8 3" xfId="32118"/>
    <cellStyle name="Note 6 9" xfId="16423"/>
    <cellStyle name="Note 6 9 2" xfId="37610"/>
    <cellStyle name="Note 6_Table 2A-1_EFT (Annual)" xfId="3310"/>
    <cellStyle name="Note 7" xfId="108"/>
    <cellStyle name="Note 7 10" xfId="26663"/>
    <cellStyle name="Note 7 2" xfId="501"/>
    <cellStyle name="Note 7 2 2" xfId="1478"/>
    <cellStyle name="Note 7 2 2 2" xfId="2748"/>
    <cellStyle name="Note 7 2 2 2 2" xfId="6309"/>
    <cellStyle name="Note 7 2 2 2 2 2" xfId="14503"/>
    <cellStyle name="Note 7 2 2 2 2 2 2" xfId="26475"/>
    <cellStyle name="Note 7 2 2 2 2 2 2 2" xfId="47661"/>
    <cellStyle name="Note 7 2 2 2 2 2 3" xfId="37057"/>
    <cellStyle name="Note 7 2 2 2 2 3" xfId="21362"/>
    <cellStyle name="Note 7 2 2 2 2 3 2" xfId="42549"/>
    <cellStyle name="Note 7 2 2 2 2 4" xfId="31965"/>
    <cellStyle name="Note 7 2 2 2 2_Table 2A-1_EFT (Annual)" xfId="15871"/>
    <cellStyle name="Note 7 2 2 2 3" xfId="11845"/>
    <cellStyle name="Note 7 2 2 2 3 2" xfId="23929"/>
    <cellStyle name="Note 7 2 2 2 3 2 2" xfId="45115"/>
    <cellStyle name="Note 7 2 2 2 3 3" xfId="34511"/>
    <cellStyle name="Note 7 2 2 2 4" xfId="18816"/>
    <cellStyle name="Note 7 2 2 2 4 2" xfId="40003"/>
    <cellStyle name="Note 7 2 2 2 5" xfId="29222"/>
    <cellStyle name="Note 7 2 2 2_Table 2A-1_EFT (Annual)" xfId="7510"/>
    <cellStyle name="Note 7 2 2 3" xfId="5039"/>
    <cellStyle name="Note 7 2 2 3 2" xfId="13299"/>
    <cellStyle name="Note 7 2 2 3 2 2" xfId="25305"/>
    <cellStyle name="Note 7 2 2 3 2 2 2" xfId="46491"/>
    <cellStyle name="Note 7 2 2 3 2 3" xfId="35887"/>
    <cellStyle name="Note 7 2 2 3 3" xfId="20192"/>
    <cellStyle name="Note 7 2 2 3 3 2" xfId="41379"/>
    <cellStyle name="Note 7 2 2 3 4" xfId="30696"/>
    <cellStyle name="Note 7 2 2 3_Table 2A-1_EFT (Annual)" xfId="15872"/>
    <cellStyle name="Note 7 2 2 4" xfId="10643"/>
    <cellStyle name="Note 7 2 2 4 2" xfId="22759"/>
    <cellStyle name="Note 7 2 2 4 2 2" xfId="43945"/>
    <cellStyle name="Note 7 2 2 4 3" xfId="33341"/>
    <cellStyle name="Note 7 2 2 5" xfId="17646"/>
    <cellStyle name="Note 7 2 2 5 2" xfId="38833"/>
    <cellStyle name="Note 7 2 2 6" xfId="27953"/>
    <cellStyle name="Note 7 2 2_Table 2A-1_EFT (Annual)" xfId="7509"/>
    <cellStyle name="Note 7 2 3" xfId="1015"/>
    <cellStyle name="Note 7 2 3 2" xfId="4576"/>
    <cellStyle name="Note 7 2 3 2 2" xfId="12836"/>
    <cellStyle name="Note 7 2 3 2 2 2" xfId="24842"/>
    <cellStyle name="Note 7 2 3 2 2 2 2" xfId="46028"/>
    <cellStyle name="Note 7 2 3 2 2 3" xfId="35424"/>
    <cellStyle name="Note 7 2 3 2 3" xfId="19729"/>
    <cellStyle name="Note 7 2 3 2 3 2" xfId="40916"/>
    <cellStyle name="Note 7 2 3 2 4" xfId="30233"/>
    <cellStyle name="Note 7 2 3 2_Table 2A-1_EFT (Annual)" xfId="15873"/>
    <cellStyle name="Note 7 2 3 3" xfId="10180"/>
    <cellStyle name="Note 7 2 3 3 2" xfId="22296"/>
    <cellStyle name="Note 7 2 3 3 2 2" xfId="43482"/>
    <cellStyle name="Note 7 2 3 3 3" xfId="32878"/>
    <cellStyle name="Note 7 2 3 4" xfId="17183"/>
    <cellStyle name="Note 7 2 3 4 2" xfId="38370"/>
    <cellStyle name="Note 7 2 3 5" xfId="27490"/>
    <cellStyle name="Note 7 2 3_Table 2A-1_EFT (Annual)" xfId="7511"/>
    <cellStyle name="Note 7 2 4" xfId="2217"/>
    <cellStyle name="Note 7 2 4 2" xfId="5778"/>
    <cellStyle name="Note 7 2 4 2 2" xfId="13993"/>
    <cellStyle name="Note 7 2 4 2 2 2" xfId="25981"/>
    <cellStyle name="Note 7 2 4 2 2 2 2" xfId="47167"/>
    <cellStyle name="Note 7 2 4 2 2 3" xfId="36563"/>
    <cellStyle name="Note 7 2 4 2 3" xfId="20868"/>
    <cellStyle name="Note 7 2 4 2 3 2" xfId="42055"/>
    <cellStyle name="Note 7 2 4 2 4" xfId="31435"/>
    <cellStyle name="Note 7 2 4 2_Table 2A-1_EFT (Annual)" xfId="15874"/>
    <cellStyle name="Note 7 2 4 3" xfId="11337"/>
    <cellStyle name="Note 7 2 4 3 2" xfId="23435"/>
    <cellStyle name="Note 7 2 4 3 2 2" xfId="44621"/>
    <cellStyle name="Note 7 2 4 3 3" xfId="34017"/>
    <cellStyle name="Note 7 2 4 4" xfId="18322"/>
    <cellStyle name="Note 7 2 4 4 2" xfId="39509"/>
    <cellStyle name="Note 7 2 4 5" xfId="28692"/>
    <cellStyle name="Note 7 2 4_Table 2A-1_EFT (Annual)" xfId="7512"/>
    <cellStyle name="Note 7 2 5" xfId="4071"/>
    <cellStyle name="Note 7 2 5 2" xfId="12395"/>
    <cellStyle name="Note 7 2 5 2 2" xfId="24417"/>
    <cellStyle name="Note 7 2 5 2 2 2" xfId="45603"/>
    <cellStyle name="Note 7 2 5 2 3" xfId="34999"/>
    <cellStyle name="Note 7 2 5 3" xfId="19304"/>
    <cellStyle name="Note 7 2 5 3 2" xfId="40491"/>
    <cellStyle name="Note 7 2 5 4" xfId="29759"/>
    <cellStyle name="Note 7 2 5_Table 2A-1_EFT (Annual)" xfId="15875"/>
    <cellStyle name="Note 7 2 6" xfId="9734"/>
    <cellStyle name="Note 7 2 6 2" xfId="21871"/>
    <cellStyle name="Note 7 2 6 2 2" xfId="43057"/>
    <cellStyle name="Note 7 2 6 3" xfId="32453"/>
    <cellStyle name="Note 7 2 7" xfId="16758"/>
    <cellStyle name="Note 7 2 7 2" xfId="37945"/>
    <cellStyle name="Note 7 2 8" xfId="27016"/>
    <cellStyle name="Note 7 2_Table 2A-1_EFT (Annual)" xfId="3314"/>
    <cellStyle name="Note 7 3" xfId="339"/>
    <cellStyle name="Note 7 3 2" xfId="1322"/>
    <cellStyle name="Note 7 3 2 2" xfId="2592"/>
    <cellStyle name="Note 7 3 2 2 2" xfId="6153"/>
    <cellStyle name="Note 7 3 2 2 2 2" xfId="14347"/>
    <cellStyle name="Note 7 3 2 2 2 2 2" xfId="26319"/>
    <cellStyle name="Note 7 3 2 2 2 2 2 2" xfId="47505"/>
    <cellStyle name="Note 7 3 2 2 2 2 3" xfId="36901"/>
    <cellStyle name="Note 7 3 2 2 2 3" xfId="21206"/>
    <cellStyle name="Note 7 3 2 2 2 3 2" xfId="42393"/>
    <cellStyle name="Note 7 3 2 2 2 4" xfId="31809"/>
    <cellStyle name="Note 7 3 2 2 2_Table 2A-1_EFT (Annual)" xfId="15876"/>
    <cellStyle name="Note 7 3 2 2 3" xfId="11689"/>
    <cellStyle name="Note 7 3 2 2 3 2" xfId="23773"/>
    <cellStyle name="Note 7 3 2 2 3 2 2" xfId="44959"/>
    <cellStyle name="Note 7 3 2 2 3 3" xfId="34355"/>
    <cellStyle name="Note 7 3 2 2 4" xfId="18660"/>
    <cellStyle name="Note 7 3 2 2 4 2" xfId="39847"/>
    <cellStyle name="Note 7 3 2 2 5" xfId="29066"/>
    <cellStyle name="Note 7 3 2 2_Table 2A-1_EFT (Annual)" xfId="7514"/>
    <cellStyle name="Note 7 3 2 3" xfId="4883"/>
    <cellStyle name="Note 7 3 2 3 2" xfId="13143"/>
    <cellStyle name="Note 7 3 2 3 2 2" xfId="25149"/>
    <cellStyle name="Note 7 3 2 3 2 2 2" xfId="46335"/>
    <cellStyle name="Note 7 3 2 3 2 3" xfId="35731"/>
    <cellStyle name="Note 7 3 2 3 3" xfId="20036"/>
    <cellStyle name="Note 7 3 2 3 3 2" xfId="41223"/>
    <cellStyle name="Note 7 3 2 3 4" xfId="30540"/>
    <cellStyle name="Note 7 3 2 3_Table 2A-1_EFT (Annual)" xfId="15877"/>
    <cellStyle name="Note 7 3 2 4" xfId="10487"/>
    <cellStyle name="Note 7 3 2 4 2" xfId="22603"/>
    <cellStyle name="Note 7 3 2 4 2 2" xfId="43789"/>
    <cellStyle name="Note 7 3 2 4 3" xfId="33185"/>
    <cellStyle name="Note 7 3 2 5" xfId="17490"/>
    <cellStyle name="Note 7 3 2 5 2" xfId="38677"/>
    <cellStyle name="Note 7 3 2 6" xfId="27797"/>
    <cellStyle name="Note 7 3 2_Table 2A-1_EFT (Annual)" xfId="7513"/>
    <cellStyle name="Note 7 3 3" xfId="883"/>
    <cellStyle name="Note 7 3 3 2" xfId="4444"/>
    <cellStyle name="Note 7 3 3 2 2" xfId="12706"/>
    <cellStyle name="Note 7 3 3 2 2 2" xfId="24716"/>
    <cellStyle name="Note 7 3 3 2 2 2 2" xfId="45902"/>
    <cellStyle name="Note 7 3 3 2 2 3" xfId="35298"/>
    <cellStyle name="Note 7 3 3 2 3" xfId="19603"/>
    <cellStyle name="Note 7 3 3 2 3 2" xfId="40790"/>
    <cellStyle name="Note 7 3 3 2 4" xfId="30101"/>
    <cellStyle name="Note 7 3 3 2_Table 2A-1_EFT (Annual)" xfId="15878"/>
    <cellStyle name="Note 7 3 3 3" xfId="10053"/>
    <cellStyle name="Note 7 3 3 3 2" xfId="22170"/>
    <cellStyle name="Note 7 3 3 3 2 2" xfId="43356"/>
    <cellStyle name="Note 7 3 3 3 3" xfId="32752"/>
    <cellStyle name="Note 7 3 3 4" xfId="17057"/>
    <cellStyle name="Note 7 3 3 4 2" xfId="38244"/>
    <cellStyle name="Note 7 3 3 5" xfId="27358"/>
    <cellStyle name="Note 7 3 3_Table 2A-1_EFT (Annual)" xfId="7515"/>
    <cellStyle name="Note 7 3 4" xfId="2061"/>
    <cellStyle name="Note 7 3 4 2" xfId="5622"/>
    <cellStyle name="Note 7 3 4 2 2" xfId="13837"/>
    <cellStyle name="Note 7 3 4 2 2 2" xfId="25825"/>
    <cellStyle name="Note 7 3 4 2 2 2 2" xfId="47011"/>
    <cellStyle name="Note 7 3 4 2 2 3" xfId="36407"/>
    <cellStyle name="Note 7 3 4 2 3" xfId="20712"/>
    <cellStyle name="Note 7 3 4 2 3 2" xfId="41899"/>
    <cellStyle name="Note 7 3 4 2 4" xfId="31279"/>
    <cellStyle name="Note 7 3 4 2_Table 2A-1_EFT (Annual)" xfId="15879"/>
    <cellStyle name="Note 7 3 4 3" xfId="11181"/>
    <cellStyle name="Note 7 3 4 3 2" xfId="23279"/>
    <cellStyle name="Note 7 3 4 3 2 2" xfId="44465"/>
    <cellStyle name="Note 7 3 4 3 3" xfId="33861"/>
    <cellStyle name="Note 7 3 4 4" xfId="18166"/>
    <cellStyle name="Note 7 3 4 4 2" xfId="39353"/>
    <cellStyle name="Note 7 3 4 5" xfId="28536"/>
    <cellStyle name="Note 7 3 4_Table 2A-1_EFT (Annual)" xfId="7516"/>
    <cellStyle name="Note 7 3 5" xfId="3909"/>
    <cellStyle name="Note 7 3 5 2" xfId="12237"/>
    <cellStyle name="Note 7 3 5 2 2" xfId="24261"/>
    <cellStyle name="Note 7 3 5 2 2 2" xfId="45447"/>
    <cellStyle name="Note 7 3 5 2 3" xfId="34843"/>
    <cellStyle name="Note 7 3 5 3" xfId="19148"/>
    <cellStyle name="Note 7 3 5 3 2" xfId="40335"/>
    <cellStyle name="Note 7 3 5 4" xfId="29597"/>
    <cellStyle name="Note 7 3 5_Table 2A-1_EFT (Annual)" xfId="15880"/>
    <cellStyle name="Note 7 3 6" xfId="9574"/>
    <cellStyle name="Note 7 3 6 2" xfId="21715"/>
    <cellStyle name="Note 7 3 6 2 2" xfId="42901"/>
    <cellStyle name="Note 7 3 6 3" xfId="32297"/>
    <cellStyle name="Note 7 3 7" xfId="16602"/>
    <cellStyle name="Note 7 3 7 2" xfId="37789"/>
    <cellStyle name="Note 7 3 8" xfId="26854"/>
    <cellStyle name="Note 7 3_Table 2A-1_EFT (Annual)" xfId="3315"/>
    <cellStyle name="Note 7 4" xfId="1156"/>
    <cellStyle name="Note 7 4 2" xfId="2426"/>
    <cellStyle name="Note 7 4 2 2" xfId="5987"/>
    <cellStyle name="Note 7 4 2 2 2" xfId="14181"/>
    <cellStyle name="Note 7 4 2 2 2 2" xfId="26153"/>
    <cellStyle name="Note 7 4 2 2 2 2 2" xfId="47339"/>
    <cellStyle name="Note 7 4 2 2 2 3" xfId="36735"/>
    <cellStyle name="Note 7 4 2 2 3" xfId="21040"/>
    <cellStyle name="Note 7 4 2 2 3 2" xfId="42227"/>
    <cellStyle name="Note 7 4 2 2 4" xfId="31643"/>
    <cellStyle name="Note 7 4 2 2_Table 2A-1_EFT (Annual)" xfId="15881"/>
    <cellStyle name="Note 7 4 2 3" xfId="11523"/>
    <cellStyle name="Note 7 4 2 3 2" xfId="23607"/>
    <cellStyle name="Note 7 4 2 3 2 2" xfId="44793"/>
    <cellStyle name="Note 7 4 2 3 3" xfId="34189"/>
    <cellStyle name="Note 7 4 2 4" xfId="18494"/>
    <cellStyle name="Note 7 4 2 4 2" xfId="39681"/>
    <cellStyle name="Note 7 4 2 5" xfId="28900"/>
    <cellStyle name="Note 7 4 2_Table 2A-1_EFT (Annual)" xfId="7518"/>
    <cellStyle name="Note 7 4 3" xfId="4717"/>
    <cellStyle name="Note 7 4 3 2" xfId="12977"/>
    <cellStyle name="Note 7 4 3 2 2" xfId="24983"/>
    <cellStyle name="Note 7 4 3 2 2 2" xfId="46169"/>
    <cellStyle name="Note 7 4 3 2 3" xfId="35565"/>
    <cellStyle name="Note 7 4 3 3" xfId="19870"/>
    <cellStyle name="Note 7 4 3 3 2" xfId="41057"/>
    <cellStyle name="Note 7 4 3 4" xfId="30374"/>
    <cellStyle name="Note 7 4 3_Table 2A-1_EFT (Annual)" xfId="15882"/>
    <cellStyle name="Note 7 4 4" xfId="10321"/>
    <cellStyle name="Note 7 4 4 2" xfId="22437"/>
    <cellStyle name="Note 7 4 4 2 2" xfId="43623"/>
    <cellStyle name="Note 7 4 4 3" xfId="33019"/>
    <cellStyle name="Note 7 4 5" xfId="17324"/>
    <cellStyle name="Note 7 4 5 2" xfId="38511"/>
    <cellStyle name="Note 7 4 6" xfId="27631"/>
    <cellStyle name="Note 7 4_Table 2A-1_EFT (Annual)" xfId="7517"/>
    <cellStyle name="Note 7 5" xfId="724"/>
    <cellStyle name="Note 7 5 2" xfId="4285"/>
    <cellStyle name="Note 7 5 2 2" xfId="12565"/>
    <cellStyle name="Note 7 5 2 2 2" xfId="24582"/>
    <cellStyle name="Note 7 5 2 2 2 2" xfId="45768"/>
    <cellStyle name="Note 7 5 2 2 3" xfId="35164"/>
    <cellStyle name="Note 7 5 2 3" xfId="19469"/>
    <cellStyle name="Note 7 5 2 3 2" xfId="40656"/>
    <cellStyle name="Note 7 5 2 4" xfId="29942"/>
    <cellStyle name="Note 7 5 2_Table 2A-1_EFT (Annual)" xfId="15883"/>
    <cellStyle name="Note 7 5 3" xfId="9913"/>
    <cellStyle name="Note 7 5 3 2" xfId="22036"/>
    <cellStyle name="Note 7 5 3 2 2" xfId="43222"/>
    <cellStyle name="Note 7 5 3 3" xfId="32618"/>
    <cellStyle name="Note 7 5 4" xfId="16923"/>
    <cellStyle name="Note 7 5 4 2" xfId="38110"/>
    <cellStyle name="Note 7 5 5" xfId="27199"/>
    <cellStyle name="Note 7 5_Table 2A-1_EFT (Annual)" xfId="7519"/>
    <cellStyle name="Note 7 6" xfId="1870"/>
    <cellStyle name="Note 7 6 2" xfId="5431"/>
    <cellStyle name="Note 7 6 2 2" xfId="13646"/>
    <cellStyle name="Note 7 6 2 2 2" xfId="25634"/>
    <cellStyle name="Note 7 6 2 2 2 2" xfId="46820"/>
    <cellStyle name="Note 7 6 2 2 3" xfId="36216"/>
    <cellStyle name="Note 7 6 2 3" xfId="20521"/>
    <cellStyle name="Note 7 6 2 3 2" xfId="41708"/>
    <cellStyle name="Note 7 6 2 4" xfId="31088"/>
    <cellStyle name="Note 7 6 2_Table 2A-1_EFT (Annual)" xfId="15884"/>
    <cellStyle name="Note 7 6 3" xfId="10990"/>
    <cellStyle name="Note 7 6 3 2" xfId="23088"/>
    <cellStyle name="Note 7 6 3 2 2" xfId="44274"/>
    <cellStyle name="Note 7 6 3 3" xfId="33670"/>
    <cellStyle name="Note 7 6 4" xfId="17975"/>
    <cellStyle name="Note 7 6 4 2" xfId="39162"/>
    <cellStyle name="Note 7 6 5" xfId="28345"/>
    <cellStyle name="Note 7 6_Table 2A-1_EFT (Annual)" xfId="7520"/>
    <cellStyle name="Note 7 7" xfId="3697"/>
    <cellStyle name="Note 7 7 2" xfId="12065"/>
    <cellStyle name="Note 7 7 2 2" xfId="24095"/>
    <cellStyle name="Note 7 7 2 2 2" xfId="45281"/>
    <cellStyle name="Note 7 7 2 3" xfId="34677"/>
    <cellStyle name="Note 7 7 3" xfId="18982"/>
    <cellStyle name="Note 7 7 3 2" xfId="40169"/>
    <cellStyle name="Note 7 7 4" xfId="29406"/>
    <cellStyle name="Note 7 7_Table 2A-1_EFT (Annual)" xfId="15885"/>
    <cellStyle name="Note 7 8" xfId="9384"/>
    <cellStyle name="Note 7 8 2" xfId="21549"/>
    <cellStyle name="Note 7 8 2 2" xfId="42735"/>
    <cellStyle name="Note 7 8 3" xfId="32131"/>
    <cellStyle name="Note 7 9" xfId="16436"/>
    <cellStyle name="Note 7 9 2" xfId="37623"/>
    <cellStyle name="Note 7_Table 2A-1_EFT (Annual)" xfId="3313"/>
    <cellStyle name="Note 8" xfId="130"/>
    <cellStyle name="Note 8 10" xfId="26685"/>
    <cellStyle name="Note 8 2" xfId="523"/>
    <cellStyle name="Note 8 2 2" xfId="1500"/>
    <cellStyle name="Note 8 2 2 2" xfId="2770"/>
    <cellStyle name="Note 8 2 2 2 2" xfId="6331"/>
    <cellStyle name="Note 8 2 2 2 2 2" xfId="14525"/>
    <cellStyle name="Note 8 2 2 2 2 2 2" xfId="26497"/>
    <cellStyle name="Note 8 2 2 2 2 2 2 2" xfId="47683"/>
    <cellStyle name="Note 8 2 2 2 2 2 3" xfId="37079"/>
    <cellStyle name="Note 8 2 2 2 2 3" xfId="21384"/>
    <cellStyle name="Note 8 2 2 2 2 3 2" xfId="42571"/>
    <cellStyle name="Note 8 2 2 2 2 4" xfId="31987"/>
    <cellStyle name="Note 8 2 2 2 2_Table 2A-1_EFT (Annual)" xfId="15886"/>
    <cellStyle name="Note 8 2 2 2 3" xfId="11867"/>
    <cellStyle name="Note 8 2 2 2 3 2" xfId="23951"/>
    <cellStyle name="Note 8 2 2 2 3 2 2" xfId="45137"/>
    <cellStyle name="Note 8 2 2 2 3 3" xfId="34533"/>
    <cellStyle name="Note 8 2 2 2 4" xfId="18838"/>
    <cellStyle name="Note 8 2 2 2 4 2" xfId="40025"/>
    <cellStyle name="Note 8 2 2 2 5" xfId="29244"/>
    <cellStyle name="Note 8 2 2 2_Table 2A-1_EFT (Annual)" xfId="7522"/>
    <cellStyle name="Note 8 2 2 3" xfId="5061"/>
    <cellStyle name="Note 8 2 2 3 2" xfId="13321"/>
    <cellStyle name="Note 8 2 2 3 2 2" xfId="25327"/>
    <cellStyle name="Note 8 2 2 3 2 2 2" xfId="46513"/>
    <cellStyle name="Note 8 2 2 3 2 3" xfId="35909"/>
    <cellStyle name="Note 8 2 2 3 3" xfId="20214"/>
    <cellStyle name="Note 8 2 2 3 3 2" xfId="41401"/>
    <cellStyle name="Note 8 2 2 3 4" xfId="30718"/>
    <cellStyle name="Note 8 2 2 3_Table 2A-1_EFT (Annual)" xfId="15887"/>
    <cellStyle name="Note 8 2 2 4" xfId="10665"/>
    <cellStyle name="Note 8 2 2 4 2" xfId="22781"/>
    <cellStyle name="Note 8 2 2 4 2 2" xfId="43967"/>
    <cellStyle name="Note 8 2 2 4 3" xfId="33363"/>
    <cellStyle name="Note 8 2 2 5" xfId="17668"/>
    <cellStyle name="Note 8 2 2 5 2" xfId="38855"/>
    <cellStyle name="Note 8 2 2 6" xfId="27975"/>
    <cellStyle name="Note 8 2 2_Table 2A-1_EFT (Annual)" xfId="7521"/>
    <cellStyle name="Note 8 2 3" xfId="1033"/>
    <cellStyle name="Note 8 2 3 2" xfId="4594"/>
    <cellStyle name="Note 8 2 3 2 2" xfId="12854"/>
    <cellStyle name="Note 8 2 3 2 2 2" xfId="24860"/>
    <cellStyle name="Note 8 2 3 2 2 2 2" xfId="46046"/>
    <cellStyle name="Note 8 2 3 2 2 3" xfId="35442"/>
    <cellStyle name="Note 8 2 3 2 3" xfId="19747"/>
    <cellStyle name="Note 8 2 3 2 3 2" xfId="40934"/>
    <cellStyle name="Note 8 2 3 2 4" xfId="30251"/>
    <cellStyle name="Note 8 2 3 2_Table 2A-1_EFT (Annual)" xfId="15888"/>
    <cellStyle name="Note 8 2 3 3" xfId="10198"/>
    <cellStyle name="Note 8 2 3 3 2" xfId="22314"/>
    <cellStyle name="Note 8 2 3 3 2 2" xfId="43500"/>
    <cellStyle name="Note 8 2 3 3 3" xfId="32896"/>
    <cellStyle name="Note 8 2 3 4" xfId="17201"/>
    <cellStyle name="Note 8 2 3 4 2" xfId="38388"/>
    <cellStyle name="Note 8 2 3 5" xfId="27508"/>
    <cellStyle name="Note 8 2 3_Table 2A-1_EFT (Annual)" xfId="7523"/>
    <cellStyle name="Note 8 2 4" xfId="2239"/>
    <cellStyle name="Note 8 2 4 2" xfId="5800"/>
    <cellStyle name="Note 8 2 4 2 2" xfId="14015"/>
    <cellStyle name="Note 8 2 4 2 2 2" xfId="26003"/>
    <cellStyle name="Note 8 2 4 2 2 2 2" xfId="47189"/>
    <cellStyle name="Note 8 2 4 2 2 3" xfId="36585"/>
    <cellStyle name="Note 8 2 4 2 3" xfId="20890"/>
    <cellStyle name="Note 8 2 4 2 3 2" xfId="42077"/>
    <cellStyle name="Note 8 2 4 2 4" xfId="31457"/>
    <cellStyle name="Note 8 2 4 2_Table 2A-1_EFT (Annual)" xfId="15889"/>
    <cellStyle name="Note 8 2 4 3" xfId="11359"/>
    <cellStyle name="Note 8 2 4 3 2" xfId="23457"/>
    <cellStyle name="Note 8 2 4 3 2 2" xfId="44643"/>
    <cellStyle name="Note 8 2 4 3 3" xfId="34039"/>
    <cellStyle name="Note 8 2 4 4" xfId="18344"/>
    <cellStyle name="Note 8 2 4 4 2" xfId="39531"/>
    <cellStyle name="Note 8 2 4 5" xfId="28714"/>
    <cellStyle name="Note 8 2 4_Table 2A-1_EFT (Annual)" xfId="7524"/>
    <cellStyle name="Note 8 2 5" xfId="4093"/>
    <cellStyle name="Note 8 2 5 2" xfId="12417"/>
    <cellStyle name="Note 8 2 5 2 2" xfId="24439"/>
    <cellStyle name="Note 8 2 5 2 2 2" xfId="45625"/>
    <cellStyle name="Note 8 2 5 2 3" xfId="35021"/>
    <cellStyle name="Note 8 2 5 3" xfId="19326"/>
    <cellStyle name="Note 8 2 5 3 2" xfId="40513"/>
    <cellStyle name="Note 8 2 5 4" xfId="29781"/>
    <cellStyle name="Note 8 2 5_Table 2A-1_EFT (Annual)" xfId="15890"/>
    <cellStyle name="Note 8 2 6" xfId="9756"/>
    <cellStyle name="Note 8 2 6 2" xfId="21893"/>
    <cellStyle name="Note 8 2 6 2 2" xfId="43079"/>
    <cellStyle name="Note 8 2 6 3" xfId="32475"/>
    <cellStyle name="Note 8 2 7" xfId="16780"/>
    <cellStyle name="Note 8 2 7 2" xfId="37967"/>
    <cellStyle name="Note 8 2 8" xfId="27038"/>
    <cellStyle name="Note 8 2_Table 2A-1_EFT (Annual)" xfId="3317"/>
    <cellStyle name="Note 8 3" xfId="361"/>
    <cellStyle name="Note 8 3 2" xfId="1344"/>
    <cellStyle name="Note 8 3 2 2" xfId="2614"/>
    <cellStyle name="Note 8 3 2 2 2" xfId="6175"/>
    <cellStyle name="Note 8 3 2 2 2 2" xfId="14369"/>
    <cellStyle name="Note 8 3 2 2 2 2 2" xfId="26341"/>
    <cellStyle name="Note 8 3 2 2 2 2 2 2" xfId="47527"/>
    <cellStyle name="Note 8 3 2 2 2 2 3" xfId="36923"/>
    <cellStyle name="Note 8 3 2 2 2 3" xfId="21228"/>
    <cellStyle name="Note 8 3 2 2 2 3 2" xfId="42415"/>
    <cellStyle name="Note 8 3 2 2 2 4" xfId="31831"/>
    <cellStyle name="Note 8 3 2 2 2_Table 2A-1_EFT (Annual)" xfId="15891"/>
    <cellStyle name="Note 8 3 2 2 3" xfId="11711"/>
    <cellStyle name="Note 8 3 2 2 3 2" xfId="23795"/>
    <cellStyle name="Note 8 3 2 2 3 2 2" xfId="44981"/>
    <cellStyle name="Note 8 3 2 2 3 3" xfId="34377"/>
    <cellStyle name="Note 8 3 2 2 4" xfId="18682"/>
    <cellStyle name="Note 8 3 2 2 4 2" xfId="39869"/>
    <cellStyle name="Note 8 3 2 2 5" xfId="29088"/>
    <cellStyle name="Note 8 3 2 2_Table 2A-1_EFT (Annual)" xfId="7526"/>
    <cellStyle name="Note 8 3 2 3" xfId="4905"/>
    <cellStyle name="Note 8 3 2 3 2" xfId="13165"/>
    <cellStyle name="Note 8 3 2 3 2 2" xfId="25171"/>
    <cellStyle name="Note 8 3 2 3 2 2 2" xfId="46357"/>
    <cellStyle name="Note 8 3 2 3 2 3" xfId="35753"/>
    <cellStyle name="Note 8 3 2 3 3" xfId="20058"/>
    <cellStyle name="Note 8 3 2 3 3 2" xfId="41245"/>
    <cellStyle name="Note 8 3 2 3 4" xfId="30562"/>
    <cellStyle name="Note 8 3 2 3_Table 2A-1_EFT (Annual)" xfId="15892"/>
    <cellStyle name="Note 8 3 2 4" xfId="10509"/>
    <cellStyle name="Note 8 3 2 4 2" xfId="22625"/>
    <cellStyle name="Note 8 3 2 4 2 2" xfId="43811"/>
    <cellStyle name="Note 8 3 2 4 3" xfId="33207"/>
    <cellStyle name="Note 8 3 2 5" xfId="17512"/>
    <cellStyle name="Note 8 3 2 5 2" xfId="38699"/>
    <cellStyle name="Note 8 3 2 6" xfId="27819"/>
    <cellStyle name="Note 8 3 2_Table 2A-1_EFT (Annual)" xfId="7525"/>
    <cellStyle name="Note 8 3 3" xfId="901"/>
    <cellStyle name="Note 8 3 3 2" xfId="4462"/>
    <cellStyle name="Note 8 3 3 2 2" xfId="12724"/>
    <cellStyle name="Note 8 3 3 2 2 2" xfId="24734"/>
    <cellStyle name="Note 8 3 3 2 2 2 2" xfId="45920"/>
    <cellStyle name="Note 8 3 3 2 2 3" xfId="35316"/>
    <cellStyle name="Note 8 3 3 2 3" xfId="19621"/>
    <cellStyle name="Note 8 3 3 2 3 2" xfId="40808"/>
    <cellStyle name="Note 8 3 3 2 4" xfId="30119"/>
    <cellStyle name="Note 8 3 3 2_Table 2A-1_EFT (Annual)" xfId="15893"/>
    <cellStyle name="Note 8 3 3 3" xfId="10071"/>
    <cellStyle name="Note 8 3 3 3 2" xfId="22188"/>
    <cellStyle name="Note 8 3 3 3 2 2" xfId="43374"/>
    <cellStyle name="Note 8 3 3 3 3" xfId="32770"/>
    <cellStyle name="Note 8 3 3 4" xfId="17075"/>
    <cellStyle name="Note 8 3 3 4 2" xfId="38262"/>
    <cellStyle name="Note 8 3 3 5" xfId="27376"/>
    <cellStyle name="Note 8 3 3_Table 2A-1_EFT (Annual)" xfId="7527"/>
    <cellStyle name="Note 8 3 4" xfId="2083"/>
    <cellStyle name="Note 8 3 4 2" xfId="5644"/>
    <cellStyle name="Note 8 3 4 2 2" xfId="13859"/>
    <cellStyle name="Note 8 3 4 2 2 2" xfId="25847"/>
    <cellStyle name="Note 8 3 4 2 2 2 2" xfId="47033"/>
    <cellStyle name="Note 8 3 4 2 2 3" xfId="36429"/>
    <cellStyle name="Note 8 3 4 2 3" xfId="20734"/>
    <cellStyle name="Note 8 3 4 2 3 2" xfId="41921"/>
    <cellStyle name="Note 8 3 4 2 4" xfId="31301"/>
    <cellStyle name="Note 8 3 4 2_Table 2A-1_EFT (Annual)" xfId="15894"/>
    <cellStyle name="Note 8 3 4 3" xfId="11203"/>
    <cellStyle name="Note 8 3 4 3 2" xfId="23301"/>
    <cellStyle name="Note 8 3 4 3 2 2" xfId="44487"/>
    <cellStyle name="Note 8 3 4 3 3" xfId="33883"/>
    <cellStyle name="Note 8 3 4 4" xfId="18188"/>
    <cellStyle name="Note 8 3 4 4 2" xfId="39375"/>
    <cellStyle name="Note 8 3 4 5" xfId="28558"/>
    <cellStyle name="Note 8 3 4_Table 2A-1_EFT (Annual)" xfId="7528"/>
    <cellStyle name="Note 8 3 5" xfId="3931"/>
    <cellStyle name="Note 8 3 5 2" xfId="12259"/>
    <cellStyle name="Note 8 3 5 2 2" xfId="24283"/>
    <cellStyle name="Note 8 3 5 2 2 2" xfId="45469"/>
    <cellStyle name="Note 8 3 5 2 3" xfId="34865"/>
    <cellStyle name="Note 8 3 5 3" xfId="19170"/>
    <cellStyle name="Note 8 3 5 3 2" xfId="40357"/>
    <cellStyle name="Note 8 3 5 4" xfId="29619"/>
    <cellStyle name="Note 8 3 5_Table 2A-1_EFT (Annual)" xfId="15895"/>
    <cellStyle name="Note 8 3 6" xfId="9596"/>
    <cellStyle name="Note 8 3 6 2" xfId="21737"/>
    <cellStyle name="Note 8 3 6 2 2" xfId="42923"/>
    <cellStyle name="Note 8 3 6 3" xfId="32319"/>
    <cellStyle name="Note 8 3 7" xfId="16624"/>
    <cellStyle name="Note 8 3 7 2" xfId="37811"/>
    <cellStyle name="Note 8 3 8" xfId="26876"/>
    <cellStyle name="Note 8 3_Table 2A-1_EFT (Annual)" xfId="3318"/>
    <cellStyle name="Note 8 4" xfId="1178"/>
    <cellStyle name="Note 8 4 2" xfId="2448"/>
    <cellStyle name="Note 8 4 2 2" xfId="6009"/>
    <cellStyle name="Note 8 4 2 2 2" xfId="14203"/>
    <cellStyle name="Note 8 4 2 2 2 2" xfId="26175"/>
    <cellStyle name="Note 8 4 2 2 2 2 2" xfId="47361"/>
    <cellStyle name="Note 8 4 2 2 2 3" xfId="36757"/>
    <cellStyle name="Note 8 4 2 2 3" xfId="21062"/>
    <cellStyle name="Note 8 4 2 2 3 2" xfId="42249"/>
    <cellStyle name="Note 8 4 2 2 4" xfId="31665"/>
    <cellStyle name="Note 8 4 2 2_Table 2A-1_EFT (Annual)" xfId="15896"/>
    <cellStyle name="Note 8 4 2 3" xfId="11545"/>
    <cellStyle name="Note 8 4 2 3 2" xfId="23629"/>
    <cellStyle name="Note 8 4 2 3 2 2" xfId="44815"/>
    <cellStyle name="Note 8 4 2 3 3" xfId="34211"/>
    <cellStyle name="Note 8 4 2 4" xfId="18516"/>
    <cellStyle name="Note 8 4 2 4 2" xfId="39703"/>
    <cellStyle name="Note 8 4 2 5" xfId="28922"/>
    <cellStyle name="Note 8 4 2_Table 2A-1_EFT (Annual)" xfId="7530"/>
    <cellStyle name="Note 8 4 3" xfId="4739"/>
    <cellStyle name="Note 8 4 3 2" xfId="12999"/>
    <cellStyle name="Note 8 4 3 2 2" xfId="25005"/>
    <cellStyle name="Note 8 4 3 2 2 2" xfId="46191"/>
    <cellStyle name="Note 8 4 3 2 3" xfId="35587"/>
    <cellStyle name="Note 8 4 3 3" xfId="19892"/>
    <cellStyle name="Note 8 4 3 3 2" xfId="41079"/>
    <cellStyle name="Note 8 4 3 4" xfId="30396"/>
    <cellStyle name="Note 8 4 3_Table 2A-1_EFT (Annual)" xfId="15897"/>
    <cellStyle name="Note 8 4 4" xfId="10343"/>
    <cellStyle name="Note 8 4 4 2" xfId="22459"/>
    <cellStyle name="Note 8 4 4 2 2" xfId="43645"/>
    <cellStyle name="Note 8 4 4 3" xfId="33041"/>
    <cellStyle name="Note 8 4 5" xfId="17346"/>
    <cellStyle name="Note 8 4 5 2" xfId="38533"/>
    <cellStyle name="Note 8 4 6" xfId="27653"/>
    <cellStyle name="Note 8 4_Table 2A-1_EFT (Annual)" xfId="7529"/>
    <cellStyle name="Note 8 5" xfId="742"/>
    <cellStyle name="Note 8 5 2" xfId="4303"/>
    <cellStyle name="Note 8 5 2 2" xfId="12583"/>
    <cellStyle name="Note 8 5 2 2 2" xfId="24600"/>
    <cellStyle name="Note 8 5 2 2 2 2" xfId="45786"/>
    <cellStyle name="Note 8 5 2 2 3" xfId="35182"/>
    <cellStyle name="Note 8 5 2 3" xfId="19487"/>
    <cellStyle name="Note 8 5 2 3 2" xfId="40674"/>
    <cellStyle name="Note 8 5 2 4" xfId="29960"/>
    <cellStyle name="Note 8 5 2_Table 2A-1_EFT (Annual)" xfId="15898"/>
    <cellStyle name="Note 8 5 3" xfId="9931"/>
    <cellStyle name="Note 8 5 3 2" xfId="22054"/>
    <cellStyle name="Note 8 5 3 2 2" xfId="43240"/>
    <cellStyle name="Note 8 5 3 3" xfId="32636"/>
    <cellStyle name="Note 8 5 4" xfId="16941"/>
    <cellStyle name="Note 8 5 4 2" xfId="38128"/>
    <cellStyle name="Note 8 5 5" xfId="27217"/>
    <cellStyle name="Note 8 5_Table 2A-1_EFT (Annual)" xfId="7531"/>
    <cellStyle name="Note 8 6" xfId="1859"/>
    <cellStyle name="Note 8 6 2" xfId="5420"/>
    <cellStyle name="Note 8 6 2 2" xfId="13635"/>
    <cellStyle name="Note 8 6 2 2 2" xfId="25623"/>
    <cellStyle name="Note 8 6 2 2 2 2" xfId="46809"/>
    <cellStyle name="Note 8 6 2 2 3" xfId="36205"/>
    <cellStyle name="Note 8 6 2 3" xfId="20510"/>
    <cellStyle name="Note 8 6 2 3 2" xfId="41697"/>
    <cellStyle name="Note 8 6 2 4" xfId="31077"/>
    <cellStyle name="Note 8 6 2_Table 2A-1_EFT (Annual)" xfId="15899"/>
    <cellStyle name="Note 8 6 3" xfId="10979"/>
    <cellStyle name="Note 8 6 3 2" xfId="23077"/>
    <cellStyle name="Note 8 6 3 2 2" xfId="44263"/>
    <cellStyle name="Note 8 6 3 3" xfId="33659"/>
    <cellStyle name="Note 8 6 4" xfId="17964"/>
    <cellStyle name="Note 8 6 4 2" xfId="39151"/>
    <cellStyle name="Note 8 6 5" xfId="28334"/>
    <cellStyle name="Note 8 6_Table 2A-1_EFT (Annual)" xfId="7532"/>
    <cellStyle name="Note 8 7" xfId="3719"/>
    <cellStyle name="Note 8 7 2" xfId="12087"/>
    <cellStyle name="Note 8 7 2 2" xfId="24117"/>
    <cellStyle name="Note 8 7 2 2 2" xfId="45303"/>
    <cellStyle name="Note 8 7 2 3" xfId="34699"/>
    <cellStyle name="Note 8 7 3" xfId="19004"/>
    <cellStyle name="Note 8 7 3 2" xfId="40191"/>
    <cellStyle name="Note 8 7 4" xfId="29428"/>
    <cellStyle name="Note 8 7_Table 2A-1_EFT (Annual)" xfId="15900"/>
    <cellStyle name="Note 8 8" xfId="9406"/>
    <cellStyle name="Note 8 8 2" xfId="21571"/>
    <cellStyle name="Note 8 8 2 2" xfId="42757"/>
    <cellStyle name="Note 8 8 3" xfId="32153"/>
    <cellStyle name="Note 8 9" xfId="16458"/>
    <cellStyle name="Note 8 9 2" xfId="37645"/>
    <cellStyle name="Note 8_Table 2A-1_EFT (Annual)" xfId="3316"/>
    <cellStyle name="Note 9" xfId="80"/>
    <cellStyle name="Note 9 10" xfId="26636"/>
    <cellStyle name="Note 9 2" xfId="479"/>
    <cellStyle name="Note 9 2 2" xfId="1456"/>
    <cellStyle name="Note 9 2 2 2" xfId="2726"/>
    <cellStyle name="Note 9 2 2 2 2" xfId="6287"/>
    <cellStyle name="Note 9 2 2 2 2 2" xfId="14481"/>
    <cellStyle name="Note 9 2 2 2 2 2 2" xfId="26453"/>
    <cellStyle name="Note 9 2 2 2 2 2 2 2" xfId="47639"/>
    <cellStyle name="Note 9 2 2 2 2 2 3" xfId="37035"/>
    <cellStyle name="Note 9 2 2 2 2 3" xfId="21340"/>
    <cellStyle name="Note 9 2 2 2 2 3 2" xfId="42527"/>
    <cellStyle name="Note 9 2 2 2 2 4" xfId="31943"/>
    <cellStyle name="Note 9 2 2 2 2_Table 2A-1_EFT (Annual)" xfId="15901"/>
    <cellStyle name="Note 9 2 2 2 3" xfId="11823"/>
    <cellStyle name="Note 9 2 2 2 3 2" xfId="23907"/>
    <cellStyle name="Note 9 2 2 2 3 2 2" xfId="45093"/>
    <cellStyle name="Note 9 2 2 2 3 3" xfId="34489"/>
    <cellStyle name="Note 9 2 2 2 4" xfId="18794"/>
    <cellStyle name="Note 9 2 2 2 4 2" xfId="39981"/>
    <cellStyle name="Note 9 2 2 2 5" xfId="29200"/>
    <cellStyle name="Note 9 2 2 2_Table 2A-1_EFT (Annual)" xfId="7534"/>
    <cellStyle name="Note 9 2 2 3" xfId="5017"/>
    <cellStyle name="Note 9 2 2 3 2" xfId="13277"/>
    <cellStyle name="Note 9 2 2 3 2 2" xfId="25283"/>
    <cellStyle name="Note 9 2 2 3 2 2 2" xfId="46469"/>
    <cellStyle name="Note 9 2 2 3 2 3" xfId="35865"/>
    <cellStyle name="Note 9 2 2 3 3" xfId="20170"/>
    <cellStyle name="Note 9 2 2 3 3 2" xfId="41357"/>
    <cellStyle name="Note 9 2 2 3 4" xfId="30674"/>
    <cellStyle name="Note 9 2 2 3_Table 2A-1_EFT (Annual)" xfId="15902"/>
    <cellStyle name="Note 9 2 2 4" xfId="10621"/>
    <cellStyle name="Note 9 2 2 4 2" xfId="22737"/>
    <cellStyle name="Note 9 2 2 4 2 2" xfId="43923"/>
    <cellStyle name="Note 9 2 2 4 3" xfId="33319"/>
    <cellStyle name="Note 9 2 2 5" xfId="17624"/>
    <cellStyle name="Note 9 2 2 5 2" xfId="38811"/>
    <cellStyle name="Note 9 2 2 6" xfId="27931"/>
    <cellStyle name="Note 9 2 2_Table 2A-1_EFT (Annual)" xfId="7533"/>
    <cellStyle name="Note 9 2 3" xfId="999"/>
    <cellStyle name="Note 9 2 3 2" xfId="4560"/>
    <cellStyle name="Note 9 2 3 2 2" xfId="12820"/>
    <cellStyle name="Note 9 2 3 2 2 2" xfId="24826"/>
    <cellStyle name="Note 9 2 3 2 2 2 2" xfId="46012"/>
    <cellStyle name="Note 9 2 3 2 2 3" xfId="35408"/>
    <cellStyle name="Note 9 2 3 2 3" xfId="19713"/>
    <cellStyle name="Note 9 2 3 2 3 2" xfId="40900"/>
    <cellStyle name="Note 9 2 3 2 4" xfId="30217"/>
    <cellStyle name="Note 9 2 3 2_Table 2A-1_EFT (Annual)" xfId="15903"/>
    <cellStyle name="Note 9 2 3 3" xfId="10164"/>
    <cellStyle name="Note 9 2 3 3 2" xfId="22280"/>
    <cellStyle name="Note 9 2 3 3 2 2" xfId="43466"/>
    <cellStyle name="Note 9 2 3 3 3" xfId="32862"/>
    <cellStyle name="Note 9 2 3 4" xfId="17167"/>
    <cellStyle name="Note 9 2 3 4 2" xfId="38354"/>
    <cellStyle name="Note 9 2 3 5" xfId="27474"/>
    <cellStyle name="Note 9 2 3_Table 2A-1_EFT (Annual)" xfId="7535"/>
    <cellStyle name="Note 9 2 4" xfId="2195"/>
    <cellStyle name="Note 9 2 4 2" xfId="5756"/>
    <cellStyle name="Note 9 2 4 2 2" xfId="13971"/>
    <cellStyle name="Note 9 2 4 2 2 2" xfId="25959"/>
    <cellStyle name="Note 9 2 4 2 2 2 2" xfId="47145"/>
    <cellStyle name="Note 9 2 4 2 2 3" xfId="36541"/>
    <cellStyle name="Note 9 2 4 2 3" xfId="20846"/>
    <cellStyle name="Note 9 2 4 2 3 2" xfId="42033"/>
    <cellStyle name="Note 9 2 4 2 4" xfId="31413"/>
    <cellStyle name="Note 9 2 4 2_Table 2A-1_EFT (Annual)" xfId="15904"/>
    <cellStyle name="Note 9 2 4 3" xfId="11315"/>
    <cellStyle name="Note 9 2 4 3 2" xfId="23413"/>
    <cellStyle name="Note 9 2 4 3 2 2" xfId="44599"/>
    <cellStyle name="Note 9 2 4 3 3" xfId="33995"/>
    <cellStyle name="Note 9 2 4 4" xfId="18300"/>
    <cellStyle name="Note 9 2 4 4 2" xfId="39487"/>
    <cellStyle name="Note 9 2 4 5" xfId="28670"/>
    <cellStyle name="Note 9 2 4_Table 2A-1_EFT (Annual)" xfId="7536"/>
    <cellStyle name="Note 9 2 5" xfId="4049"/>
    <cellStyle name="Note 9 2 5 2" xfId="12373"/>
    <cellStyle name="Note 9 2 5 2 2" xfId="24395"/>
    <cellStyle name="Note 9 2 5 2 2 2" xfId="45581"/>
    <cellStyle name="Note 9 2 5 2 3" xfId="34977"/>
    <cellStyle name="Note 9 2 5 3" xfId="19282"/>
    <cellStyle name="Note 9 2 5 3 2" xfId="40469"/>
    <cellStyle name="Note 9 2 5 4" xfId="29737"/>
    <cellStyle name="Note 9 2 5_Table 2A-1_EFT (Annual)" xfId="15905"/>
    <cellStyle name="Note 9 2 6" xfId="9712"/>
    <cellStyle name="Note 9 2 6 2" xfId="21849"/>
    <cellStyle name="Note 9 2 6 2 2" xfId="43035"/>
    <cellStyle name="Note 9 2 6 3" xfId="32431"/>
    <cellStyle name="Note 9 2 7" xfId="16736"/>
    <cellStyle name="Note 9 2 7 2" xfId="37923"/>
    <cellStyle name="Note 9 2 8" xfId="26994"/>
    <cellStyle name="Note 9 2_Table 2A-1_EFT (Annual)" xfId="3320"/>
    <cellStyle name="Note 9 3" xfId="312"/>
    <cellStyle name="Note 9 3 2" xfId="1300"/>
    <cellStyle name="Note 9 3 2 2" xfId="2570"/>
    <cellStyle name="Note 9 3 2 2 2" xfId="6131"/>
    <cellStyle name="Note 9 3 2 2 2 2" xfId="14325"/>
    <cellStyle name="Note 9 3 2 2 2 2 2" xfId="26297"/>
    <cellStyle name="Note 9 3 2 2 2 2 2 2" xfId="47483"/>
    <cellStyle name="Note 9 3 2 2 2 2 3" xfId="36879"/>
    <cellStyle name="Note 9 3 2 2 2 3" xfId="21184"/>
    <cellStyle name="Note 9 3 2 2 2 3 2" xfId="42371"/>
    <cellStyle name="Note 9 3 2 2 2 4" xfId="31787"/>
    <cellStyle name="Note 9 3 2 2 2_Table 2A-1_EFT (Annual)" xfId="15906"/>
    <cellStyle name="Note 9 3 2 2 3" xfId="11667"/>
    <cellStyle name="Note 9 3 2 2 3 2" xfId="23751"/>
    <cellStyle name="Note 9 3 2 2 3 2 2" xfId="44937"/>
    <cellStyle name="Note 9 3 2 2 3 3" xfId="34333"/>
    <cellStyle name="Note 9 3 2 2 4" xfId="18638"/>
    <cellStyle name="Note 9 3 2 2 4 2" xfId="39825"/>
    <cellStyle name="Note 9 3 2 2 5" xfId="29044"/>
    <cellStyle name="Note 9 3 2 2_Table 2A-1_EFT (Annual)" xfId="7538"/>
    <cellStyle name="Note 9 3 2 3" xfId="4861"/>
    <cellStyle name="Note 9 3 2 3 2" xfId="13121"/>
    <cellStyle name="Note 9 3 2 3 2 2" xfId="25127"/>
    <cellStyle name="Note 9 3 2 3 2 2 2" xfId="46313"/>
    <cellStyle name="Note 9 3 2 3 2 3" xfId="35709"/>
    <cellStyle name="Note 9 3 2 3 3" xfId="20014"/>
    <cellStyle name="Note 9 3 2 3 3 2" xfId="41201"/>
    <cellStyle name="Note 9 3 2 3 4" xfId="30518"/>
    <cellStyle name="Note 9 3 2 3_Table 2A-1_EFT (Annual)" xfId="15907"/>
    <cellStyle name="Note 9 3 2 4" xfId="10465"/>
    <cellStyle name="Note 9 3 2 4 2" xfId="22581"/>
    <cellStyle name="Note 9 3 2 4 2 2" xfId="43767"/>
    <cellStyle name="Note 9 3 2 4 3" xfId="33163"/>
    <cellStyle name="Note 9 3 2 5" xfId="17468"/>
    <cellStyle name="Note 9 3 2 5 2" xfId="38655"/>
    <cellStyle name="Note 9 3 2 6" xfId="27775"/>
    <cellStyle name="Note 9 3 2_Table 2A-1_EFT (Annual)" xfId="7537"/>
    <cellStyle name="Note 9 3 3" xfId="862"/>
    <cellStyle name="Note 9 3 3 2" xfId="4423"/>
    <cellStyle name="Note 9 3 3 2 2" xfId="12688"/>
    <cellStyle name="Note 9 3 3 2 2 2" xfId="24700"/>
    <cellStyle name="Note 9 3 3 2 2 2 2" xfId="45886"/>
    <cellStyle name="Note 9 3 3 2 2 3" xfId="35282"/>
    <cellStyle name="Note 9 3 3 2 3" xfId="19587"/>
    <cellStyle name="Note 9 3 3 2 3 2" xfId="40774"/>
    <cellStyle name="Note 9 3 3 2 4" xfId="30080"/>
    <cellStyle name="Note 9 3 3 2_Table 2A-1_EFT (Annual)" xfId="15908"/>
    <cellStyle name="Note 9 3 3 3" xfId="10035"/>
    <cellStyle name="Note 9 3 3 3 2" xfId="22154"/>
    <cellStyle name="Note 9 3 3 3 2 2" xfId="43340"/>
    <cellStyle name="Note 9 3 3 3 3" xfId="32736"/>
    <cellStyle name="Note 9 3 3 4" xfId="17041"/>
    <cellStyle name="Note 9 3 3 4 2" xfId="38228"/>
    <cellStyle name="Note 9 3 3 5" xfId="27337"/>
    <cellStyle name="Note 9 3 3_Table 2A-1_EFT (Annual)" xfId="7539"/>
    <cellStyle name="Note 9 3 4" xfId="2039"/>
    <cellStyle name="Note 9 3 4 2" xfId="5600"/>
    <cellStyle name="Note 9 3 4 2 2" xfId="13815"/>
    <cellStyle name="Note 9 3 4 2 2 2" xfId="25803"/>
    <cellStyle name="Note 9 3 4 2 2 2 2" xfId="46989"/>
    <cellStyle name="Note 9 3 4 2 2 3" xfId="36385"/>
    <cellStyle name="Note 9 3 4 2 3" xfId="20690"/>
    <cellStyle name="Note 9 3 4 2 3 2" xfId="41877"/>
    <cellStyle name="Note 9 3 4 2 4" xfId="31257"/>
    <cellStyle name="Note 9 3 4 2_Table 2A-1_EFT (Annual)" xfId="15909"/>
    <cellStyle name="Note 9 3 4 3" xfId="11159"/>
    <cellStyle name="Note 9 3 4 3 2" xfId="23257"/>
    <cellStyle name="Note 9 3 4 3 2 2" xfId="44443"/>
    <cellStyle name="Note 9 3 4 3 3" xfId="33839"/>
    <cellStyle name="Note 9 3 4 4" xfId="18144"/>
    <cellStyle name="Note 9 3 4 4 2" xfId="39331"/>
    <cellStyle name="Note 9 3 4 5" xfId="28514"/>
    <cellStyle name="Note 9 3 4_Table 2A-1_EFT (Annual)" xfId="7540"/>
    <cellStyle name="Note 9 3 5" xfId="3882"/>
    <cellStyle name="Note 9 3 5 2" xfId="12214"/>
    <cellStyle name="Note 9 3 5 2 2" xfId="24239"/>
    <cellStyle name="Note 9 3 5 2 2 2" xfId="45425"/>
    <cellStyle name="Note 9 3 5 2 3" xfId="34821"/>
    <cellStyle name="Note 9 3 5 3" xfId="19126"/>
    <cellStyle name="Note 9 3 5 3 2" xfId="40313"/>
    <cellStyle name="Note 9 3 5 4" xfId="29570"/>
    <cellStyle name="Note 9 3 5_Table 2A-1_EFT (Annual)" xfId="15910"/>
    <cellStyle name="Note 9 3 6" xfId="9551"/>
    <cellStyle name="Note 9 3 6 2" xfId="21693"/>
    <cellStyle name="Note 9 3 6 2 2" xfId="42879"/>
    <cellStyle name="Note 9 3 6 3" xfId="32275"/>
    <cellStyle name="Note 9 3 7" xfId="16580"/>
    <cellStyle name="Note 9 3 7 2" xfId="37767"/>
    <cellStyle name="Note 9 3 8" xfId="26827"/>
    <cellStyle name="Note 9 3_Table 2A-1_EFT (Annual)" xfId="3321"/>
    <cellStyle name="Note 9 4" xfId="1134"/>
    <cellStyle name="Note 9 4 2" xfId="2404"/>
    <cellStyle name="Note 9 4 2 2" xfId="5965"/>
    <cellStyle name="Note 9 4 2 2 2" xfId="14159"/>
    <cellStyle name="Note 9 4 2 2 2 2" xfId="26131"/>
    <cellStyle name="Note 9 4 2 2 2 2 2" xfId="47317"/>
    <cellStyle name="Note 9 4 2 2 2 3" xfId="36713"/>
    <cellStyle name="Note 9 4 2 2 3" xfId="21018"/>
    <cellStyle name="Note 9 4 2 2 3 2" xfId="42205"/>
    <cellStyle name="Note 9 4 2 2 4" xfId="31621"/>
    <cellStyle name="Note 9 4 2 2_Table 2A-1_EFT (Annual)" xfId="15911"/>
    <cellStyle name="Note 9 4 2 3" xfId="11501"/>
    <cellStyle name="Note 9 4 2 3 2" xfId="23585"/>
    <cellStyle name="Note 9 4 2 3 2 2" xfId="44771"/>
    <cellStyle name="Note 9 4 2 3 3" xfId="34167"/>
    <cellStyle name="Note 9 4 2 4" xfId="18472"/>
    <cellStyle name="Note 9 4 2 4 2" xfId="39659"/>
    <cellStyle name="Note 9 4 2 5" xfId="28878"/>
    <cellStyle name="Note 9 4 2_Table 2A-1_EFT (Annual)" xfId="7542"/>
    <cellStyle name="Note 9 4 3" xfId="4695"/>
    <cellStyle name="Note 9 4 3 2" xfId="12955"/>
    <cellStyle name="Note 9 4 3 2 2" xfId="24961"/>
    <cellStyle name="Note 9 4 3 2 2 2" xfId="46147"/>
    <cellStyle name="Note 9 4 3 2 3" xfId="35543"/>
    <cellStyle name="Note 9 4 3 3" xfId="19848"/>
    <cellStyle name="Note 9 4 3 3 2" xfId="41035"/>
    <cellStyle name="Note 9 4 3 4" xfId="30352"/>
    <cellStyle name="Note 9 4 3_Table 2A-1_EFT (Annual)" xfId="15912"/>
    <cellStyle name="Note 9 4 4" xfId="10299"/>
    <cellStyle name="Note 9 4 4 2" xfId="22415"/>
    <cellStyle name="Note 9 4 4 2 2" xfId="43601"/>
    <cellStyle name="Note 9 4 4 3" xfId="32997"/>
    <cellStyle name="Note 9 4 5" xfId="17302"/>
    <cellStyle name="Note 9 4 5 2" xfId="38489"/>
    <cellStyle name="Note 9 4 6" xfId="27609"/>
    <cellStyle name="Note 9 4_Table 2A-1_EFT (Annual)" xfId="7541"/>
    <cellStyle name="Note 9 5" xfId="703"/>
    <cellStyle name="Note 9 5 2" xfId="4264"/>
    <cellStyle name="Note 9 5 2 2" xfId="12548"/>
    <cellStyle name="Note 9 5 2 2 2" xfId="24566"/>
    <cellStyle name="Note 9 5 2 2 2 2" xfId="45752"/>
    <cellStyle name="Note 9 5 2 2 3" xfId="35148"/>
    <cellStyle name="Note 9 5 2 3" xfId="19453"/>
    <cellStyle name="Note 9 5 2 3 2" xfId="40640"/>
    <cellStyle name="Note 9 5 2 4" xfId="29921"/>
    <cellStyle name="Note 9 5 2_Table 2A-1_EFT (Annual)" xfId="15913"/>
    <cellStyle name="Note 9 5 3" xfId="9895"/>
    <cellStyle name="Note 9 5 3 2" xfId="22020"/>
    <cellStyle name="Note 9 5 3 2 2" xfId="43206"/>
    <cellStyle name="Note 9 5 3 3" xfId="32602"/>
    <cellStyle name="Note 9 5 4" xfId="16907"/>
    <cellStyle name="Note 9 5 4 2" xfId="38094"/>
    <cellStyle name="Note 9 5 5" xfId="27178"/>
    <cellStyle name="Note 9 5_Table 2A-1_EFT (Annual)" xfId="7543"/>
    <cellStyle name="Note 9 6" xfId="1871"/>
    <cellStyle name="Note 9 6 2" xfId="5432"/>
    <cellStyle name="Note 9 6 2 2" xfId="13647"/>
    <cellStyle name="Note 9 6 2 2 2" xfId="25635"/>
    <cellStyle name="Note 9 6 2 2 2 2" xfId="46821"/>
    <cellStyle name="Note 9 6 2 2 3" xfId="36217"/>
    <cellStyle name="Note 9 6 2 3" xfId="20522"/>
    <cellStyle name="Note 9 6 2 3 2" xfId="41709"/>
    <cellStyle name="Note 9 6 2 4" xfId="31089"/>
    <cellStyle name="Note 9 6 2_Table 2A-1_EFT (Annual)" xfId="15914"/>
    <cellStyle name="Note 9 6 3" xfId="10991"/>
    <cellStyle name="Note 9 6 3 2" xfId="23089"/>
    <cellStyle name="Note 9 6 3 2 2" xfId="44275"/>
    <cellStyle name="Note 9 6 3 3" xfId="33671"/>
    <cellStyle name="Note 9 6 4" xfId="17976"/>
    <cellStyle name="Note 9 6 4 2" xfId="39163"/>
    <cellStyle name="Note 9 6 5" xfId="28346"/>
    <cellStyle name="Note 9 6_Table 2A-1_EFT (Annual)" xfId="7544"/>
    <cellStyle name="Note 9 7" xfId="3669"/>
    <cellStyle name="Note 9 7 2" xfId="12042"/>
    <cellStyle name="Note 9 7 2 2" xfId="24073"/>
    <cellStyle name="Note 9 7 2 2 2" xfId="45259"/>
    <cellStyle name="Note 9 7 2 3" xfId="34655"/>
    <cellStyle name="Note 9 7 3" xfId="18960"/>
    <cellStyle name="Note 9 7 3 2" xfId="40147"/>
    <cellStyle name="Note 9 7 4" xfId="29379"/>
    <cellStyle name="Note 9 7_Table 2A-1_EFT (Annual)" xfId="15915"/>
    <cellStyle name="Note 9 8" xfId="9359"/>
    <cellStyle name="Note 9 8 2" xfId="21527"/>
    <cellStyle name="Note 9 8 2 2" xfId="42713"/>
    <cellStyle name="Note 9 8 3" xfId="32109"/>
    <cellStyle name="Note 9 9" xfId="16414"/>
    <cellStyle name="Note 9 9 2" xfId="37601"/>
    <cellStyle name="Note 9_Table 2A-1_EFT (Annual)" xfId="3319"/>
    <cellStyle name="Output" xfId="47" builtinId="21" customBuiltin="1"/>
    <cellStyle name="Output 10" xfId="137"/>
    <cellStyle name="Output 10 10" xfId="26692"/>
    <cellStyle name="Output 10 2" xfId="530"/>
    <cellStyle name="Output 10 2 2" xfId="1507"/>
    <cellStyle name="Output 10 2 2 2" xfId="2777"/>
    <cellStyle name="Output 10 2 2 2 2" xfId="6338"/>
    <cellStyle name="Output 10 2 2 2 2 2" xfId="14532"/>
    <cellStyle name="Output 10 2 2 2 2 2 2" xfId="26504"/>
    <cellStyle name="Output 10 2 2 2 2 2 2 2" xfId="47690"/>
    <cellStyle name="Output 10 2 2 2 2 2 3" xfId="37086"/>
    <cellStyle name="Output 10 2 2 2 2 3" xfId="21391"/>
    <cellStyle name="Output 10 2 2 2 2 3 2" xfId="42578"/>
    <cellStyle name="Output 10 2 2 2 2 4" xfId="31994"/>
    <cellStyle name="Output 10 2 2 2 2_Table 2A-1_EFT (Annual)" xfId="15916"/>
    <cellStyle name="Output 10 2 2 2 3" xfId="11874"/>
    <cellStyle name="Output 10 2 2 2 3 2" xfId="23958"/>
    <cellStyle name="Output 10 2 2 2 3 2 2" xfId="45144"/>
    <cellStyle name="Output 10 2 2 2 3 3" xfId="34540"/>
    <cellStyle name="Output 10 2 2 2 4" xfId="18845"/>
    <cellStyle name="Output 10 2 2 2 4 2" xfId="40032"/>
    <cellStyle name="Output 10 2 2 2 5" xfId="29251"/>
    <cellStyle name="Output 10 2 2 2_Table 2A-1_EFT (Annual)" xfId="7545"/>
    <cellStyle name="Output 10 2 2 3" xfId="1919"/>
    <cellStyle name="Output 10 2 2 3 2" xfId="5480"/>
    <cellStyle name="Output 10 2 2 3 2 2" xfId="13695"/>
    <cellStyle name="Output 10 2 2 3 2 2 2" xfId="25683"/>
    <cellStyle name="Output 10 2 2 3 2 2 2 2" xfId="46869"/>
    <cellStyle name="Output 10 2 2 3 2 2 3" xfId="36265"/>
    <cellStyle name="Output 10 2 2 3 2 3" xfId="20570"/>
    <cellStyle name="Output 10 2 2 3 2 3 2" xfId="41757"/>
    <cellStyle name="Output 10 2 2 3 2 4" xfId="31137"/>
    <cellStyle name="Output 10 2 2 3 2_Table 2A-1_EFT (Annual)" xfId="15917"/>
    <cellStyle name="Output 10 2 2 3 3" xfId="11039"/>
    <cellStyle name="Output 10 2 2 3 3 2" xfId="23137"/>
    <cellStyle name="Output 10 2 2 3 3 2 2" xfId="44323"/>
    <cellStyle name="Output 10 2 2 3 3 3" xfId="33719"/>
    <cellStyle name="Output 10 2 2 3 4" xfId="18024"/>
    <cellStyle name="Output 10 2 2 3 4 2" xfId="39211"/>
    <cellStyle name="Output 10 2 2 3 5" xfId="28394"/>
    <cellStyle name="Output 10 2 2 3_Table 2A-1_EFT (Annual)" xfId="7546"/>
    <cellStyle name="Output 10 2 2 4" xfId="5068"/>
    <cellStyle name="Output 10 2 2 4 2" xfId="13328"/>
    <cellStyle name="Output 10 2 2 4 2 2" xfId="25334"/>
    <cellStyle name="Output 10 2 2 4 2 2 2" xfId="46520"/>
    <cellStyle name="Output 10 2 2 4 2 3" xfId="35916"/>
    <cellStyle name="Output 10 2 2 4 3" xfId="20221"/>
    <cellStyle name="Output 10 2 2 4 3 2" xfId="41408"/>
    <cellStyle name="Output 10 2 2 4 4" xfId="30725"/>
    <cellStyle name="Output 10 2 2 4_Table 2A-1_EFT (Annual)" xfId="15918"/>
    <cellStyle name="Output 10 2 2 5" xfId="10672"/>
    <cellStyle name="Output 10 2 2 5 2" xfId="22788"/>
    <cellStyle name="Output 10 2 2 5 2 2" xfId="43974"/>
    <cellStyle name="Output 10 2 2 5 3" xfId="33370"/>
    <cellStyle name="Output 10 2 2 6" xfId="17675"/>
    <cellStyle name="Output 10 2 2 6 2" xfId="38862"/>
    <cellStyle name="Output 10 2 2 7" xfId="27982"/>
    <cellStyle name="Output 10 2 2_Table 2A-1_EFT (Annual)" xfId="3324"/>
    <cellStyle name="Output 10 2 3" xfId="2246"/>
    <cellStyle name="Output 10 2 3 2" xfId="5807"/>
    <cellStyle name="Output 10 2 3 2 2" xfId="14022"/>
    <cellStyle name="Output 10 2 3 2 2 2" xfId="26010"/>
    <cellStyle name="Output 10 2 3 2 2 2 2" xfId="47196"/>
    <cellStyle name="Output 10 2 3 2 2 3" xfId="36592"/>
    <cellStyle name="Output 10 2 3 2 3" xfId="20897"/>
    <cellStyle name="Output 10 2 3 2 3 2" xfId="42084"/>
    <cellStyle name="Output 10 2 3 2 4" xfId="31464"/>
    <cellStyle name="Output 10 2 3 2_Table 2A-1_EFT (Annual)" xfId="15919"/>
    <cellStyle name="Output 10 2 3 3" xfId="11366"/>
    <cellStyle name="Output 10 2 3 3 2" xfId="23464"/>
    <cellStyle name="Output 10 2 3 3 2 2" xfId="44650"/>
    <cellStyle name="Output 10 2 3 3 3" xfId="34046"/>
    <cellStyle name="Output 10 2 3 4" xfId="18351"/>
    <cellStyle name="Output 10 2 3 4 2" xfId="39538"/>
    <cellStyle name="Output 10 2 3 5" xfId="28721"/>
    <cellStyle name="Output 10 2 3_Table 2A-1_EFT (Annual)" xfId="7547"/>
    <cellStyle name="Output 10 2 4" xfId="1744"/>
    <cellStyle name="Output 10 2 4 2" xfId="5305"/>
    <cellStyle name="Output 10 2 4 2 2" xfId="13530"/>
    <cellStyle name="Output 10 2 4 2 2 2" xfId="25521"/>
    <cellStyle name="Output 10 2 4 2 2 2 2" xfId="46707"/>
    <cellStyle name="Output 10 2 4 2 2 3" xfId="36103"/>
    <cellStyle name="Output 10 2 4 2 3" xfId="20408"/>
    <cellStyle name="Output 10 2 4 2 3 2" xfId="41595"/>
    <cellStyle name="Output 10 2 4 2 4" xfId="30962"/>
    <cellStyle name="Output 10 2 4 2_Table 2A-1_EFT (Annual)" xfId="15920"/>
    <cellStyle name="Output 10 2 4 3" xfId="10873"/>
    <cellStyle name="Output 10 2 4 3 2" xfId="22975"/>
    <cellStyle name="Output 10 2 4 3 2 2" xfId="44161"/>
    <cellStyle name="Output 10 2 4 3 3" xfId="33557"/>
    <cellStyle name="Output 10 2 4 4" xfId="17862"/>
    <cellStyle name="Output 10 2 4 4 2" xfId="39049"/>
    <cellStyle name="Output 10 2 4 5" xfId="28219"/>
    <cellStyle name="Output 10 2 4_Table 2A-1_EFT (Annual)" xfId="7548"/>
    <cellStyle name="Output 10 2 5" xfId="4100"/>
    <cellStyle name="Output 10 2 5 2" xfId="12424"/>
    <cellStyle name="Output 10 2 5 2 2" xfId="24446"/>
    <cellStyle name="Output 10 2 5 2 2 2" xfId="45632"/>
    <cellStyle name="Output 10 2 5 2 3" xfId="35028"/>
    <cellStyle name="Output 10 2 5 3" xfId="19333"/>
    <cellStyle name="Output 10 2 5 3 2" xfId="40520"/>
    <cellStyle name="Output 10 2 5 4" xfId="29788"/>
    <cellStyle name="Output 10 2 5_Table 2A-1_EFT (Annual)" xfId="15921"/>
    <cellStyle name="Output 10 2 6" xfId="9763"/>
    <cellStyle name="Output 10 2 6 2" xfId="21900"/>
    <cellStyle name="Output 10 2 6 2 2" xfId="43086"/>
    <cellStyle name="Output 10 2 6 3" xfId="32482"/>
    <cellStyle name="Output 10 2 7" xfId="16787"/>
    <cellStyle name="Output 10 2 7 2" xfId="37974"/>
    <cellStyle name="Output 10 2 8" xfId="27045"/>
    <cellStyle name="Output 10 2_Table 2A-1_EFT (Annual)" xfId="3323"/>
    <cellStyle name="Output 10 3" xfId="368"/>
    <cellStyle name="Output 10 3 2" xfId="1351"/>
    <cellStyle name="Output 10 3 2 2" xfId="2621"/>
    <cellStyle name="Output 10 3 2 2 2" xfId="6182"/>
    <cellStyle name="Output 10 3 2 2 2 2" xfId="14376"/>
    <cellStyle name="Output 10 3 2 2 2 2 2" xfId="26348"/>
    <cellStyle name="Output 10 3 2 2 2 2 2 2" xfId="47534"/>
    <cellStyle name="Output 10 3 2 2 2 2 3" xfId="36930"/>
    <cellStyle name="Output 10 3 2 2 2 3" xfId="21235"/>
    <cellStyle name="Output 10 3 2 2 2 3 2" xfId="42422"/>
    <cellStyle name="Output 10 3 2 2 2 4" xfId="31838"/>
    <cellStyle name="Output 10 3 2 2 2_Table 2A-1_EFT (Annual)" xfId="15922"/>
    <cellStyle name="Output 10 3 2 2 3" xfId="11718"/>
    <cellStyle name="Output 10 3 2 2 3 2" xfId="23802"/>
    <cellStyle name="Output 10 3 2 2 3 2 2" xfId="44988"/>
    <cellStyle name="Output 10 3 2 2 3 3" xfId="34384"/>
    <cellStyle name="Output 10 3 2 2 4" xfId="18689"/>
    <cellStyle name="Output 10 3 2 2 4 2" xfId="39876"/>
    <cellStyle name="Output 10 3 2 2 5" xfId="29095"/>
    <cellStyle name="Output 10 3 2 2_Table 2A-1_EFT (Annual)" xfId="7549"/>
    <cellStyle name="Output 10 3 2 3" xfId="1888"/>
    <cellStyle name="Output 10 3 2 3 2" xfId="5449"/>
    <cellStyle name="Output 10 3 2 3 2 2" xfId="13664"/>
    <cellStyle name="Output 10 3 2 3 2 2 2" xfId="25652"/>
    <cellStyle name="Output 10 3 2 3 2 2 2 2" xfId="46838"/>
    <cellStyle name="Output 10 3 2 3 2 2 3" xfId="36234"/>
    <cellStyle name="Output 10 3 2 3 2 3" xfId="20539"/>
    <cellStyle name="Output 10 3 2 3 2 3 2" xfId="41726"/>
    <cellStyle name="Output 10 3 2 3 2 4" xfId="31106"/>
    <cellStyle name="Output 10 3 2 3 2_Table 2A-1_EFT (Annual)" xfId="15923"/>
    <cellStyle name="Output 10 3 2 3 3" xfId="11008"/>
    <cellStyle name="Output 10 3 2 3 3 2" xfId="23106"/>
    <cellStyle name="Output 10 3 2 3 3 2 2" xfId="44292"/>
    <cellStyle name="Output 10 3 2 3 3 3" xfId="33688"/>
    <cellStyle name="Output 10 3 2 3 4" xfId="17993"/>
    <cellStyle name="Output 10 3 2 3 4 2" xfId="39180"/>
    <cellStyle name="Output 10 3 2 3 5" xfId="28363"/>
    <cellStyle name="Output 10 3 2 3_Table 2A-1_EFT (Annual)" xfId="7550"/>
    <cellStyle name="Output 10 3 2 4" xfId="4912"/>
    <cellStyle name="Output 10 3 2 4 2" xfId="13172"/>
    <cellStyle name="Output 10 3 2 4 2 2" xfId="25178"/>
    <cellStyle name="Output 10 3 2 4 2 2 2" xfId="46364"/>
    <cellStyle name="Output 10 3 2 4 2 3" xfId="35760"/>
    <cellStyle name="Output 10 3 2 4 3" xfId="20065"/>
    <cellStyle name="Output 10 3 2 4 3 2" xfId="41252"/>
    <cellStyle name="Output 10 3 2 4 4" xfId="30569"/>
    <cellStyle name="Output 10 3 2 4_Table 2A-1_EFT (Annual)" xfId="15924"/>
    <cellStyle name="Output 10 3 2 5" xfId="10516"/>
    <cellStyle name="Output 10 3 2 5 2" xfId="22632"/>
    <cellStyle name="Output 10 3 2 5 2 2" xfId="43818"/>
    <cellStyle name="Output 10 3 2 5 3" xfId="33214"/>
    <cellStyle name="Output 10 3 2 6" xfId="17519"/>
    <cellStyle name="Output 10 3 2 6 2" xfId="38706"/>
    <cellStyle name="Output 10 3 2 7" xfId="27826"/>
    <cellStyle name="Output 10 3 2_Table 2A-1_EFT (Annual)" xfId="3326"/>
    <cellStyle name="Output 10 3 3" xfId="2090"/>
    <cellStyle name="Output 10 3 3 2" xfId="5651"/>
    <cellStyle name="Output 10 3 3 2 2" xfId="13866"/>
    <cellStyle name="Output 10 3 3 2 2 2" xfId="25854"/>
    <cellStyle name="Output 10 3 3 2 2 2 2" xfId="47040"/>
    <cellStyle name="Output 10 3 3 2 2 3" xfId="36436"/>
    <cellStyle name="Output 10 3 3 2 3" xfId="20741"/>
    <cellStyle name="Output 10 3 3 2 3 2" xfId="41928"/>
    <cellStyle name="Output 10 3 3 2 4" xfId="31308"/>
    <cellStyle name="Output 10 3 3 2_Table 2A-1_EFT (Annual)" xfId="15925"/>
    <cellStyle name="Output 10 3 3 3" xfId="11210"/>
    <cellStyle name="Output 10 3 3 3 2" xfId="23308"/>
    <cellStyle name="Output 10 3 3 3 2 2" xfId="44494"/>
    <cellStyle name="Output 10 3 3 3 3" xfId="33890"/>
    <cellStyle name="Output 10 3 3 4" xfId="18195"/>
    <cellStyle name="Output 10 3 3 4 2" xfId="39382"/>
    <cellStyle name="Output 10 3 3 5" xfId="28565"/>
    <cellStyle name="Output 10 3 3_Table 2A-1_EFT (Annual)" xfId="7551"/>
    <cellStyle name="Output 10 3 4" xfId="1708"/>
    <cellStyle name="Output 10 3 4 2" xfId="5269"/>
    <cellStyle name="Output 10 3 4 2 2" xfId="13498"/>
    <cellStyle name="Output 10 3 4 2 2 2" xfId="25491"/>
    <cellStyle name="Output 10 3 4 2 2 2 2" xfId="46677"/>
    <cellStyle name="Output 10 3 4 2 2 3" xfId="36073"/>
    <cellStyle name="Output 10 3 4 2 3" xfId="20378"/>
    <cellStyle name="Output 10 3 4 2 3 2" xfId="41565"/>
    <cellStyle name="Output 10 3 4 2 4" xfId="30926"/>
    <cellStyle name="Output 10 3 4 2_Table 2A-1_EFT (Annual)" xfId="15926"/>
    <cellStyle name="Output 10 3 4 3" xfId="10842"/>
    <cellStyle name="Output 10 3 4 3 2" xfId="22945"/>
    <cellStyle name="Output 10 3 4 3 2 2" xfId="44131"/>
    <cellStyle name="Output 10 3 4 3 3" xfId="33527"/>
    <cellStyle name="Output 10 3 4 4" xfId="17832"/>
    <cellStyle name="Output 10 3 4 4 2" xfId="39019"/>
    <cellStyle name="Output 10 3 4 5" xfId="28183"/>
    <cellStyle name="Output 10 3 4_Table 2A-1_EFT (Annual)" xfId="7552"/>
    <cellStyle name="Output 10 3 5" xfId="3938"/>
    <cellStyle name="Output 10 3 5 2" xfId="12266"/>
    <cellStyle name="Output 10 3 5 2 2" xfId="24290"/>
    <cellStyle name="Output 10 3 5 2 2 2" xfId="45476"/>
    <cellStyle name="Output 10 3 5 2 3" xfId="34872"/>
    <cellStyle name="Output 10 3 5 3" xfId="19177"/>
    <cellStyle name="Output 10 3 5 3 2" xfId="40364"/>
    <cellStyle name="Output 10 3 5 4" xfId="29626"/>
    <cellStyle name="Output 10 3 5_Table 2A-1_EFT (Annual)" xfId="15927"/>
    <cellStyle name="Output 10 3 6" xfId="9603"/>
    <cellStyle name="Output 10 3 6 2" xfId="21744"/>
    <cellStyle name="Output 10 3 6 2 2" xfId="42930"/>
    <cellStyle name="Output 10 3 6 3" xfId="32326"/>
    <cellStyle name="Output 10 3 7" xfId="16631"/>
    <cellStyle name="Output 10 3 7 2" xfId="37818"/>
    <cellStyle name="Output 10 3 8" xfId="26883"/>
    <cellStyle name="Output 10 3_Table 2A-1_EFT (Annual)" xfId="3325"/>
    <cellStyle name="Output 10 4" xfId="1185"/>
    <cellStyle name="Output 10 4 2" xfId="2455"/>
    <cellStyle name="Output 10 4 2 2" xfId="6016"/>
    <cellStyle name="Output 10 4 2 2 2" xfId="14210"/>
    <cellStyle name="Output 10 4 2 2 2 2" xfId="26182"/>
    <cellStyle name="Output 10 4 2 2 2 2 2" xfId="47368"/>
    <cellStyle name="Output 10 4 2 2 2 3" xfId="36764"/>
    <cellStyle name="Output 10 4 2 2 3" xfId="21069"/>
    <cellStyle name="Output 10 4 2 2 3 2" xfId="42256"/>
    <cellStyle name="Output 10 4 2 2 4" xfId="31672"/>
    <cellStyle name="Output 10 4 2 2_Table 2A-1_EFT (Annual)" xfId="15928"/>
    <cellStyle name="Output 10 4 2 3" xfId="11552"/>
    <cellStyle name="Output 10 4 2 3 2" xfId="23636"/>
    <cellStyle name="Output 10 4 2 3 2 2" xfId="44822"/>
    <cellStyle name="Output 10 4 2 3 3" xfId="34218"/>
    <cellStyle name="Output 10 4 2 4" xfId="18523"/>
    <cellStyle name="Output 10 4 2 4 2" xfId="39710"/>
    <cellStyle name="Output 10 4 2 5" xfId="28929"/>
    <cellStyle name="Output 10 4 2_Table 2A-1_EFT (Annual)" xfId="7553"/>
    <cellStyle name="Output 10 4 3" xfId="1824"/>
    <cellStyle name="Output 10 4 3 2" xfId="5385"/>
    <cellStyle name="Output 10 4 3 2 2" xfId="13600"/>
    <cellStyle name="Output 10 4 3 2 2 2" xfId="25588"/>
    <cellStyle name="Output 10 4 3 2 2 2 2" xfId="46774"/>
    <cellStyle name="Output 10 4 3 2 2 3" xfId="36170"/>
    <cellStyle name="Output 10 4 3 2 3" xfId="20475"/>
    <cellStyle name="Output 10 4 3 2 3 2" xfId="41662"/>
    <cellStyle name="Output 10 4 3 2 4" xfId="31042"/>
    <cellStyle name="Output 10 4 3 2_Table 2A-1_EFT (Annual)" xfId="15929"/>
    <cellStyle name="Output 10 4 3 3" xfId="10944"/>
    <cellStyle name="Output 10 4 3 3 2" xfId="23042"/>
    <cellStyle name="Output 10 4 3 3 2 2" xfId="44228"/>
    <cellStyle name="Output 10 4 3 3 3" xfId="33624"/>
    <cellStyle name="Output 10 4 3 4" xfId="17929"/>
    <cellStyle name="Output 10 4 3 4 2" xfId="39116"/>
    <cellStyle name="Output 10 4 3 5" xfId="28299"/>
    <cellStyle name="Output 10 4 3_Table 2A-1_EFT (Annual)" xfId="7554"/>
    <cellStyle name="Output 10 4 4" xfId="4746"/>
    <cellStyle name="Output 10 4 4 2" xfId="13006"/>
    <cellStyle name="Output 10 4 4 2 2" xfId="25012"/>
    <cellStyle name="Output 10 4 4 2 2 2" xfId="46198"/>
    <cellStyle name="Output 10 4 4 2 3" xfId="35594"/>
    <cellStyle name="Output 10 4 4 3" xfId="19899"/>
    <cellStyle name="Output 10 4 4 3 2" xfId="41086"/>
    <cellStyle name="Output 10 4 4 4" xfId="30403"/>
    <cellStyle name="Output 10 4 4_Table 2A-1_EFT (Annual)" xfId="15930"/>
    <cellStyle name="Output 10 4 5" xfId="10350"/>
    <cellStyle name="Output 10 4 5 2" xfId="22466"/>
    <cellStyle name="Output 10 4 5 2 2" xfId="43652"/>
    <cellStyle name="Output 10 4 5 3" xfId="33048"/>
    <cellStyle name="Output 10 4 6" xfId="17353"/>
    <cellStyle name="Output 10 4 6 2" xfId="38540"/>
    <cellStyle name="Output 10 4 7" xfId="27660"/>
    <cellStyle name="Output 10 4_Table 2A-1_EFT (Annual)" xfId="3327"/>
    <cellStyle name="Output 10 5" xfId="1788"/>
    <cellStyle name="Output 10 5 2" xfId="5349"/>
    <cellStyle name="Output 10 5 2 2" xfId="13564"/>
    <cellStyle name="Output 10 5 2 2 2" xfId="25552"/>
    <cellStyle name="Output 10 5 2 2 2 2" xfId="46738"/>
    <cellStyle name="Output 10 5 2 2 3" xfId="36134"/>
    <cellStyle name="Output 10 5 2 3" xfId="20439"/>
    <cellStyle name="Output 10 5 2 3 2" xfId="41626"/>
    <cellStyle name="Output 10 5 2 4" xfId="31006"/>
    <cellStyle name="Output 10 5 2_Table 2A-1_EFT (Annual)" xfId="15931"/>
    <cellStyle name="Output 10 5 3" xfId="10908"/>
    <cellStyle name="Output 10 5 3 2" xfId="23006"/>
    <cellStyle name="Output 10 5 3 2 2" xfId="44192"/>
    <cellStyle name="Output 10 5 3 3" xfId="33588"/>
    <cellStyle name="Output 10 5 4" xfId="17893"/>
    <cellStyle name="Output 10 5 4 2" xfId="39080"/>
    <cellStyle name="Output 10 5 5" xfId="28263"/>
    <cellStyle name="Output 10 5_Table 2A-1_EFT (Annual)" xfId="7555"/>
    <cellStyle name="Output 10 6" xfId="1651"/>
    <cellStyle name="Output 10 6 2" xfId="5212"/>
    <cellStyle name="Output 10 6 2 2" xfId="13459"/>
    <cellStyle name="Output 10 6 2 2 2" xfId="25459"/>
    <cellStyle name="Output 10 6 2 2 2 2" xfId="46645"/>
    <cellStyle name="Output 10 6 2 2 3" xfId="36041"/>
    <cellStyle name="Output 10 6 2 3" xfId="20346"/>
    <cellStyle name="Output 10 6 2 3 2" xfId="41533"/>
    <cellStyle name="Output 10 6 2 4" xfId="30869"/>
    <cellStyle name="Output 10 6 2_Table 2A-1_EFT (Annual)" xfId="15932"/>
    <cellStyle name="Output 10 6 3" xfId="10804"/>
    <cellStyle name="Output 10 6 3 2" xfId="22913"/>
    <cellStyle name="Output 10 6 3 2 2" xfId="44099"/>
    <cellStyle name="Output 10 6 3 3" xfId="33495"/>
    <cellStyle name="Output 10 6 4" xfId="17800"/>
    <cellStyle name="Output 10 6 4 2" xfId="38987"/>
    <cellStyle name="Output 10 6 5" xfId="28126"/>
    <cellStyle name="Output 10 6_Table 2A-1_EFT (Annual)" xfId="7556"/>
    <cellStyle name="Output 10 7" xfId="3726"/>
    <cellStyle name="Output 10 7 2" xfId="12094"/>
    <cellStyle name="Output 10 7 2 2" xfId="24124"/>
    <cellStyle name="Output 10 7 2 2 2" xfId="45310"/>
    <cellStyle name="Output 10 7 2 3" xfId="34706"/>
    <cellStyle name="Output 10 7 3" xfId="19011"/>
    <cellStyle name="Output 10 7 3 2" xfId="40198"/>
    <cellStyle name="Output 10 7 4" xfId="29435"/>
    <cellStyle name="Output 10 7_Table 2A-1_EFT (Annual)" xfId="15933"/>
    <cellStyle name="Output 10 8" xfId="9413"/>
    <cellStyle name="Output 10 8 2" xfId="21578"/>
    <cellStyle name="Output 10 8 2 2" xfId="42764"/>
    <cellStyle name="Output 10 8 3" xfId="32160"/>
    <cellStyle name="Output 10 9" xfId="16465"/>
    <cellStyle name="Output 10 9 2" xfId="37652"/>
    <cellStyle name="Output 10_Table 2A-1_EFT (Annual)" xfId="3322"/>
    <cellStyle name="Output 11" xfId="86"/>
    <cellStyle name="Output 11 10" xfId="26642"/>
    <cellStyle name="Output 11 2" xfId="485"/>
    <cellStyle name="Output 11 2 2" xfId="1462"/>
    <cellStyle name="Output 11 2 2 2" xfId="2732"/>
    <cellStyle name="Output 11 2 2 2 2" xfId="6293"/>
    <cellStyle name="Output 11 2 2 2 2 2" xfId="14487"/>
    <cellStyle name="Output 11 2 2 2 2 2 2" xfId="26459"/>
    <cellStyle name="Output 11 2 2 2 2 2 2 2" xfId="47645"/>
    <cellStyle name="Output 11 2 2 2 2 2 3" xfId="37041"/>
    <cellStyle name="Output 11 2 2 2 2 3" xfId="21346"/>
    <cellStyle name="Output 11 2 2 2 2 3 2" xfId="42533"/>
    <cellStyle name="Output 11 2 2 2 2 4" xfId="31949"/>
    <cellStyle name="Output 11 2 2 2 2_Table 2A-1_EFT (Annual)" xfId="15934"/>
    <cellStyle name="Output 11 2 2 2 3" xfId="11829"/>
    <cellStyle name="Output 11 2 2 2 3 2" xfId="23913"/>
    <cellStyle name="Output 11 2 2 2 3 2 2" xfId="45099"/>
    <cellStyle name="Output 11 2 2 2 3 3" xfId="34495"/>
    <cellStyle name="Output 11 2 2 2 4" xfId="18800"/>
    <cellStyle name="Output 11 2 2 2 4 2" xfId="39987"/>
    <cellStyle name="Output 11 2 2 2 5" xfId="29206"/>
    <cellStyle name="Output 11 2 2 2_Table 2A-1_EFT (Annual)" xfId="7557"/>
    <cellStyle name="Output 11 2 2 3" xfId="1910"/>
    <cellStyle name="Output 11 2 2 3 2" xfId="5471"/>
    <cellStyle name="Output 11 2 2 3 2 2" xfId="13686"/>
    <cellStyle name="Output 11 2 2 3 2 2 2" xfId="25674"/>
    <cellStyle name="Output 11 2 2 3 2 2 2 2" xfId="46860"/>
    <cellStyle name="Output 11 2 2 3 2 2 3" xfId="36256"/>
    <cellStyle name="Output 11 2 2 3 2 3" xfId="20561"/>
    <cellStyle name="Output 11 2 2 3 2 3 2" xfId="41748"/>
    <cellStyle name="Output 11 2 2 3 2 4" xfId="31128"/>
    <cellStyle name="Output 11 2 2 3 2_Table 2A-1_EFT (Annual)" xfId="15935"/>
    <cellStyle name="Output 11 2 2 3 3" xfId="11030"/>
    <cellStyle name="Output 11 2 2 3 3 2" xfId="23128"/>
    <cellStyle name="Output 11 2 2 3 3 2 2" xfId="44314"/>
    <cellStyle name="Output 11 2 2 3 3 3" xfId="33710"/>
    <cellStyle name="Output 11 2 2 3 4" xfId="18015"/>
    <cellStyle name="Output 11 2 2 3 4 2" xfId="39202"/>
    <cellStyle name="Output 11 2 2 3 5" xfId="28385"/>
    <cellStyle name="Output 11 2 2 3_Table 2A-1_EFT (Annual)" xfId="7558"/>
    <cellStyle name="Output 11 2 2 4" xfId="5023"/>
    <cellStyle name="Output 11 2 2 4 2" xfId="13283"/>
    <cellStyle name="Output 11 2 2 4 2 2" xfId="25289"/>
    <cellStyle name="Output 11 2 2 4 2 2 2" xfId="46475"/>
    <cellStyle name="Output 11 2 2 4 2 3" xfId="35871"/>
    <cellStyle name="Output 11 2 2 4 3" xfId="20176"/>
    <cellStyle name="Output 11 2 2 4 3 2" xfId="41363"/>
    <cellStyle name="Output 11 2 2 4 4" xfId="30680"/>
    <cellStyle name="Output 11 2 2 4_Table 2A-1_EFT (Annual)" xfId="15936"/>
    <cellStyle name="Output 11 2 2 5" xfId="10627"/>
    <cellStyle name="Output 11 2 2 5 2" xfId="22743"/>
    <cellStyle name="Output 11 2 2 5 2 2" xfId="43929"/>
    <cellStyle name="Output 11 2 2 5 3" xfId="33325"/>
    <cellStyle name="Output 11 2 2 6" xfId="17630"/>
    <cellStyle name="Output 11 2 2 6 2" xfId="38817"/>
    <cellStyle name="Output 11 2 2 7" xfId="27937"/>
    <cellStyle name="Output 11 2 2_Table 2A-1_EFT (Annual)" xfId="3330"/>
    <cellStyle name="Output 11 2 3" xfId="2201"/>
    <cellStyle name="Output 11 2 3 2" xfId="5762"/>
    <cellStyle name="Output 11 2 3 2 2" xfId="13977"/>
    <cellStyle name="Output 11 2 3 2 2 2" xfId="25965"/>
    <cellStyle name="Output 11 2 3 2 2 2 2" xfId="47151"/>
    <cellStyle name="Output 11 2 3 2 2 3" xfId="36547"/>
    <cellStyle name="Output 11 2 3 2 3" xfId="20852"/>
    <cellStyle name="Output 11 2 3 2 3 2" xfId="42039"/>
    <cellStyle name="Output 11 2 3 2 4" xfId="31419"/>
    <cellStyle name="Output 11 2 3 2_Table 2A-1_EFT (Annual)" xfId="15937"/>
    <cellStyle name="Output 11 2 3 3" xfId="11321"/>
    <cellStyle name="Output 11 2 3 3 2" xfId="23419"/>
    <cellStyle name="Output 11 2 3 3 2 2" xfId="44605"/>
    <cellStyle name="Output 11 2 3 3 3" xfId="34001"/>
    <cellStyle name="Output 11 2 3 4" xfId="18306"/>
    <cellStyle name="Output 11 2 3 4 2" xfId="39493"/>
    <cellStyle name="Output 11 2 3 5" xfId="28676"/>
    <cellStyle name="Output 11 2 3_Table 2A-1_EFT (Annual)" xfId="7559"/>
    <cellStyle name="Output 11 2 4" xfId="1735"/>
    <cellStyle name="Output 11 2 4 2" xfId="5296"/>
    <cellStyle name="Output 11 2 4 2 2" xfId="13521"/>
    <cellStyle name="Output 11 2 4 2 2 2" xfId="25512"/>
    <cellStyle name="Output 11 2 4 2 2 2 2" xfId="46698"/>
    <cellStyle name="Output 11 2 4 2 2 3" xfId="36094"/>
    <cellStyle name="Output 11 2 4 2 3" xfId="20399"/>
    <cellStyle name="Output 11 2 4 2 3 2" xfId="41586"/>
    <cellStyle name="Output 11 2 4 2 4" xfId="30953"/>
    <cellStyle name="Output 11 2 4 2_Table 2A-1_EFT (Annual)" xfId="15938"/>
    <cellStyle name="Output 11 2 4 3" xfId="10864"/>
    <cellStyle name="Output 11 2 4 3 2" xfId="22966"/>
    <cellStyle name="Output 11 2 4 3 2 2" xfId="44152"/>
    <cellStyle name="Output 11 2 4 3 3" xfId="33548"/>
    <cellStyle name="Output 11 2 4 4" xfId="17853"/>
    <cellStyle name="Output 11 2 4 4 2" xfId="39040"/>
    <cellStyle name="Output 11 2 4 5" xfId="28210"/>
    <cellStyle name="Output 11 2 4_Table 2A-1_EFT (Annual)" xfId="7560"/>
    <cellStyle name="Output 11 2 5" xfId="4055"/>
    <cellStyle name="Output 11 2 5 2" xfId="12379"/>
    <cellStyle name="Output 11 2 5 2 2" xfId="24401"/>
    <cellStyle name="Output 11 2 5 2 2 2" xfId="45587"/>
    <cellStyle name="Output 11 2 5 2 3" xfId="34983"/>
    <cellStyle name="Output 11 2 5 3" xfId="19288"/>
    <cellStyle name="Output 11 2 5 3 2" xfId="40475"/>
    <cellStyle name="Output 11 2 5 4" xfId="29743"/>
    <cellStyle name="Output 11 2 5_Table 2A-1_EFT (Annual)" xfId="15939"/>
    <cellStyle name="Output 11 2 6" xfId="9718"/>
    <cellStyle name="Output 11 2 6 2" xfId="21855"/>
    <cellStyle name="Output 11 2 6 2 2" xfId="43041"/>
    <cellStyle name="Output 11 2 6 3" xfId="32437"/>
    <cellStyle name="Output 11 2 7" xfId="16742"/>
    <cellStyle name="Output 11 2 7 2" xfId="37929"/>
    <cellStyle name="Output 11 2 8" xfId="27000"/>
    <cellStyle name="Output 11 2_Table 2A-1_EFT (Annual)" xfId="3329"/>
    <cellStyle name="Output 11 3" xfId="318"/>
    <cellStyle name="Output 11 3 2" xfId="1306"/>
    <cellStyle name="Output 11 3 2 2" xfId="2576"/>
    <cellStyle name="Output 11 3 2 2 2" xfId="6137"/>
    <cellStyle name="Output 11 3 2 2 2 2" xfId="14331"/>
    <cellStyle name="Output 11 3 2 2 2 2 2" xfId="26303"/>
    <cellStyle name="Output 11 3 2 2 2 2 2 2" xfId="47489"/>
    <cellStyle name="Output 11 3 2 2 2 2 3" xfId="36885"/>
    <cellStyle name="Output 11 3 2 2 2 3" xfId="21190"/>
    <cellStyle name="Output 11 3 2 2 2 3 2" xfId="42377"/>
    <cellStyle name="Output 11 3 2 2 2 4" xfId="31793"/>
    <cellStyle name="Output 11 3 2 2 2_Table 2A-1_EFT (Annual)" xfId="15940"/>
    <cellStyle name="Output 11 3 2 2 3" xfId="11673"/>
    <cellStyle name="Output 11 3 2 2 3 2" xfId="23757"/>
    <cellStyle name="Output 11 3 2 2 3 2 2" xfId="44943"/>
    <cellStyle name="Output 11 3 2 2 3 3" xfId="34339"/>
    <cellStyle name="Output 11 3 2 2 4" xfId="18644"/>
    <cellStyle name="Output 11 3 2 2 4 2" xfId="39831"/>
    <cellStyle name="Output 11 3 2 2 5" xfId="29050"/>
    <cellStyle name="Output 11 3 2 2_Table 2A-1_EFT (Annual)" xfId="7561"/>
    <cellStyle name="Output 11 3 2 3" xfId="1878"/>
    <cellStyle name="Output 11 3 2 3 2" xfId="5439"/>
    <cellStyle name="Output 11 3 2 3 2 2" xfId="13654"/>
    <cellStyle name="Output 11 3 2 3 2 2 2" xfId="25642"/>
    <cellStyle name="Output 11 3 2 3 2 2 2 2" xfId="46828"/>
    <cellStyle name="Output 11 3 2 3 2 2 3" xfId="36224"/>
    <cellStyle name="Output 11 3 2 3 2 3" xfId="20529"/>
    <cellStyle name="Output 11 3 2 3 2 3 2" xfId="41716"/>
    <cellStyle name="Output 11 3 2 3 2 4" xfId="31096"/>
    <cellStyle name="Output 11 3 2 3 2_Table 2A-1_EFT (Annual)" xfId="15941"/>
    <cellStyle name="Output 11 3 2 3 3" xfId="10998"/>
    <cellStyle name="Output 11 3 2 3 3 2" xfId="23096"/>
    <cellStyle name="Output 11 3 2 3 3 2 2" xfId="44282"/>
    <cellStyle name="Output 11 3 2 3 3 3" xfId="33678"/>
    <cellStyle name="Output 11 3 2 3 4" xfId="17983"/>
    <cellStyle name="Output 11 3 2 3 4 2" xfId="39170"/>
    <cellStyle name="Output 11 3 2 3 5" xfId="28353"/>
    <cellStyle name="Output 11 3 2 3_Table 2A-1_EFT (Annual)" xfId="7562"/>
    <cellStyle name="Output 11 3 2 4" xfId="4867"/>
    <cellStyle name="Output 11 3 2 4 2" xfId="13127"/>
    <cellStyle name="Output 11 3 2 4 2 2" xfId="25133"/>
    <cellStyle name="Output 11 3 2 4 2 2 2" xfId="46319"/>
    <cellStyle name="Output 11 3 2 4 2 3" xfId="35715"/>
    <cellStyle name="Output 11 3 2 4 3" xfId="20020"/>
    <cellStyle name="Output 11 3 2 4 3 2" xfId="41207"/>
    <cellStyle name="Output 11 3 2 4 4" xfId="30524"/>
    <cellStyle name="Output 11 3 2 4_Table 2A-1_EFT (Annual)" xfId="15942"/>
    <cellStyle name="Output 11 3 2 5" xfId="10471"/>
    <cellStyle name="Output 11 3 2 5 2" xfId="22587"/>
    <cellStyle name="Output 11 3 2 5 2 2" xfId="43773"/>
    <cellStyle name="Output 11 3 2 5 3" xfId="33169"/>
    <cellStyle name="Output 11 3 2 6" xfId="17474"/>
    <cellStyle name="Output 11 3 2 6 2" xfId="38661"/>
    <cellStyle name="Output 11 3 2 7" xfId="27781"/>
    <cellStyle name="Output 11 3 2_Table 2A-1_EFT (Annual)" xfId="3332"/>
    <cellStyle name="Output 11 3 3" xfId="2045"/>
    <cellStyle name="Output 11 3 3 2" xfId="5606"/>
    <cellStyle name="Output 11 3 3 2 2" xfId="13821"/>
    <cellStyle name="Output 11 3 3 2 2 2" xfId="25809"/>
    <cellStyle name="Output 11 3 3 2 2 2 2" xfId="46995"/>
    <cellStyle name="Output 11 3 3 2 2 3" xfId="36391"/>
    <cellStyle name="Output 11 3 3 2 3" xfId="20696"/>
    <cellStyle name="Output 11 3 3 2 3 2" xfId="41883"/>
    <cellStyle name="Output 11 3 3 2 4" xfId="31263"/>
    <cellStyle name="Output 11 3 3 2_Table 2A-1_EFT (Annual)" xfId="15943"/>
    <cellStyle name="Output 11 3 3 3" xfId="11165"/>
    <cellStyle name="Output 11 3 3 3 2" xfId="23263"/>
    <cellStyle name="Output 11 3 3 3 2 2" xfId="44449"/>
    <cellStyle name="Output 11 3 3 3 3" xfId="33845"/>
    <cellStyle name="Output 11 3 3 4" xfId="18150"/>
    <cellStyle name="Output 11 3 3 4 2" xfId="39337"/>
    <cellStyle name="Output 11 3 3 5" xfId="28520"/>
    <cellStyle name="Output 11 3 3_Table 2A-1_EFT (Annual)" xfId="7563"/>
    <cellStyle name="Output 11 3 4" xfId="1694"/>
    <cellStyle name="Output 11 3 4 2" xfId="5255"/>
    <cellStyle name="Output 11 3 4 2 2" xfId="13488"/>
    <cellStyle name="Output 11 3 4 2 2 2" xfId="25482"/>
    <cellStyle name="Output 11 3 4 2 2 2 2" xfId="46668"/>
    <cellStyle name="Output 11 3 4 2 2 3" xfId="36064"/>
    <cellStyle name="Output 11 3 4 2 3" xfId="20369"/>
    <cellStyle name="Output 11 3 4 2 3 2" xfId="41556"/>
    <cellStyle name="Output 11 3 4 2 4" xfId="30912"/>
    <cellStyle name="Output 11 3 4 2_Table 2A-1_EFT (Annual)" xfId="15944"/>
    <cellStyle name="Output 11 3 4 3" xfId="10832"/>
    <cellStyle name="Output 11 3 4 3 2" xfId="22936"/>
    <cellStyle name="Output 11 3 4 3 2 2" xfId="44122"/>
    <cellStyle name="Output 11 3 4 3 3" xfId="33518"/>
    <cellStyle name="Output 11 3 4 4" xfId="17823"/>
    <cellStyle name="Output 11 3 4 4 2" xfId="39010"/>
    <cellStyle name="Output 11 3 4 5" xfId="28169"/>
    <cellStyle name="Output 11 3 4_Table 2A-1_EFT (Annual)" xfId="7564"/>
    <cellStyle name="Output 11 3 5" xfId="3888"/>
    <cellStyle name="Output 11 3 5 2" xfId="12220"/>
    <cellStyle name="Output 11 3 5 2 2" xfId="24245"/>
    <cellStyle name="Output 11 3 5 2 2 2" xfId="45431"/>
    <cellStyle name="Output 11 3 5 2 3" xfId="34827"/>
    <cellStyle name="Output 11 3 5 3" xfId="19132"/>
    <cellStyle name="Output 11 3 5 3 2" xfId="40319"/>
    <cellStyle name="Output 11 3 5 4" xfId="29576"/>
    <cellStyle name="Output 11 3 5_Table 2A-1_EFT (Annual)" xfId="15945"/>
    <cellStyle name="Output 11 3 6" xfId="9557"/>
    <cellStyle name="Output 11 3 6 2" xfId="21699"/>
    <cellStyle name="Output 11 3 6 2 2" xfId="42885"/>
    <cellStyle name="Output 11 3 6 3" xfId="32281"/>
    <cellStyle name="Output 11 3 7" xfId="16586"/>
    <cellStyle name="Output 11 3 7 2" xfId="37773"/>
    <cellStyle name="Output 11 3 8" xfId="26833"/>
    <cellStyle name="Output 11 3_Table 2A-1_EFT (Annual)" xfId="3331"/>
    <cellStyle name="Output 11 4" xfId="1140"/>
    <cellStyle name="Output 11 4 2" xfId="2410"/>
    <cellStyle name="Output 11 4 2 2" xfId="5971"/>
    <cellStyle name="Output 11 4 2 2 2" xfId="14165"/>
    <cellStyle name="Output 11 4 2 2 2 2" xfId="26137"/>
    <cellStyle name="Output 11 4 2 2 2 2 2" xfId="47323"/>
    <cellStyle name="Output 11 4 2 2 2 3" xfId="36719"/>
    <cellStyle name="Output 11 4 2 2 3" xfId="21024"/>
    <cellStyle name="Output 11 4 2 2 3 2" xfId="42211"/>
    <cellStyle name="Output 11 4 2 2 4" xfId="31627"/>
    <cellStyle name="Output 11 4 2 2_Table 2A-1_EFT (Annual)" xfId="15946"/>
    <cellStyle name="Output 11 4 2 3" xfId="11507"/>
    <cellStyle name="Output 11 4 2 3 2" xfId="23591"/>
    <cellStyle name="Output 11 4 2 3 2 2" xfId="44777"/>
    <cellStyle name="Output 11 4 2 3 3" xfId="34173"/>
    <cellStyle name="Output 11 4 2 4" xfId="18478"/>
    <cellStyle name="Output 11 4 2 4 2" xfId="39665"/>
    <cellStyle name="Output 11 4 2 5" xfId="28884"/>
    <cellStyle name="Output 11 4 2_Table 2A-1_EFT (Annual)" xfId="7565"/>
    <cellStyle name="Output 11 4 3" xfId="1813"/>
    <cellStyle name="Output 11 4 3 2" xfId="5374"/>
    <cellStyle name="Output 11 4 3 2 2" xfId="13589"/>
    <cellStyle name="Output 11 4 3 2 2 2" xfId="25577"/>
    <cellStyle name="Output 11 4 3 2 2 2 2" xfId="46763"/>
    <cellStyle name="Output 11 4 3 2 2 3" xfId="36159"/>
    <cellStyle name="Output 11 4 3 2 3" xfId="20464"/>
    <cellStyle name="Output 11 4 3 2 3 2" xfId="41651"/>
    <cellStyle name="Output 11 4 3 2 4" xfId="31031"/>
    <cellStyle name="Output 11 4 3 2_Table 2A-1_EFT (Annual)" xfId="15947"/>
    <cellStyle name="Output 11 4 3 3" xfId="10933"/>
    <cellStyle name="Output 11 4 3 3 2" xfId="23031"/>
    <cellStyle name="Output 11 4 3 3 2 2" xfId="44217"/>
    <cellStyle name="Output 11 4 3 3 3" xfId="33613"/>
    <cellStyle name="Output 11 4 3 4" xfId="17918"/>
    <cellStyle name="Output 11 4 3 4 2" xfId="39105"/>
    <cellStyle name="Output 11 4 3 5" xfId="28288"/>
    <cellStyle name="Output 11 4 3_Table 2A-1_EFT (Annual)" xfId="7566"/>
    <cellStyle name="Output 11 4 4" xfId="4701"/>
    <cellStyle name="Output 11 4 4 2" xfId="12961"/>
    <cellStyle name="Output 11 4 4 2 2" xfId="24967"/>
    <cellStyle name="Output 11 4 4 2 2 2" xfId="46153"/>
    <cellStyle name="Output 11 4 4 2 3" xfId="35549"/>
    <cellStyle name="Output 11 4 4 3" xfId="19854"/>
    <cellStyle name="Output 11 4 4 3 2" xfId="41041"/>
    <cellStyle name="Output 11 4 4 4" xfId="30358"/>
    <cellStyle name="Output 11 4 4_Table 2A-1_EFT (Annual)" xfId="15948"/>
    <cellStyle name="Output 11 4 5" xfId="10305"/>
    <cellStyle name="Output 11 4 5 2" xfId="22421"/>
    <cellStyle name="Output 11 4 5 2 2" xfId="43607"/>
    <cellStyle name="Output 11 4 5 3" xfId="33003"/>
    <cellStyle name="Output 11 4 6" xfId="17308"/>
    <cellStyle name="Output 11 4 6 2" xfId="38495"/>
    <cellStyle name="Output 11 4 7" xfId="27615"/>
    <cellStyle name="Output 11 4_Table 2A-1_EFT (Annual)" xfId="3333"/>
    <cellStyle name="Output 11 5" xfId="1942"/>
    <cellStyle name="Output 11 5 2" xfId="5503"/>
    <cellStyle name="Output 11 5 2 2" xfId="13718"/>
    <cellStyle name="Output 11 5 2 2 2" xfId="25706"/>
    <cellStyle name="Output 11 5 2 2 2 2" xfId="46892"/>
    <cellStyle name="Output 11 5 2 2 3" xfId="36288"/>
    <cellStyle name="Output 11 5 2 3" xfId="20593"/>
    <cellStyle name="Output 11 5 2 3 2" xfId="41780"/>
    <cellStyle name="Output 11 5 2 4" xfId="31160"/>
    <cellStyle name="Output 11 5 2_Table 2A-1_EFT (Annual)" xfId="15949"/>
    <cellStyle name="Output 11 5 3" xfId="11062"/>
    <cellStyle name="Output 11 5 3 2" xfId="23160"/>
    <cellStyle name="Output 11 5 3 2 2" xfId="44346"/>
    <cellStyle name="Output 11 5 3 3" xfId="33742"/>
    <cellStyle name="Output 11 5 4" xfId="18047"/>
    <cellStyle name="Output 11 5 4 2" xfId="39234"/>
    <cellStyle name="Output 11 5 5" xfId="28417"/>
    <cellStyle name="Output 11 5_Table 2A-1_EFT (Annual)" xfId="7567"/>
    <cellStyle name="Output 11 6" xfId="1637"/>
    <cellStyle name="Output 11 6 2" xfId="5198"/>
    <cellStyle name="Output 11 6 2 2" xfId="13450"/>
    <cellStyle name="Output 11 6 2 2 2" xfId="25450"/>
    <cellStyle name="Output 11 6 2 2 2 2" xfId="46636"/>
    <cellStyle name="Output 11 6 2 2 3" xfId="36032"/>
    <cellStyle name="Output 11 6 2 3" xfId="20337"/>
    <cellStyle name="Output 11 6 2 3 2" xfId="41524"/>
    <cellStyle name="Output 11 6 2 4" xfId="30855"/>
    <cellStyle name="Output 11 6 2_Table 2A-1_EFT (Annual)" xfId="15950"/>
    <cellStyle name="Output 11 6 3" xfId="10794"/>
    <cellStyle name="Output 11 6 3 2" xfId="22904"/>
    <cellStyle name="Output 11 6 3 2 2" xfId="44090"/>
    <cellStyle name="Output 11 6 3 3" xfId="33486"/>
    <cellStyle name="Output 11 6 4" xfId="17791"/>
    <cellStyle name="Output 11 6 4 2" xfId="38978"/>
    <cellStyle name="Output 11 6 5" xfId="28112"/>
    <cellStyle name="Output 11 6_Table 2A-1_EFT (Annual)" xfId="7568"/>
    <cellStyle name="Output 11 7" xfId="3675"/>
    <cellStyle name="Output 11 7 2" xfId="12048"/>
    <cellStyle name="Output 11 7 2 2" xfId="24079"/>
    <cellStyle name="Output 11 7 2 2 2" xfId="45265"/>
    <cellStyle name="Output 11 7 2 3" xfId="34661"/>
    <cellStyle name="Output 11 7 3" xfId="18966"/>
    <cellStyle name="Output 11 7 3 2" xfId="40153"/>
    <cellStyle name="Output 11 7 4" xfId="29385"/>
    <cellStyle name="Output 11 7_Table 2A-1_EFT (Annual)" xfId="15951"/>
    <cellStyle name="Output 11 8" xfId="9365"/>
    <cellStyle name="Output 11 8 2" xfId="21533"/>
    <cellStyle name="Output 11 8 2 2" xfId="42719"/>
    <cellStyle name="Output 11 8 3" xfId="32115"/>
    <cellStyle name="Output 11 9" xfId="16420"/>
    <cellStyle name="Output 11 9 2" xfId="37607"/>
    <cellStyle name="Output 11_Table 2A-1_EFT (Annual)" xfId="3328"/>
    <cellStyle name="Output 12" xfId="85"/>
    <cellStyle name="Output 12 10" xfId="26641"/>
    <cellStyle name="Output 12 2" xfId="484"/>
    <cellStyle name="Output 12 2 2" xfId="1461"/>
    <cellStyle name="Output 12 2 2 2" xfId="2731"/>
    <cellStyle name="Output 12 2 2 2 2" xfId="6292"/>
    <cellStyle name="Output 12 2 2 2 2 2" xfId="14486"/>
    <cellStyle name="Output 12 2 2 2 2 2 2" xfId="26458"/>
    <cellStyle name="Output 12 2 2 2 2 2 2 2" xfId="47644"/>
    <cellStyle name="Output 12 2 2 2 2 2 3" xfId="37040"/>
    <cellStyle name="Output 12 2 2 2 2 3" xfId="21345"/>
    <cellStyle name="Output 12 2 2 2 2 3 2" xfId="42532"/>
    <cellStyle name="Output 12 2 2 2 2 4" xfId="31948"/>
    <cellStyle name="Output 12 2 2 2 2_Table 2A-1_EFT (Annual)" xfId="15952"/>
    <cellStyle name="Output 12 2 2 2 3" xfId="11828"/>
    <cellStyle name="Output 12 2 2 2 3 2" xfId="23912"/>
    <cellStyle name="Output 12 2 2 2 3 2 2" xfId="45098"/>
    <cellStyle name="Output 12 2 2 2 3 3" xfId="34494"/>
    <cellStyle name="Output 12 2 2 2 4" xfId="18799"/>
    <cellStyle name="Output 12 2 2 2 4 2" xfId="39986"/>
    <cellStyle name="Output 12 2 2 2 5" xfId="29205"/>
    <cellStyle name="Output 12 2 2 2_Table 2A-1_EFT (Annual)" xfId="7569"/>
    <cellStyle name="Output 12 2 2 3" xfId="1909"/>
    <cellStyle name="Output 12 2 2 3 2" xfId="5470"/>
    <cellStyle name="Output 12 2 2 3 2 2" xfId="13685"/>
    <cellStyle name="Output 12 2 2 3 2 2 2" xfId="25673"/>
    <cellStyle name="Output 12 2 2 3 2 2 2 2" xfId="46859"/>
    <cellStyle name="Output 12 2 2 3 2 2 3" xfId="36255"/>
    <cellStyle name="Output 12 2 2 3 2 3" xfId="20560"/>
    <cellStyle name="Output 12 2 2 3 2 3 2" xfId="41747"/>
    <cellStyle name="Output 12 2 2 3 2 4" xfId="31127"/>
    <cellStyle name="Output 12 2 2 3 2_Table 2A-1_EFT (Annual)" xfId="15953"/>
    <cellStyle name="Output 12 2 2 3 3" xfId="11029"/>
    <cellStyle name="Output 12 2 2 3 3 2" xfId="23127"/>
    <cellStyle name="Output 12 2 2 3 3 2 2" xfId="44313"/>
    <cellStyle name="Output 12 2 2 3 3 3" xfId="33709"/>
    <cellStyle name="Output 12 2 2 3 4" xfId="18014"/>
    <cellStyle name="Output 12 2 2 3 4 2" xfId="39201"/>
    <cellStyle name="Output 12 2 2 3 5" xfId="28384"/>
    <cellStyle name="Output 12 2 2 3_Table 2A-1_EFT (Annual)" xfId="7570"/>
    <cellStyle name="Output 12 2 2 4" xfId="5022"/>
    <cellStyle name="Output 12 2 2 4 2" xfId="13282"/>
    <cellStyle name="Output 12 2 2 4 2 2" xfId="25288"/>
    <cellStyle name="Output 12 2 2 4 2 2 2" xfId="46474"/>
    <cellStyle name="Output 12 2 2 4 2 3" xfId="35870"/>
    <cellStyle name="Output 12 2 2 4 3" xfId="20175"/>
    <cellStyle name="Output 12 2 2 4 3 2" xfId="41362"/>
    <cellStyle name="Output 12 2 2 4 4" xfId="30679"/>
    <cellStyle name="Output 12 2 2 4_Table 2A-1_EFT (Annual)" xfId="15954"/>
    <cellStyle name="Output 12 2 2 5" xfId="10626"/>
    <cellStyle name="Output 12 2 2 5 2" xfId="22742"/>
    <cellStyle name="Output 12 2 2 5 2 2" xfId="43928"/>
    <cellStyle name="Output 12 2 2 5 3" xfId="33324"/>
    <cellStyle name="Output 12 2 2 6" xfId="17629"/>
    <cellStyle name="Output 12 2 2 6 2" xfId="38816"/>
    <cellStyle name="Output 12 2 2 7" xfId="27936"/>
    <cellStyle name="Output 12 2 2_Table 2A-1_EFT (Annual)" xfId="3336"/>
    <cellStyle name="Output 12 2 3" xfId="2200"/>
    <cellStyle name="Output 12 2 3 2" xfId="5761"/>
    <cellStyle name="Output 12 2 3 2 2" xfId="13976"/>
    <cellStyle name="Output 12 2 3 2 2 2" xfId="25964"/>
    <cellStyle name="Output 12 2 3 2 2 2 2" xfId="47150"/>
    <cellStyle name="Output 12 2 3 2 2 3" xfId="36546"/>
    <cellStyle name="Output 12 2 3 2 3" xfId="20851"/>
    <cellStyle name="Output 12 2 3 2 3 2" xfId="42038"/>
    <cellStyle name="Output 12 2 3 2 4" xfId="31418"/>
    <cellStyle name="Output 12 2 3 2_Table 2A-1_EFT (Annual)" xfId="15955"/>
    <cellStyle name="Output 12 2 3 3" xfId="11320"/>
    <cellStyle name="Output 12 2 3 3 2" xfId="23418"/>
    <cellStyle name="Output 12 2 3 3 2 2" xfId="44604"/>
    <cellStyle name="Output 12 2 3 3 3" xfId="34000"/>
    <cellStyle name="Output 12 2 3 4" xfId="18305"/>
    <cellStyle name="Output 12 2 3 4 2" xfId="39492"/>
    <cellStyle name="Output 12 2 3 5" xfId="28675"/>
    <cellStyle name="Output 12 2 3_Table 2A-1_EFT (Annual)" xfId="7571"/>
    <cellStyle name="Output 12 2 4" xfId="1734"/>
    <cellStyle name="Output 12 2 4 2" xfId="5295"/>
    <cellStyle name="Output 12 2 4 2 2" xfId="13520"/>
    <cellStyle name="Output 12 2 4 2 2 2" xfId="25511"/>
    <cellStyle name="Output 12 2 4 2 2 2 2" xfId="46697"/>
    <cellStyle name="Output 12 2 4 2 2 3" xfId="36093"/>
    <cellStyle name="Output 12 2 4 2 3" xfId="20398"/>
    <cellStyle name="Output 12 2 4 2 3 2" xfId="41585"/>
    <cellStyle name="Output 12 2 4 2 4" xfId="30952"/>
    <cellStyle name="Output 12 2 4 2_Table 2A-1_EFT (Annual)" xfId="15956"/>
    <cellStyle name="Output 12 2 4 3" xfId="10863"/>
    <cellStyle name="Output 12 2 4 3 2" xfId="22965"/>
    <cellStyle name="Output 12 2 4 3 2 2" xfId="44151"/>
    <cellStyle name="Output 12 2 4 3 3" xfId="33547"/>
    <cellStyle name="Output 12 2 4 4" xfId="17852"/>
    <cellStyle name="Output 12 2 4 4 2" xfId="39039"/>
    <cellStyle name="Output 12 2 4 5" xfId="28209"/>
    <cellStyle name="Output 12 2 4_Table 2A-1_EFT (Annual)" xfId="7572"/>
    <cellStyle name="Output 12 2 5" xfId="4054"/>
    <cellStyle name="Output 12 2 5 2" xfId="12378"/>
    <cellStyle name="Output 12 2 5 2 2" xfId="24400"/>
    <cellStyle name="Output 12 2 5 2 2 2" xfId="45586"/>
    <cellStyle name="Output 12 2 5 2 3" xfId="34982"/>
    <cellStyle name="Output 12 2 5 3" xfId="19287"/>
    <cellStyle name="Output 12 2 5 3 2" xfId="40474"/>
    <cellStyle name="Output 12 2 5 4" xfId="29742"/>
    <cellStyle name="Output 12 2 5_Table 2A-1_EFT (Annual)" xfId="15957"/>
    <cellStyle name="Output 12 2 6" xfId="9717"/>
    <cellStyle name="Output 12 2 6 2" xfId="21854"/>
    <cellStyle name="Output 12 2 6 2 2" xfId="43040"/>
    <cellStyle name="Output 12 2 6 3" xfId="32436"/>
    <cellStyle name="Output 12 2 7" xfId="16741"/>
    <cellStyle name="Output 12 2 7 2" xfId="37928"/>
    <cellStyle name="Output 12 2 8" xfId="26999"/>
    <cellStyle name="Output 12 2_Table 2A-1_EFT (Annual)" xfId="3335"/>
    <cellStyle name="Output 12 3" xfId="317"/>
    <cellStyle name="Output 12 3 2" xfId="1305"/>
    <cellStyle name="Output 12 3 2 2" xfId="2575"/>
    <cellStyle name="Output 12 3 2 2 2" xfId="6136"/>
    <cellStyle name="Output 12 3 2 2 2 2" xfId="14330"/>
    <cellStyle name="Output 12 3 2 2 2 2 2" xfId="26302"/>
    <cellStyle name="Output 12 3 2 2 2 2 2 2" xfId="47488"/>
    <cellStyle name="Output 12 3 2 2 2 2 3" xfId="36884"/>
    <cellStyle name="Output 12 3 2 2 2 3" xfId="21189"/>
    <cellStyle name="Output 12 3 2 2 2 3 2" xfId="42376"/>
    <cellStyle name="Output 12 3 2 2 2 4" xfId="31792"/>
    <cellStyle name="Output 12 3 2 2 2_Table 2A-1_EFT (Annual)" xfId="15958"/>
    <cellStyle name="Output 12 3 2 2 3" xfId="11672"/>
    <cellStyle name="Output 12 3 2 2 3 2" xfId="23756"/>
    <cellStyle name="Output 12 3 2 2 3 2 2" xfId="44942"/>
    <cellStyle name="Output 12 3 2 2 3 3" xfId="34338"/>
    <cellStyle name="Output 12 3 2 2 4" xfId="18643"/>
    <cellStyle name="Output 12 3 2 2 4 2" xfId="39830"/>
    <cellStyle name="Output 12 3 2 2 5" xfId="29049"/>
    <cellStyle name="Output 12 3 2 2_Table 2A-1_EFT (Annual)" xfId="7573"/>
    <cellStyle name="Output 12 3 2 3" xfId="1877"/>
    <cellStyle name="Output 12 3 2 3 2" xfId="5438"/>
    <cellStyle name="Output 12 3 2 3 2 2" xfId="13653"/>
    <cellStyle name="Output 12 3 2 3 2 2 2" xfId="25641"/>
    <cellStyle name="Output 12 3 2 3 2 2 2 2" xfId="46827"/>
    <cellStyle name="Output 12 3 2 3 2 2 3" xfId="36223"/>
    <cellStyle name="Output 12 3 2 3 2 3" xfId="20528"/>
    <cellStyle name="Output 12 3 2 3 2 3 2" xfId="41715"/>
    <cellStyle name="Output 12 3 2 3 2 4" xfId="31095"/>
    <cellStyle name="Output 12 3 2 3 2_Table 2A-1_EFT (Annual)" xfId="15959"/>
    <cellStyle name="Output 12 3 2 3 3" xfId="10997"/>
    <cellStyle name="Output 12 3 2 3 3 2" xfId="23095"/>
    <cellStyle name="Output 12 3 2 3 3 2 2" xfId="44281"/>
    <cellStyle name="Output 12 3 2 3 3 3" xfId="33677"/>
    <cellStyle name="Output 12 3 2 3 4" xfId="17982"/>
    <cellStyle name="Output 12 3 2 3 4 2" xfId="39169"/>
    <cellStyle name="Output 12 3 2 3 5" xfId="28352"/>
    <cellStyle name="Output 12 3 2 3_Table 2A-1_EFT (Annual)" xfId="7574"/>
    <cellStyle name="Output 12 3 2 4" xfId="4866"/>
    <cellStyle name="Output 12 3 2 4 2" xfId="13126"/>
    <cellStyle name="Output 12 3 2 4 2 2" xfId="25132"/>
    <cellStyle name="Output 12 3 2 4 2 2 2" xfId="46318"/>
    <cellStyle name="Output 12 3 2 4 2 3" xfId="35714"/>
    <cellStyle name="Output 12 3 2 4 3" xfId="20019"/>
    <cellStyle name="Output 12 3 2 4 3 2" xfId="41206"/>
    <cellStyle name="Output 12 3 2 4 4" xfId="30523"/>
    <cellStyle name="Output 12 3 2 4_Table 2A-1_EFT (Annual)" xfId="15960"/>
    <cellStyle name="Output 12 3 2 5" xfId="10470"/>
    <cellStyle name="Output 12 3 2 5 2" xfId="22586"/>
    <cellStyle name="Output 12 3 2 5 2 2" xfId="43772"/>
    <cellStyle name="Output 12 3 2 5 3" xfId="33168"/>
    <cellStyle name="Output 12 3 2 6" xfId="17473"/>
    <cellStyle name="Output 12 3 2 6 2" xfId="38660"/>
    <cellStyle name="Output 12 3 2 7" xfId="27780"/>
    <cellStyle name="Output 12 3 2_Table 2A-1_EFT (Annual)" xfId="3338"/>
    <cellStyle name="Output 12 3 3" xfId="2044"/>
    <cellStyle name="Output 12 3 3 2" xfId="5605"/>
    <cellStyle name="Output 12 3 3 2 2" xfId="13820"/>
    <cellStyle name="Output 12 3 3 2 2 2" xfId="25808"/>
    <cellStyle name="Output 12 3 3 2 2 2 2" xfId="46994"/>
    <cellStyle name="Output 12 3 3 2 2 3" xfId="36390"/>
    <cellStyle name="Output 12 3 3 2 3" xfId="20695"/>
    <cellStyle name="Output 12 3 3 2 3 2" xfId="41882"/>
    <cellStyle name="Output 12 3 3 2 4" xfId="31262"/>
    <cellStyle name="Output 12 3 3 2_Table 2A-1_EFT (Annual)" xfId="15961"/>
    <cellStyle name="Output 12 3 3 3" xfId="11164"/>
    <cellStyle name="Output 12 3 3 3 2" xfId="23262"/>
    <cellStyle name="Output 12 3 3 3 2 2" xfId="44448"/>
    <cellStyle name="Output 12 3 3 3 3" xfId="33844"/>
    <cellStyle name="Output 12 3 3 4" xfId="18149"/>
    <cellStyle name="Output 12 3 3 4 2" xfId="39336"/>
    <cellStyle name="Output 12 3 3 5" xfId="28519"/>
    <cellStyle name="Output 12 3 3_Table 2A-1_EFT (Annual)" xfId="7575"/>
    <cellStyle name="Output 12 3 4" xfId="1693"/>
    <cellStyle name="Output 12 3 4 2" xfId="5254"/>
    <cellStyle name="Output 12 3 4 2 2" xfId="13487"/>
    <cellStyle name="Output 12 3 4 2 2 2" xfId="25481"/>
    <cellStyle name="Output 12 3 4 2 2 2 2" xfId="46667"/>
    <cellStyle name="Output 12 3 4 2 2 3" xfId="36063"/>
    <cellStyle name="Output 12 3 4 2 3" xfId="20368"/>
    <cellStyle name="Output 12 3 4 2 3 2" xfId="41555"/>
    <cellStyle name="Output 12 3 4 2 4" xfId="30911"/>
    <cellStyle name="Output 12 3 4 2_Table 2A-1_EFT (Annual)" xfId="15962"/>
    <cellStyle name="Output 12 3 4 3" xfId="10831"/>
    <cellStyle name="Output 12 3 4 3 2" xfId="22935"/>
    <cellStyle name="Output 12 3 4 3 2 2" xfId="44121"/>
    <cellStyle name="Output 12 3 4 3 3" xfId="33517"/>
    <cellStyle name="Output 12 3 4 4" xfId="17822"/>
    <cellStyle name="Output 12 3 4 4 2" xfId="39009"/>
    <cellStyle name="Output 12 3 4 5" xfId="28168"/>
    <cellStyle name="Output 12 3 4_Table 2A-1_EFT (Annual)" xfId="7576"/>
    <cellStyle name="Output 12 3 5" xfId="3887"/>
    <cellStyle name="Output 12 3 5 2" xfId="12219"/>
    <cellStyle name="Output 12 3 5 2 2" xfId="24244"/>
    <cellStyle name="Output 12 3 5 2 2 2" xfId="45430"/>
    <cellStyle name="Output 12 3 5 2 3" xfId="34826"/>
    <cellStyle name="Output 12 3 5 3" xfId="19131"/>
    <cellStyle name="Output 12 3 5 3 2" xfId="40318"/>
    <cellStyle name="Output 12 3 5 4" xfId="29575"/>
    <cellStyle name="Output 12 3 5_Table 2A-1_EFT (Annual)" xfId="15963"/>
    <cellStyle name="Output 12 3 6" xfId="9556"/>
    <cellStyle name="Output 12 3 6 2" xfId="21698"/>
    <cellStyle name="Output 12 3 6 2 2" xfId="42884"/>
    <cellStyle name="Output 12 3 6 3" xfId="32280"/>
    <cellStyle name="Output 12 3 7" xfId="16585"/>
    <cellStyle name="Output 12 3 7 2" xfId="37772"/>
    <cellStyle name="Output 12 3 8" xfId="26832"/>
    <cellStyle name="Output 12 3_Table 2A-1_EFT (Annual)" xfId="3337"/>
    <cellStyle name="Output 12 4" xfId="1139"/>
    <cellStyle name="Output 12 4 2" xfId="2409"/>
    <cellStyle name="Output 12 4 2 2" xfId="5970"/>
    <cellStyle name="Output 12 4 2 2 2" xfId="14164"/>
    <cellStyle name="Output 12 4 2 2 2 2" xfId="26136"/>
    <cellStyle name="Output 12 4 2 2 2 2 2" xfId="47322"/>
    <cellStyle name="Output 12 4 2 2 2 3" xfId="36718"/>
    <cellStyle name="Output 12 4 2 2 3" xfId="21023"/>
    <cellStyle name="Output 12 4 2 2 3 2" xfId="42210"/>
    <cellStyle name="Output 12 4 2 2 4" xfId="31626"/>
    <cellStyle name="Output 12 4 2 2_Table 2A-1_EFT (Annual)" xfId="15964"/>
    <cellStyle name="Output 12 4 2 3" xfId="11506"/>
    <cellStyle name="Output 12 4 2 3 2" xfId="23590"/>
    <cellStyle name="Output 12 4 2 3 2 2" xfId="44776"/>
    <cellStyle name="Output 12 4 2 3 3" xfId="34172"/>
    <cellStyle name="Output 12 4 2 4" xfId="18477"/>
    <cellStyle name="Output 12 4 2 4 2" xfId="39664"/>
    <cellStyle name="Output 12 4 2 5" xfId="28883"/>
    <cellStyle name="Output 12 4 2_Table 2A-1_EFT (Annual)" xfId="7577"/>
    <cellStyle name="Output 12 4 3" xfId="1812"/>
    <cellStyle name="Output 12 4 3 2" xfId="5373"/>
    <cellStyle name="Output 12 4 3 2 2" xfId="13588"/>
    <cellStyle name="Output 12 4 3 2 2 2" xfId="25576"/>
    <cellStyle name="Output 12 4 3 2 2 2 2" xfId="46762"/>
    <cellStyle name="Output 12 4 3 2 2 3" xfId="36158"/>
    <cellStyle name="Output 12 4 3 2 3" xfId="20463"/>
    <cellStyle name="Output 12 4 3 2 3 2" xfId="41650"/>
    <cellStyle name="Output 12 4 3 2 4" xfId="31030"/>
    <cellStyle name="Output 12 4 3 2_Table 2A-1_EFT (Annual)" xfId="15965"/>
    <cellStyle name="Output 12 4 3 3" xfId="10932"/>
    <cellStyle name="Output 12 4 3 3 2" xfId="23030"/>
    <cellStyle name="Output 12 4 3 3 2 2" xfId="44216"/>
    <cellStyle name="Output 12 4 3 3 3" xfId="33612"/>
    <cellStyle name="Output 12 4 3 4" xfId="17917"/>
    <cellStyle name="Output 12 4 3 4 2" xfId="39104"/>
    <cellStyle name="Output 12 4 3 5" xfId="28287"/>
    <cellStyle name="Output 12 4 3_Table 2A-1_EFT (Annual)" xfId="7578"/>
    <cellStyle name="Output 12 4 4" xfId="4700"/>
    <cellStyle name="Output 12 4 4 2" xfId="12960"/>
    <cellStyle name="Output 12 4 4 2 2" xfId="24966"/>
    <cellStyle name="Output 12 4 4 2 2 2" xfId="46152"/>
    <cellStyle name="Output 12 4 4 2 3" xfId="35548"/>
    <cellStyle name="Output 12 4 4 3" xfId="19853"/>
    <cellStyle name="Output 12 4 4 3 2" xfId="41040"/>
    <cellStyle name="Output 12 4 4 4" xfId="30357"/>
    <cellStyle name="Output 12 4 4_Table 2A-1_EFT (Annual)" xfId="15966"/>
    <cellStyle name="Output 12 4 5" xfId="10304"/>
    <cellStyle name="Output 12 4 5 2" xfId="22420"/>
    <cellStyle name="Output 12 4 5 2 2" xfId="43606"/>
    <cellStyle name="Output 12 4 5 3" xfId="33002"/>
    <cellStyle name="Output 12 4 6" xfId="17307"/>
    <cellStyle name="Output 12 4 6 2" xfId="38494"/>
    <cellStyle name="Output 12 4 7" xfId="27614"/>
    <cellStyle name="Output 12 4_Table 2A-1_EFT (Annual)" xfId="3339"/>
    <cellStyle name="Output 12 5" xfId="1810"/>
    <cellStyle name="Output 12 5 2" xfId="5371"/>
    <cellStyle name="Output 12 5 2 2" xfId="13586"/>
    <cellStyle name="Output 12 5 2 2 2" xfId="25574"/>
    <cellStyle name="Output 12 5 2 2 2 2" xfId="46760"/>
    <cellStyle name="Output 12 5 2 2 3" xfId="36156"/>
    <cellStyle name="Output 12 5 2 3" xfId="20461"/>
    <cellStyle name="Output 12 5 2 3 2" xfId="41648"/>
    <cellStyle name="Output 12 5 2 4" xfId="31028"/>
    <cellStyle name="Output 12 5 2_Table 2A-1_EFT (Annual)" xfId="15967"/>
    <cellStyle name="Output 12 5 3" xfId="10930"/>
    <cellStyle name="Output 12 5 3 2" xfId="23028"/>
    <cellStyle name="Output 12 5 3 2 2" xfId="44214"/>
    <cellStyle name="Output 12 5 3 3" xfId="33610"/>
    <cellStyle name="Output 12 5 4" xfId="17915"/>
    <cellStyle name="Output 12 5 4 2" xfId="39102"/>
    <cellStyle name="Output 12 5 5" xfId="28285"/>
    <cellStyle name="Output 12 5_Table 2A-1_EFT (Annual)" xfId="7579"/>
    <cellStyle name="Output 12 6" xfId="1636"/>
    <cellStyle name="Output 12 6 2" xfId="5197"/>
    <cellStyle name="Output 12 6 2 2" xfId="13449"/>
    <cellStyle name="Output 12 6 2 2 2" xfId="25449"/>
    <cellStyle name="Output 12 6 2 2 2 2" xfId="46635"/>
    <cellStyle name="Output 12 6 2 2 3" xfId="36031"/>
    <cellStyle name="Output 12 6 2 3" xfId="20336"/>
    <cellStyle name="Output 12 6 2 3 2" xfId="41523"/>
    <cellStyle name="Output 12 6 2 4" xfId="30854"/>
    <cellStyle name="Output 12 6 2_Table 2A-1_EFT (Annual)" xfId="15968"/>
    <cellStyle name="Output 12 6 3" xfId="10793"/>
    <cellStyle name="Output 12 6 3 2" xfId="22903"/>
    <cellStyle name="Output 12 6 3 2 2" xfId="44089"/>
    <cellStyle name="Output 12 6 3 3" xfId="33485"/>
    <cellStyle name="Output 12 6 4" xfId="17790"/>
    <cellStyle name="Output 12 6 4 2" xfId="38977"/>
    <cellStyle name="Output 12 6 5" xfId="28111"/>
    <cellStyle name="Output 12 6_Table 2A-1_EFT (Annual)" xfId="7580"/>
    <cellStyle name="Output 12 7" xfId="3674"/>
    <cellStyle name="Output 12 7 2" xfId="12047"/>
    <cellStyle name="Output 12 7 2 2" xfId="24078"/>
    <cellStyle name="Output 12 7 2 2 2" xfId="45264"/>
    <cellStyle name="Output 12 7 2 3" xfId="34660"/>
    <cellStyle name="Output 12 7 3" xfId="18965"/>
    <cellStyle name="Output 12 7 3 2" xfId="40152"/>
    <cellStyle name="Output 12 7 4" xfId="29384"/>
    <cellStyle name="Output 12 7_Table 2A-1_EFT (Annual)" xfId="15969"/>
    <cellStyle name="Output 12 8" xfId="9364"/>
    <cellStyle name="Output 12 8 2" xfId="21532"/>
    <cellStyle name="Output 12 8 2 2" xfId="42718"/>
    <cellStyle name="Output 12 8 3" xfId="32114"/>
    <cellStyle name="Output 12 9" xfId="16419"/>
    <cellStyle name="Output 12 9 2" xfId="37606"/>
    <cellStyle name="Output 12_Table 2A-1_EFT (Annual)" xfId="3334"/>
    <cellStyle name="Output 13" xfId="151"/>
    <cellStyle name="Output 13 10" xfId="26706"/>
    <cellStyle name="Output 13 2" xfId="544"/>
    <cellStyle name="Output 13 2 2" xfId="1521"/>
    <cellStyle name="Output 13 2 2 2" xfId="2791"/>
    <cellStyle name="Output 13 2 2 2 2" xfId="6352"/>
    <cellStyle name="Output 13 2 2 2 2 2" xfId="14546"/>
    <cellStyle name="Output 13 2 2 2 2 2 2" xfId="26518"/>
    <cellStyle name="Output 13 2 2 2 2 2 2 2" xfId="47704"/>
    <cellStyle name="Output 13 2 2 2 2 2 3" xfId="37100"/>
    <cellStyle name="Output 13 2 2 2 2 3" xfId="21405"/>
    <cellStyle name="Output 13 2 2 2 2 3 2" xfId="42592"/>
    <cellStyle name="Output 13 2 2 2 2 4" xfId="32008"/>
    <cellStyle name="Output 13 2 2 2 2_Table 2A-1_EFT (Annual)" xfId="7582"/>
    <cellStyle name="Output 13 2 2 2 3" xfId="11888"/>
    <cellStyle name="Output 13 2 2 2 3 2" xfId="23972"/>
    <cellStyle name="Output 13 2 2 2 3 2 2" xfId="45158"/>
    <cellStyle name="Output 13 2 2 2 3 3" xfId="34554"/>
    <cellStyle name="Output 13 2 2 2 4" xfId="18859"/>
    <cellStyle name="Output 13 2 2 2 4 2" xfId="40046"/>
    <cellStyle name="Output 13 2 2 2 5" xfId="29265"/>
    <cellStyle name="Output 13 2 2 2_Table 2A-1_EFT (Annual)" xfId="7581"/>
    <cellStyle name="Output 13 2 2 3" xfId="1921"/>
    <cellStyle name="Output 13 2 2 3 2" xfId="5482"/>
    <cellStyle name="Output 13 2 2 3 2 2" xfId="13697"/>
    <cellStyle name="Output 13 2 2 3 2 2 2" xfId="25685"/>
    <cellStyle name="Output 13 2 2 3 2 2 2 2" xfId="46871"/>
    <cellStyle name="Output 13 2 2 3 2 2 3" xfId="36267"/>
    <cellStyle name="Output 13 2 2 3 2 3" xfId="20572"/>
    <cellStyle name="Output 13 2 2 3 2 3 2" xfId="41759"/>
    <cellStyle name="Output 13 2 2 3 2 4" xfId="31139"/>
    <cellStyle name="Output 13 2 2 3 2_Table 2A-1_EFT (Annual)" xfId="7584"/>
    <cellStyle name="Output 13 2 2 3 3" xfId="11041"/>
    <cellStyle name="Output 13 2 2 3 3 2" xfId="23139"/>
    <cellStyle name="Output 13 2 2 3 3 2 2" xfId="44325"/>
    <cellStyle name="Output 13 2 2 3 3 3" xfId="33721"/>
    <cellStyle name="Output 13 2 2 3 4" xfId="18026"/>
    <cellStyle name="Output 13 2 2 3 4 2" xfId="39213"/>
    <cellStyle name="Output 13 2 2 3 5" xfId="28396"/>
    <cellStyle name="Output 13 2 2 3_Table 2A-1_EFT (Annual)" xfId="7583"/>
    <cellStyle name="Output 13 2 2 4" xfId="5082"/>
    <cellStyle name="Output 13 2 2 4 2" xfId="13342"/>
    <cellStyle name="Output 13 2 2 4 2 2" xfId="25348"/>
    <cellStyle name="Output 13 2 2 4 2 2 2" xfId="46534"/>
    <cellStyle name="Output 13 2 2 4 2 3" xfId="35930"/>
    <cellStyle name="Output 13 2 2 4 3" xfId="20235"/>
    <cellStyle name="Output 13 2 2 4 3 2" xfId="41422"/>
    <cellStyle name="Output 13 2 2 4 4" xfId="30739"/>
    <cellStyle name="Output 13 2 2 4_Table 2A-1_EFT (Annual)" xfId="7585"/>
    <cellStyle name="Output 13 2 2 5" xfId="10686"/>
    <cellStyle name="Output 13 2 2 5 2" xfId="22802"/>
    <cellStyle name="Output 13 2 2 5 2 2" xfId="43988"/>
    <cellStyle name="Output 13 2 2 5 3" xfId="33384"/>
    <cellStyle name="Output 13 2 2 6" xfId="17689"/>
    <cellStyle name="Output 13 2 2 6 2" xfId="38876"/>
    <cellStyle name="Output 13 2 2 7" xfId="27996"/>
    <cellStyle name="Output 13 2 2_Table 2A-1_EFT (Annual)" xfId="3342"/>
    <cellStyle name="Output 13 2 3" xfId="2260"/>
    <cellStyle name="Output 13 2 3 2" xfId="5821"/>
    <cellStyle name="Output 13 2 3 2 2" xfId="14036"/>
    <cellStyle name="Output 13 2 3 2 2 2" xfId="26024"/>
    <cellStyle name="Output 13 2 3 2 2 2 2" xfId="47210"/>
    <cellStyle name="Output 13 2 3 2 2 3" xfId="36606"/>
    <cellStyle name="Output 13 2 3 2 3" xfId="20911"/>
    <cellStyle name="Output 13 2 3 2 3 2" xfId="42098"/>
    <cellStyle name="Output 13 2 3 2 4" xfId="31478"/>
    <cellStyle name="Output 13 2 3 2_Table 2A-1_EFT (Annual)" xfId="7587"/>
    <cellStyle name="Output 13 2 3 3" xfId="11380"/>
    <cellStyle name="Output 13 2 3 3 2" xfId="23478"/>
    <cellStyle name="Output 13 2 3 3 2 2" xfId="44664"/>
    <cellStyle name="Output 13 2 3 3 3" xfId="34060"/>
    <cellStyle name="Output 13 2 3 4" xfId="18365"/>
    <cellStyle name="Output 13 2 3 4 2" xfId="39552"/>
    <cellStyle name="Output 13 2 3 5" xfId="28735"/>
    <cellStyle name="Output 13 2 3_Table 2A-1_EFT (Annual)" xfId="7586"/>
    <cellStyle name="Output 13 2 4" xfId="1746"/>
    <cellStyle name="Output 13 2 4 2" xfId="5307"/>
    <cellStyle name="Output 13 2 4 2 2" xfId="13532"/>
    <cellStyle name="Output 13 2 4 2 2 2" xfId="25523"/>
    <cellStyle name="Output 13 2 4 2 2 2 2" xfId="46709"/>
    <cellStyle name="Output 13 2 4 2 2 3" xfId="36105"/>
    <cellStyle name="Output 13 2 4 2 3" xfId="20410"/>
    <cellStyle name="Output 13 2 4 2 3 2" xfId="41597"/>
    <cellStyle name="Output 13 2 4 2 4" xfId="30964"/>
    <cellStyle name="Output 13 2 4 2_Table 2A-1_EFT (Annual)" xfId="7589"/>
    <cellStyle name="Output 13 2 4 3" xfId="10875"/>
    <cellStyle name="Output 13 2 4 3 2" xfId="22977"/>
    <cellStyle name="Output 13 2 4 3 2 2" xfId="44163"/>
    <cellStyle name="Output 13 2 4 3 3" xfId="33559"/>
    <cellStyle name="Output 13 2 4 4" xfId="17864"/>
    <cellStyle name="Output 13 2 4 4 2" xfId="39051"/>
    <cellStyle name="Output 13 2 4 5" xfId="28221"/>
    <cellStyle name="Output 13 2 4_Table 2A-1_EFT (Annual)" xfId="7588"/>
    <cellStyle name="Output 13 2 5" xfId="4114"/>
    <cellStyle name="Output 13 2 5 2" xfId="12438"/>
    <cellStyle name="Output 13 2 5 2 2" xfId="24460"/>
    <cellStyle name="Output 13 2 5 2 2 2" xfId="45646"/>
    <cellStyle name="Output 13 2 5 2 3" xfId="35042"/>
    <cellStyle name="Output 13 2 5 3" xfId="19347"/>
    <cellStyle name="Output 13 2 5 3 2" xfId="40534"/>
    <cellStyle name="Output 13 2 5 4" xfId="29802"/>
    <cellStyle name="Output 13 2 5_Table 2A-1_EFT (Annual)" xfId="7590"/>
    <cellStyle name="Output 13 2 6" xfId="9777"/>
    <cellStyle name="Output 13 2 6 2" xfId="21914"/>
    <cellStyle name="Output 13 2 6 2 2" xfId="43100"/>
    <cellStyle name="Output 13 2 6 3" xfId="32496"/>
    <cellStyle name="Output 13 2 7" xfId="16801"/>
    <cellStyle name="Output 13 2 7 2" xfId="37988"/>
    <cellStyle name="Output 13 2 8" xfId="27059"/>
    <cellStyle name="Output 13 2_Table 2A-1_EFT (Annual)" xfId="3341"/>
    <cellStyle name="Output 13 3" xfId="382"/>
    <cellStyle name="Output 13 3 2" xfId="1365"/>
    <cellStyle name="Output 13 3 2 2" xfId="2635"/>
    <cellStyle name="Output 13 3 2 2 2" xfId="6196"/>
    <cellStyle name="Output 13 3 2 2 2 2" xfId="14390"/>
    <cellStyle name="Output 13 3 2 2 2 2 2" xfId="26362"/>
    <cellStyle name="Output 13 3 2 2 2 2 2 2" xfId="47548"/>
    <cellStyle name="Output 13 3 2 2 2 2 3" xfId="36944"/>
    <cellStyle name="Output 13 3 2 2 2 3" xfId="21249"/>
    <cellStyle name="Output 13 3 2 2 2 3 2" xfId="42436"/>
    <cellStyle name="Output 13 3 2 2 2 4" xfId="31852"/>
    <cellStyle name="Output 13 3 2 2 2_Table 2A-1_EFT (Annual)" xfId="7592"/>
    <cellStyle name="Output 13 3 2 2 3" xfId="11732"/>
    <cellStyle name="Output 13 3 2 2 3 2" xfId="23816"/>
    <cellStyle name="Output 13 3 2 2 3 2 2" xfId="45002"/>
    <cellStyle name="Output 13 3 2 2 3 3" xfId="34398"/>
    <cellStyle name="Output 13 3 2 2 4" xfId="18703"/>
    <cellStyle name="Output 13 3 2 2 4 2" xfId="39890"/>
    <cellStyle name="Output 13 3 2 2 5" xfId="29109"/>
    <cellStyle name="Output 13 3 2 2_Table 2A-1_EFT (Annual)" xfId="7591"/>
    <cellStyle name="Output 13 3 2 3" xfId="1890"/>
    <cellStyle name="Output 13 3 2 3 2" xfId="5451"/>
    <cellStyle name="Output 13 3 2 3 2 2" xfId="13666"/>
    <cellStyle name="Output 13 3 2 3 2 2 2" xfId="25654"/>
    <cellStyle name="Output 13 3 2 3 2 2 2 2" xfId="46840"/>
    <cellStyle name="Output 13 3 2 3 2 2 3" xfId="36236"/>
    <cellStyle name="Output 13 3 2 3 2 3" xfId="20541"/>
    <cellStyle name="Output 13 3 2 3 2 3 2" xfId="41728"/>
    <cellStyle name="Output 13 3 2 3 2 4" xfId="31108"/>
    <cellStyle name="Output 13 3 2 3 2_Table 2A-1_EFT (Annual)" xfId="7594"/>
    <cellStyle name="Output 13 3 2 3 3" xfId="11010"/>
    <cellStyle name="Output 13 3 2 3 3 2" xfId="23108"/>
    <cellStyle name="Output 13 3 2 3 3 2 2" xfId="44294"/>
    <cellStyle name="Output 13 3 2 3 3 3" xfId="33690"/>
    <cellStyle name="Output 13 3 2 3 4" xfId="17995"/>
    <cellStyle name="Output 13 3 2 3 4 2" xfId="39182"/>
    <cellStyle name="Output 13 3 2 3 5" xfId="28365"/>
    <cellStyle name="Output 13 3 2 3_Table 2A-1_EFT (Annual)" xfId="7593"/>
    <cellStyle name="Output 13 3 2 4" xfId="4926"/>
    <cellStyle name="Output 13 3 2 4 2" xfId="13186"/>
    <cellStyle name="Output 13 3 2 4 2 2" xfId="25192"/>
    <cellStyle name="Output 13 3 2 4 2 2 2" xfId="46378"/>
    <cellStyle name="Output 13 3 2 4 2 3" xfId="35774"/>
    <cellStyle name="Output 13 3 2 4 3" xfId="20079"/>
    <cellStyle name="Output 13 3 2 4 3 2" xfId="41266"/>
    <cellStyle name="Output 13 3 2 4 4" xfId="30583"/>
    <cellStyle name="Output 13 3 2 4_Table 2A-1_EFT (Annual)" xfId="7595"/>
    <cellStyle name="Output 13 3 2 5" xfId="10530"/>
    <cellStyle name="Output 13 3 2 5 2" xfId="22646"/>
    <cellStyle name="Output 13 3 2 5 2 2" xfId="43832"/>
    <cellStyle name="Output 13 3 2 5 3" xfId="33228"/>
    <cellStyle name="Output 13 3 2 6" xfId="17533"/>
    <cellStyle name="Output 13 3 2 6 2" xfId="38720"/>
    <cellStyle name="Output 13 3 2 7" xfId="27840"/>
    <cellStyle name="Output 13 3 2_Table 2A-1_EFT (Annual)" xfId="3344"/>
    <cellStyle name="Output 13 3 3" xfId="2104"/>
    <cellStyle name="Output 13 3 3 2" xfId="5665"/>
    <cellStyle name="Output 13 3 3 2 2" xfId="13880"/>
    <cellStyle name="Output 13 3 3 2 2 2" xfId="25868"/>
    <cellStyle name="Output 13 3 3 2 2 2 2" xfId="47054"/>
    <cellStyle name="Output 13 3 3 2 2 3" xfId="36450"/>
    <cellStyle name="Output 13 3 3 2 3" xfId="20755"/>
    <cellStyle name="Output 13 3 3 2 3 2" xfId="41942"/>
    <cellStyle name="Output 13 3 3 2 4" xfId="31322"/>
    <cellStyle name="Output 13 3 3 2_Table 2A-1_EFT (Annual)" xfId="7597"/>
    <cellStyle name="Output 13 3 3 3" xfId="11224"/>
    <cellStyle name="Output 13 3 3 3 2" xfId="23322"/>
    <cellStyle name="Output 13 3 3 3 2 2" xfId="44508"/>
    <cellStyle name="Output 13 3 3 3 3" xfId="33904"/>
    <cellStyle name="Output 13 3 3 4" xfId="18209"/>
    <cellStyle name="Output 13 3 3 4 2" xfId="39396"/>
    <cellStyle name="Output 13 3 3 5" xfId="28579"/>
    <cellStyle name="Output 13 3 3_Table 2A-1_EFT (Annual)" xfId="7596"/>
    <cellStyle name="Output 13 3 4" xfId="1710"/>
    <cellStyle name="Output 13 3 4 2" xfId="5271"/>
    <cellStyle name="Output 13 3 4 2 2" xfId="13500"/>
    <cellStyle name="Output 13 3 4 2 2 2" xfId="25493"/>
    <cellStyle name="Output 13 3 4 2 2 2 2" xfId="46679"/>
    <cellStyle name="Output 13 3 4 2 2 3" xfId="36075"/>
    <cellStyle name="Output 13 3 4 2 3" xfId="20380"/>
    <cellStyle name="Output 13 3 4 2 3 2" xfId="41567"/>
    <cellStyle name="Output 13 3 4 2 4" xfId="30928"/>
    <cellStyle name="Output 13 3 4 2_Table 2A-1_EFT (Annual)" xfId="7599"/>
    <cellStyle name="Output 13 3 4 3" xfId="10844"/>
    <cellStyle name="Output 13 3 4 3 2" xfId="22947"/>
    <cellStyle name="Output 13 3 4 3 2 2" xfId="44133"/>
    <cellStyle name="Output 13 3 4 3 3" xfId="33529"/>
    <cellStyle name="Output 13 3 4 4" xfId="17834"/>
    <cellStyle name="Output 13 3 4 4 2" xfId="39021"/>
    <cellStyle name="Output 13 3 4 5" xfId="28185"/>
    <cellStyle name="Output 13 3 4_Table 2A-1_EFT (Annual)" xfId="7598"/>
    <cellStyle name="Output 13 3 5" xfId="3952"/>
    <cellStyle name="Output 13 3 5 2" xfId="12280"/>
    <cellStyle name="Output 13 3 5 2 2" xfId="24304"/>
    <cellStyle name="Output 13 3 5 2 2 2" xfId="45490"/>
    <cellStyle name="Output 13 3 5 2 3" xfId="34886"/>
    <cellStyle name="Output 13 3 5 3" xfId="19191"/>
    <cellStyle name="Output 13 3 5 3 2" xfId="40378"/>
    <cellStyle name="Output 13 3 5 4" xfId="29640"/>
    <cellStyle name="Output 13 3 5_Table 2A-1_EFT (Annual)" xfId="7600"/>
    <cellStyle name="Output 13 3 6" xfId="9617"/>
    <cellStyle name="Output 13 3 6 2" xfId="21758"/>
    <cellStyle name="Output 13 3 6 2 2" xfId="42944"/>
    <cellStyle name="Output 13 3 6 3" xfId="32340"/>
    <cellStyle name="Output 13 3 7" xfId="16645"/>
    <cellStyle name="Output 13 3 7 2" xfId="37832"/>
    <cellStyle name="Output 13 3 8" xfId="26897"/>
    <cellStyle name="Output 13 3_Table 2A-1_EFT (Annual)" xfId="3343"/>
    <cellStyle name="Output 13 4" xfId="1199"/>
    <cellStyle name="Output 13 4 2" xfId="2469"/>
    <cellStyle name="Output 13 4 2 2" xfId="6030"/>
    <cellStyle name="Output 13 4 2 2 2" xfId="14224"/>
    <cellStyle name="Output 13 4 2 2 2 2" xfId="26196"/>
    <cellStyle name="Output 13 4 2 2 2 2 2" xfId="47382"/>
    <cellStyle name="Output 13 4 2 2 2 3" xfId="36778"/>
    <cellStyle name="Output 13 4 2 2 3" xfId="21083"/>
    <cellStyle name="Output 13 4 2 2 3 2" xfId="42270"/>
    <cellStyle name="Output 13 4 2 2 4" xfId="31686"/>
    <cellStyle name="Output 13 4 2 2_Table 2A-1_EFT (Annual)" xfId="7602"/>
    <cellStyle name="Output 13 4 2 3" xfId="11566"/>
    <cellStyle name="Output 13 4 2 3 2" xfId="23650"/>
    <cellStyle name="Output 13 4 2 3 2 2" xfId="44836"/>
    <cellStyle name="Output 13 4 2 3 3" xfId="34232"/>
    <cellStyle name="Output 13 4 2 4" xfId="18537"/>
    <cellStyle name="Output 13 4 2 4 2" xfId="39724"/>
    <cellStyle name="Output 13 4 2 5" xfId="28943"/>
    <cellStyle name="Output 13 4 2_Table 2A-1_EFT (Annual)" xfId="7601"/>
    <cellStyle name="Output 13 4 3" xfId="1826"/>
    <cellStyle name="Output 13 4 3 2" xfId="5387"/>
    <cellStyle name="Output 13 4 3 2 2" xfId="13602"/>
    <cellStyle name="Output 13 4 3 2 2 2" xfId="25590"/>
    <cellStyle name="Output 13 4 3 2 2 2 2" xfId="46776"/>
    <cellStyle name="Output 13 4 3 2 2 3" xfId="36172"/>
    <cellStyle name="Output 13 4 3 2 3" xfId="20477"/>
    <cellStyle name="Output 13 4 3 2 3 2" xfId="41664"/>
    <cellStyle name="Output 13 4 3 2 4" xfId="31044"/>
    <cellStyle name="Output 13 4 3 2_Table 2A-1_EFT (Annual)" xfId="7604"/>
    <cellStyle name="Output 13 4 3 3" xfId="10946"/>
    <cellStyle name="Output 13 4 3 3 2" xfId="23044"/>
    <cellStyle name="Output 13 4 3 3 2 2" xfId="44230"/>
    <cellStyle name="Output 13 4 3 3 3" xfId="33626"/>
    <cellStyle name="Output 13 4 3 4" xfId="17931"/>
    <cellStyle name="Output 13 4 3 4 2" xfId="39118"/>
    <cellStyle name="Output 13 4 3 5" xfId="28301"/>
    <cellStyle name="Output 13 4 3_Table 2A-1_EFT (Annual)" xfId="7603"/>
    <cellStyle name="Output 13 4 4" xfId="4760"/>
    <cellStyle name="Output 13 4 4 2" xfId="13020"/>
    <cellStyle name="Output 13 4 4 2 2" xfId="25026"/>
    <cellStyle name="Output 13 4 4 2 2 2" xfId="46212"/>
    <cellStyle name="Output 13 4 4 2 3" xfId="35608"/>
    <cellStyle name="Output 13 4 4 3" xfId="19913"/>
    <cellStyle name="Output 13 4 4 3 2" xfId="41100"/>
    <cellStyle name="Output 13 4 4 4" xfId="30417"/>
    <cellStyle name="Output 13 4 4_Table 2A-1_EFT (Annual)" xfId="7605"/>
    <cellStyle name="Output 13 4 5" xfId="10364"/>
    <cellStyle name="Output 13 4 5 2" xfId="22480"/>
    <cellStyle name="Output 13 4 5 2 2" xfId="43666"/>
    <cellStyle name="Output 13 4 5 3" xfId="33062"/>
    <cellStyle name="Output 13 4 6" xfId="17367"/>
    <cellStyle name="Output 13 4 6 2" xfId="38554"/>
    <cellStyle name="Output 13 4 7" xfId="27674"/>
    <cellStyle name="Output 13 4_Table 2A-1_EFT (Annual)" xfId="3345"/>
    <cellStyle name="Output 13 5" xfId="1781"/>
    <cellStyle name="Output 13 5 2" xfId="5342"/>
    <cellStyle name="Output 13 5 2 2" xfId="13557"/>
    <cellStyle name="Output 13 5 2 2 2" xfId="25545"/>
    <cellStyle name="Output 13 5 2 2 2 2" xfId="46731"/>
    <cellStyle name="Output 13 5 2 2 3" xfId="36127"/>
    <cellStyle name="Output 13 5 2 3" xfId="20432"/>
    <cellStyle name="Output 13 5 2 3 2" xfId="41619"/>
    <cellStyle name="Output 13 5 2 4" xfId="30999"/>
    <cellStyle name="Output 13 5 2_Table 2A-1_EFT (Annual)" xfId="7607"/>
    <cellStyle name="Output 13 5 3" xfId="10901"/>
    <cellStyle name="Output 13 5 3 2" xfId="22999"/>
    <cellStyle name="Output 13 5 3 2 2" xfId="44185"/>
    <cellStyle name="Output 13 5 3 3" xfId="33581"/>
    <cellStyle name="Output 13 5 4" xfId="17886"/>
    <cellStyle name="Output 13 5 4 2" xfId="39073"/>
    <cellStyle name="Output 13 5 5" xfId="28256"/>
    <cellStyle name="Output 13 5_Table 2A-1_EFT (Annual)" xfId="7606"/>
    <cellStyle name="Output 13 6" xfId="1653"/>
    <cellStyle name="Output 13 6 2" xfId="5214"/>
    <cellStyle name="Output 13 6 2 2" xfId="13461"/>
    <cellStyle name="Output 13 6 2 2 2" xfId="25461"/>
    <cellStyle name="Output 13 6 2 2 2 2" xfId="46647"/>
    <cellStyle name="Output 13 6 2 2 3" xfId="36043"/>
    <cellStyle name="Output 13 6 2 3" xfId="20348"/>
    <cellStyle name="Output 13 6 2 3 2" xfId="41535"/>
    <cellStyle name="Output 13 6 2 4" xfId="30871"/>
    <cellStyle name="Output 13 6 2_Table 2A-1_EFT (Annual)" xfId="7609"/>
    <cellStyle name="Output 13 6 3" xfId="10806"/>
    <cellStyle name="Output 13 6 3 2" xfId="22915"/>
    <cellStyle name="Output 13 6 3 2 2" xfId="44101"/>
    <cellStyle name="Output 13 6 3 3" xfId="33497"/>
    <cellStyle name="Output 13 6 4" xfId="17802"/>
    <cellStyle name="Output 13 6 4 2" xfId="38989"/>
    <cellStyle name="Output 13 6 5" xfId="28128"/>
    <cellStyle name="Output 13 6_Table 2A-1_EFT (Annual)" xfId="7608"/>
    <cellStyle name="Output 13 7" xfId="3740"/>
    <cellStyle name="Output 13 7 2" xfId="12108"/>
    <cellStyle name="Output 13 7 2 2" xfId="24138"/>
    <cellStyle name="Output 13 7 2 2 2" xfId="45324"/>
    <cellStyle name="Output 13 7 2 3" xfId="34720"/>
    <cellStyle name="Output 13 7 3" xfId="19025"/>
    <cellStyle name="Output 13 7 3 2" xfId="40212"/>
    <cellStyle name="Output 13 7 4" xfId="29449"/>
    <cellStyle name="Output 13 7_Table 2A-1_EFT (Annual)" xfId="7610"/>
    <cellStyle name="Output 13 8" xfId="9427"/>
    <cellStyle name="Output 13 8 2" xfId="21592"/>
    <cellStyle name="Output 13 8 2 2" xfId="42778"/>
    <cellStyle name="Output 13 8 3" xfId="32174"/>
    <cellStyle name="Output 13 9" xfId="16479"/>
    <cellStyle name="Output 13 9 2" xfId="37666"/>
    <cellStyle name="Output 13_Table 2A-1_EFT (Annual)" xfId="3340"/>
    <cellStyle name="Output 14" xfId="145"/>
    <cellStyle name="Output 14 10" xfId="26700"/>
    <cellStyle name="Output 14 2" xfId="538"/>
    <cellStyle name="Output 14 2 2" xfId="1515"/>
    <cellStyle name="Output 14 2 2 2" xfId="2785"/>
    <cellStyle name="Output 14 2 2 2 2" xfId="6346"/>
    <cellStyle name="Output 14 2 2 2 2 2" xfId="14540"/>
    <cellStyle name="Output 14 2 2 2 2 2 2" xfId="26512"/>
    <cellStyle name="Output 14 2 2 2 2 2 2 2" xfId="47698"/>
    <cellStyle name="Output 14 2 2 2 2 2 3" xfId="37094"/>
    <cellStyle name="Output 14 2 2 2 2 3" xfId="21399"/>
    <cellStyle name="Output 14 2 2 2 2 3 2" xfId="42586"/>
    <cellStyle name="Output 14 2 2 2 2 4" xfId="32002"/>
    <cellStyle name="Output 14 2 2 2 2_Table 2A-1_EFT (Annual)" xfId="7612"/>
    <cellStyle name="Output 14 2 2 2 3" xfId="11882"/>
    <cellStyle name="Output 14 2 2 2 3 2" xfId="23966"/>
    <cellStyle name="Output 14 2 2 2 3 2 2" xfId="45152"/>
    <cellStyle name="Output 14 2 2 2 3 3" xfId="34548"/>
    <cellStyle name="Output 14 2 2 2 4" xfId="18853"/>
    <cellStyle name="Output 14 2 2 2 4 2" xfId="40040"/>
    <cellStyle name="Output 14 2 2 2 5" xfId="29259"/>
    <cellStyle name="Output 14 2 2 2_Table 2A-1_EFT (Annual)" xfId="7611"/>
    <cellStyle name="Output 14 2 2 3" xfId="1920"/>
    <cellStyle name="Output 14 2 2 3 2" xfId="5481"/>
    <cellStyle name="Output 14 2 2 3 2 2" xfId="13696"/>
    <cellStyle name="Output 14 2 2 3 2 2 2" xfId="25684"/>
    <cellStyle name="Output 14 2 2 3 2 2 2 2" xfId="46870"/>
    <cellStyle name="Output 14 2 2 3 2 2 3" xfId="36266"/>
    <cellStyle name="Output 14 2 2 3 2 3" xfId="20571"/>
    <cellStyle name="Output 14 2 2 3 2 3 2" xfId="41758"/>
    <cellStyle name="Output 14 2 2 3 2 4" xfId="31138"/>
    <cellStyle name="Output 14 2 2 3 2_Table 2A-1_EFT (Annual)" xfId="7614"/>
    <cellStyle name="Output 14 2 2 3 3" xfId="11040"/>
    <cellStyle name="Output 14 2 2 3 3 2" xfId="23138"/>
    <cellStyle name="Output 14 2 2 3 3 2 2" xfId="44324"/>
    <cellStyle name="Output 14 2 2 3 3 3" xfId="33720"/>
    <cellStyle name="Output 14 2 2 3 4" xfId="18025"/>
    <cellStyle name="Output 14 2 2 3 4 2" xfId="39212"/>
    <cellStyle name="Output 14 2 2 3 5" xfId="28395"/>
    <cellStyle name="Output 14 2 2 3_Table 2A-1_EFT (Annual)" xfId="7613"/>
    <cellStyle name="Output 14 2 2 4" xfId="5076"/>
    <cellStyle name="Output 14 2 2 4 2" xfId="13336"/>
    <cellStyle name="Output 14 2 2 4 2 2" xfId="25342"/>
    <cellStyle name="Output 14 2 2 4 2 2 2" xfId="46528"/>
    <cellStyle name="Output 14 2 2 4 2 3" xfId="35924"/>
    <cellStyle name="Output 14 2 2 4 3" xfId="20229"/>
    <cellStyle name="Output 14 2 2 4 3 2" xfId="41416"/>
    <cellStyle name="Output 14 2 2 4 4" xfId="30733"/>
    <cellStyle name="Output 14 2 2 4_Table 2A-1_EFT (Annual)" xfId="7615"/>
    <cellStyle name="Output 14 2 2 5" xfId="10680"/>
    <cellStyle name="Output 14 2 2 5 2" xfId="22796"/>
    <cellStyle name="Output 14 2 2 5 2 2" xfId="43982"/>
    <cellStyle name="Output 14 2 2 5 3" xfId="33378"/>
    <cellStyle name="Output 14 2 2 6" xfId="17683"/>
    <cellStyle name="Output 14 2 2 6 2" xfId="38870"/>
    <cellStyle name="Output 14 2 2 7" xfId="27990"/>
    <cellStyle name="Output 14 2 2_Table 2A-1_EFT (Annual)" xfId="3348"/>
    <cellStyle name="Output 14 2 3" xfId="2254"/>
    <cellStyle name="Output 14 2 3 2" xfId="5815"/>
    <cellStyle name="Output 14 2 3 2 2" xfId="14030"/>
    <cellStyle name="Output 14 2 3 2 2 2" xfId="26018"/>
    <cellStyle name="Output 14 2 3 2 2 2 2" xfId="47204"/>
    <cellStyle name="Output 14 2 3 2 2 3" xfId="36600"/>
    <cellStyle name="Output 14 2 3 2 3" xfId="20905"/>
    <cellStyle name="Output 14 2 3 2 3 2" xfId="42092"/>
    <cellStyle name="Output 14 2 3 2 4" xfId="31472"/>
    <cellStyle name="Output 14 2 3 2_Table 2A-1_EFT (Annual)" xfId="7617"/>
    <cellStyle name="Output 14 2 3 3" xfId="11374"/>
    <cellStyle name="Output 14 2 3 3 2" xfId="23472"/>
    <cellStyle name="Output 14 2 3 3 2 2" xfId="44658"/>
    <cellStyle name="Output 14 2 3 3 3" xfId="34054"/>
    <cellStyle name="Output 14 2 3 4" xfId="18359"/>
    <cellStyle name="Output 14 2 3 4 2" xfId="39546"/>
    <cellStyle name="Output 14 2 3 5" xfId="28729"/>
    <cellStyle name="Output 14 2 3_Table 2A-1_EFT (Annual)" xfId="7616"/>
    <cellStyle name="Output 14 2 4" xfId="1745"/>
    <cellStyle name="Output 14 2 4 2" xfId="5306"/>
    <cellStyle name="Output 14 2 4 2 2" xfId="13531"/>
    <cellStyle name="Output 14 2 4 2 2 2" xfId="25522"/>
    <cellStyle name="Output 14 2 4 2 2 2 2" xfId="46708"/>
    <cellStyle name="Output 14 2 4 2 2 3" xfId="36104"/>
    <cellStyle name="Output 14 2 4 2 3" xfId="20409"/>
    <cellStyle name="Output 14 2 4 2 3 2" xfId="41596"/>
    <cellStyle name="Output 14 2 4 2 4" xfId="30963"/>
    <cellStyle name="Output 14 2 4 2_Table 2A-1_EFT (Annual)" xfId="7619"/>
    <cellStyle name="Output 14 2 4 3" xfId="10874"/>
    <cellStyle name="Output 14 2 4 3 2" xfId="22976"/>
    <cellStyle name="Output 14 2 4 3 2 2" xfId="44162"/>
    <cellStyle name="Output 14 2 4 3 3" xfId="33558"/>
    <cellStyle name="Output 14 2 4 4" xfId="17863"/>
    <cellStyle name="Output 14 2 4 4 2" xfId="39050"/>
    <cellStyle name="Output 14 2 4 5" xfId="28220"/>
    <cellStyle name="Output 14 2 4_Table 2A-1_EFT (Annual)" xfId="7618"/>
    <cellStyle name="Output 14 2 5" xfId="4108"/>
    <cellStyle name="Output 14 2 5 2" xfId="12432"/>
    <cellStyle name="Output 14 2 5 2 2" xfId="24454"/>
    <cellStyle name="Output 14 2 5 2 2 2" xfId="45640"/>
    <cellStyle name="Output 14 2 5 2 3" xfId="35036"/>
    <cellStyle name="Output 14 2 5 3" xfId="19341"/>
    <cellStyle name="Output 14 2 5 3 2" xfId="40528"/>
    <cellStyle name="Output 14 2 5 4" xfId="29796"/>
    <cellStyle name="Output 14 2 5_Table 2A-1_EFT (Annual)" xfId="7620"/>
    <cellStyle name="Output 14 2 6" xfId="9771"/>
    <cellStyle name="Output 14 2 6 2" xfId="21908"/>
    <cellStyle name="Output 14 2 6 2 2" xfId="43094"/>
    <cellStyle name="Output 14 2 6 3" xfId="32490"/>
    <cellStyle name="Output 14 2 7" xfId="16795"/>
    <cellStyle name="Output 14 2 7 2" xfId="37982"/>
    <cellStyle name="Output 14 2 8" xfId="27053"/>
    <cellStyle name="Output 14 2_Table 2A-1_EFT (Annual)" xfId="3347"/>
    <cellStyle name="Output 14 3" xfId="376"/>
    <cellStyle name="Output 14 3 2" xfId="1359"/>
    <cellStyle name="Output 14 3 2 2" xfId="2629"/>
    <cellStyle name="Output 14 3 2 2 2" xfId="6190"/>
    <cellStyle name="Output 14 3 2 2 2 2" xfId="14384"/>
    <cellStyle name="Output 14 3 2 2 2 2 2" xfId="26356"/>
    <cellStyle name="Output 14 3 2 2 2 2 2 2" xfId="47542"/>
    <cellStyle name="Output 14 3 2 2 2 2 3" xfId="36938"/>
    <cellStyle name="Output 14 3 2 2 2 3" xfId="21243"/>
    <cellStyle name="Output 14 3 2 2 2 3 2" xfId="42430"/>
    <cellStyle name="Output 14 3 2 2 2 4" xfId="31846"/>
    <cellStyle name="Output 14 3 2 2 2_Table 2A-1_EFT (Annual)" xfId="7622"/>
    <cellStyle name="Output 14 3 2 2 3" xfId="11726"/>
    <cellStyle name="Output 14 3 2 2 3 2" xfId="23810"/>
    <cellStyle name="Output 14 3 2 2 3 2 2" xfId="44996"/>
    <cellStyle name="Output 14 3 2 2 3 3" xfId="34392"/>
    <cellStyle name="Output 14 3 2 2 4" xfId="18697"/>
    <cellStyle name="Output 14 3 2 2 4 2" xfId="39884"/>
    <cellStyle name="Output 14 3 2 2 5" xfId="29103"/>
    <cellStyle name="Output 14 3 2 2_Table 2A-1_EFT (Annual)" xfId="7621"/>
    <cellStyle name="Output 14 3 2 3" xfId="1889"/>
    <cellStyle name="Output 14 3 2 3 2" xfId="5450"/>
    <cellStyle name="Output 14 3 2 3 2 2" xfId="13665"/>
    <cellStyle name="Output 14 3 2 3 2 2 2" xfId="25653"/>
    <cellStyle name="Output 14 3 2 3 2 2 2 2" xfId="46839"/>
    <cellStyle name="Output 14 3 2 3 2 2 3" xfId="36235"/>
    <cellStyle name="Output 14 3 2 3 2 3" xfId="20540"/>
    <cellStyle name="Output 14 3 2 3 2 3 2" xfId="41727"/>
    <cellStyle name="Output 14 3 2 3 2 4" xfId="31107"/>
    <cellStyle name="Output 14 3 2 3 2_Table 2A-1_EFT (Annual)" xfId="7624"/>
    <cellStyle name="Output 14 3 2 3 3" xfId="11009"/>
    <cellStyle name="Output 14 3 2 3 3 2" xfId="23107"/>
    <cellStyle name="Output 14 3 2 3 3 2 2" xfId="44293"/>
    <cellStyle name="Output 14 3 2 3 3 3" xfId="33689"/>
    <cellStyle name="Output 14 3 2 3 4" xfId="17994"/>
    <cellStyle name="Output 14 3 2 3 4 2" xfId="39181"/>
    <cellStyle name="Output 14 3 2 3 5" xfId="28364"/>
    <cellStyle name="Output 14 3 2 3_Table 2A-1_EFT (Annual)" xfId="7623"/>
    <cellStyle name="Output 14 3 2 4" xfId="4920"/>
    <cellStyle name="Output 14 3 2 4 2" xfId="13180"/>
    <cellStyle name="Output 14 3 2 4 2 2" xfId="25186"/>
    <cellStyle name="Output 14 3 2 4 2 2 2" xfId="46372"/>
    <cellStyle name="Output 14 3 2 4 2 3" xfId="35768"/>
    <cellStyle name="Output 14 3 2 4 3" xfId="20073"/>
    <cellStyle name="Output 14 3 2 4 3 2" xfId="41260"/>
    <cellStyle name="Output 14 3 2 4 4" xfId="30577"/>
    <cellStyle name="Output 14 3 2 4_Table 2A-1_EFT (Annual)" xfId="7625"/>
    <cellStyle name="Output 14 3 2 5" xfId="10524"/>
    <cellStyle name="Output 14 3 2 5 2" xfId="22640"/>
    <cellStyle name="Output 14 3 2 5 2 2" xfId="43826"/>
    <cellStyle name="Output 14 3 2 5 3" xfId="33222"/>
    <cellStyle name="Output 14 3 2 6" xfId="17527"/>
    <cellStyle name="Output 14 3 2 6 2" xfId="38714"/>
    <cellStyle name="Output 14 3 2 7" xfId="27834"/>
    <cellStyle name="Output 14 3 2_Table 2A-1_EFT (Annual)" xfId="3350"/>
    <cellStyle name="Output 14 3 3" xfId="2098"/>
    <cellStyle name="Output 14 3 3 2" xfId="5659"/>
    <cellStyle name="Output 14 3 3 2 2" xfId="13874"/>
    <cellStyle name="Output 14 3 3 2 2 2" xfId="25862"/>
    <cellStyle name="Output 14 3 3 2 2 2 2" xfId="47048"/>
    <cellStyle name="Output 14 3 3 2 2 3" xfId="36444"/>
    <cellStyle name="Output 14 3 3 2 3" xfId="20749"/>
    <cellStyle name="Output 14 3 3 2 3 2" xfId="41936"/>
    <cellStyle name="Output 14 3 3 2 4" xfId="31316"/>
    <cellStyle name="Output 14 3 3 2_Table 2A-1_EFT (Annual)" xfId="7627"/>
    <cellStyle name="Output 14 3 3 3" xfId="11218"/>
    <cellStyle name="Output 14 3 3 3 2" xfId="23316"/>
    <cellStyle name="Output 14 3 3 3 2 2" xfId="44502"/>
    <cellStyle name="Output 14 3 3 3 3" xfId="33898"/>
    <cellStyle name="Output 14 3 3 4" xfId="18203"/>
    <cellStyle name="Output 14 3 3 4 2" xfId="39390"/>
    <cellStyle name="Output 14 3 3 5" xfId="28573"/>
    <cellStyle name="Output 14 3 3_Table 2A-1_EFT (Annual)" xfId="7626"/>
    <cellStyle name="Output 14 3 4" xfId="1709"/>
    <cellStyle name="Output 14 3 4 2" xfId="5270"/>
    <cellStyle name="Output 14 3 4 2 2" xfId="13499"/>
    <cellStyle name="Output 14 3 4 2 2 2" xfId="25492"/>
    <cellStyle name="Output 14 3 4 2 2 2 2" xfId="46678"/>
    <cellStyle name="Output 14 3 4 2 2 3" xfId="36074"/>
    <cellStyle name="Output 14 3 4 2 3" xfId="20379"/>
    <cellStyle name="Output 14 3 4 2 3 2" xfId="41566"/>
    <cellStyle name="Output 14 3 4 2 4" xfId="30927"/>
    <cellStyle name="Output 14 3 4 2_Table 2A-1_EFT (Annual)" xfId="7629"/>
    <cellStyle name="Output 14 3 4 3" xfId="10843"/>
    <cellStyle name="Output 14 3 4 3 2" xfId="22946"/>
    <cellStyle name="Output 14 3 4 3 2 2" xfId="44132"/>
    <cellStyle name="Output 14 3 4 3 3" xfId="33528"/>
    <cellStyle name="Output 14 3 4 4" xfId="17833"/>
    <cellStyle name="Output 14 3 4 4 2" xfId="39020"/>
    <cellStyle name="Output 14 3 4 5" xfId="28184"/>
    <cellStyle name="Output 14 3 4_Table 2A-1_EFT (Annual)" xfId="7628"/>
    <cellStyle name="Output 14 3 5" xfId="3946"/>
    <cellStyle name="Output 14 3 5 2" xfId="12274"/>
    <cellStyle name="Output 14 3 5 2 2" xfId="24298"/>
    <cellStyle name="Output 14 3 5 2 2 2" xfId="45484"/>
    <cellStyle name="Output 14 3 5 2 3" xfId="34880"/>
    <cellStyle name="Output 14 3 5 3" xfId="19185"/>
    <cellStyle name="Output 14 3 5 3 2" xfId="40372"/>
    <cellStyle name="Output 14 3 5 4" xfId="29634"/>
    <cellStyle name="Output 14 3 5_Table 2A-1_EFT (Annual)" xfId="7630"/>
    <cellStyle name="Output 14 3 6" xfId="9611"/>
    <cellStyle name="Output 14 3 6 2" xfId="21752"/>
    <cellStyle name="Output 14 3 6 2 2" xfId="42938"/>
    <cellStyle name="Output 14 3 6 3" xfId="32334"/>
    <cellStyle name="Output 14 3 7" xfId="16639"/>
    <cellStyle name="Output 14 3 7 2" xfId="37826"/>
    <cellStyle name="Output 14 3 8" xfId="26891"/>
    <cellStyle name="Output 14 3_Table 2A-1_EFT (Annual)" xfId="3349"/>
    <cellStyle name="Output 14 4" xfId="1193"/>
    <cellStyle name="Output 14 4 2" xfId="2463"/>
    <cellStyle name="Output 14 4 2 2" xfId="6024"/>
    <cellStyle name="Output 14 4 2 2 2" xfId="14218"/>
    <cellStyle name="Output 14 4 2 2 2 2" xfId="26190"/>
    <cellStyle name="Output 14 4 2 2 2 2 2" xfId="47376"/>
    <cellStyle name="Output 14 4 2 2 2 3" xfId="36772"/>
    <cellStyle name="Output 14 4 2 2 3" xfId="21077"/>
    <cellStyle name="Output 14 4 2 2 3 2" xfId="42264"/>
    <cellStyle name="Output 14 4 2 2 4" xfId="31680"/>
    <cellStyle name="Output 14 4 2 2_Table 2A-1_EFT (Annual)" xfId="7632"/>
    <cellStyle name="Output 14 4 2 3" xfId="11560"/>
    <cellStyle name="Output 14 4 2 3 2" xfId="23644"/>
    <cellStyle name="Output 14 4 2 3 2 2" xfId="44830"/>
    <cellStyle name="Output 14 4 2 3 3" xfId="34226"/>
    <cellStyle name="Output 14 4 2 4" xfId="18531"/>
    <cellStyle name="Output 14 4 2 4 2" xfId="39718"/>
    <cellStyle name="Output 14 4 2 5" xfId="28937"/>
    <cellStyle name="Output 14 4 2_Table 2A-1_EFT (Annual)" xfId="7631"/>
    <cellStyle name="Output 14 4 3" xfId="1825"/>
    <cellStyle name="Output 14 4 3 2" xfId="5386"/>
    <cellStyle name="Output 14 4 3 2 2" xfId="13601"/>
    <cellStyle name="Output 14 4 3 2 2 2" xfId="25589"/>
    <cellStyle name="Output 14 4 3 2 2 2 2" xfId="46775"/>
    <cellStyle name="Output 14 4 3 2 2 3" xfId="36171"/>
    <cellStyle name="Output 14 4 3 2 3" xfId="20476"/>
    <cellStyle name="Output 14 4 3 2 3 2" xfId="41663"/>
    <cellStyle name="Output 14 4 3 2 4" xfId="31043"/>
    <cellStyle name="Output 14 4 3 2_Table 2A-1_EFT (Annual)" xfId="7634"/>
    <cellStyle name="Output 14 4 3 3" xfId="10945"/>
    <cellStyle name="Output 14 4 3 3 2" xfId="23043"/>
    <cellStyle name="Output 14 4 3 3 2 2" xfId="44229"/>
    <cellStyle name="Output 14 4 3 3 3" xfId="33625"/>
    <cellStyle name="Output 14 4 3 4" xfId="17930"/>
    <cellStyle name="Output 14 4 3 4 2" xfId="39117"/>
    <cellStyle name="Output 14 4 3 5" xfId="28300"/>
    <cellStyle name="Output 14 4 3_Table 2A-1_EFT (Annual)" xfId="7633"/>
    <cellStyle name="Output 14 4 4" xfId="4754"/>
    <cellStyle name="Output 14 4 4 2" xfId="13014"/>
    <cellStyle name="Output 14 4 4 2 2" xfId="25020"/>
    <cellStyle name="Output 14 4 4 2 2 2" xfId="46206"/>
    <cellStyle name="Output 14 4 4 2 3" xfId="35602"/>
    <cellStyle name="Output 14 4 4 3" xfId="19907"/>
    <cellStyle name="Output 14 4 4 3 2" xfId="41094"/>
    <cellStyle name="Output 14 4 4 4" xfId="30411"/>
    <cellStyle name="Output 14 4 4_Table 2A-1_EFT (Annual)" xfId="7635"/>
    <cellStyle name="Output 14 4 5" xfId="10358"/>
    <cellStyle name="Output 14 4 5 2" xfId="22474"/>
    <cellStyle name="Output 14 4 5 2 2" xfId="43660"/>
    <cellStyle name="Output 14 4 5 3" xfId="33056"/>
    <cellStyle name="Output 14 4 6" xfId="17361"/>
    <cellStyle name="Output 14 4 6 2" xfId="38548"/>
    <cellStyle name="Output 14 4 7" xfId="27668"/>
    <cellStyle name="Output 14 4_Table 2A-1_EFT (Annual)" xfId="3351"/>
    <cellStyle name="Output 14 5" xfId="1784"/>
    <cellStyle name="Output 14 5 2" xfId="5345"/>
    <cellStyle name="Output 14 5 2 2" xfId="13560"/>
    <cellStyle name="Output 14 5 2 2 2" xfId="25548"/>
    <cellStyle name="Output 14 5 2 2 2 2" xfId="46734"/>
    <cellStyle name="Output 14 5 2 2 3" xfId="36130"/>
    <cellStyle name="Output 14 5 2 3" xfId="20435"/>
    <cellStyle name="Output 14 5 2 3 2" xfId="41622"/>
    <cellStyle name="Output 14 5 2 4" xfId="31002"/>
    <cellStyle name="Output 14 5 2_Table 2A-1_EFT (Annual)" xfId="7637"/>
    <cellStyle name="Output 14 5 3" xfId="10904"/>
    <cellStyle name="Output 14 5 3 2" xfId="23002"/>
    <cellStyle name="Output 14 5 3 2 2" xfId="44188"/>
    <cellStyle name="Output 14 5 3 3" xfId="33584"/>
    <cellStyle name="Output 14 5 4" xfId="17889"/>
    <cellStyle name="Output 14 5 4 2" xfId="39076"/>
    <cellStyle name="Output 14 5 5" xfId="28259"/>
    <cellStyle name="Output 14 5_Table 2A-1_EFT (Annual)" xfId="7636"/>
    <cellStyle name="Output 14 6" xfId="1652"/>
    <cellStyle name="Output 14 6 2" xfId="5213"/>
    <cellStyle name="Output 14 6 2 2" xfId="13460"/>
    <cellStyle name="Output 14 6 2 2 2" xfId="25460"/>
    <cellStyle name="Output 14 6 2 2 2 2" xfId="46646"/>
    <cellStyle name="Output 14 6 2 2 3" xfId="36042"/>
    <cellStyle name="Output 14 6 2 3" xfId="20347"/>
    <cellStyle name="Output 14 6 2 3 2" xfId="41534"/>
    <cellStyle name="Output 14 6 2 4" xfId="30870"/>
    <cellStyle name="Output 14 6 2_Table 2A-1_EFT (Annual)" xfId="7639"/>
    <cellStyle name="Output 14 6 3" xfId="10805"/>
    <cellStyle name="Output 14 6 3 2" xfId="22914"/>
    <cellStyle name="Output 14 6 3 2 2" xfId="44100"/>
    <cellStyle name="Output 14 6 3 3" xfId="33496"/>
    <cellStyle name="Output 14 6 4" xfId="17801"/>
    <cellStyle name="Output 14 6 4 2" xfId="38988"/>
    <cellStyle name="Output 14 6 5" xfId="28127"/>
    <cellStyle name="Output 14 6_Table 2A-1_EFT (Annual)" xfId="7638"/>
    <cellStyle name="Output 14 7" xfId="3734"/>
    <cellStyle name="Output 14 7 2" xfId="12102"/>
    <cellStyle name="Output 14 7 2 2" xfId="24132"/>
    <cellStyle name="Output 14 7 2 2 2" xfId="45318"/>
    <cellStyle name="Output 14 7 2 3" xfId="34714"/>
    <cellStyle name="Output 14 7 3" xfId="19019"/>
    <cellStyle name="Output 14 7 3 2" xfId="40206"/>
    <cellStyle name="Output 14 7 4" xfId="29443"/>
    <cellStyle name="Output 14 7_Table 2A-1_EFT (Annual)" xfId="7640"/>
    <cellStyle name="Output 14 8" xfId="9421"/>
    <cellStyle name="Output 14 8 2" xfId="21586"/>
    <cellStyle name="Output 14 8 2 2" xfId="42772"/>
    <cellStyle name="Output 14 8 3" xfId="32168"/>
    <cellStyle name="Output 14 9" xfId="16473"/>
    <cellStyle name="Output 14 9 2" xfId="37660"/>
    <cellStyle name="Output 14_Table 2A-1_EFT (Annual)" xfId="3346"/>
    <cellStyle name="Output 15" xfId="153"/>
    <cellStyle name="Output 15 10" xfId="26708"/>
    <cellStyle name="Output 15 2" xfId="546"/>
    <cellStyle name="Output 15 2 2" xfId="1523"/>
    <cellStyle name="Output 15 2 2 2" xfId="2793"/>
    <cellStyle name="Output 15 2 2 2 2" xfId="6354"/>
    <cellStyle name="Output 15 2 2 2 2 2" xfId="14548"/>
    <cellStyle name="Output 15 2 2 2 2 2 2" xfId="26520"/>
    <cellStyle name="Output 15 2 2 2 2 2 2 2" xfId="47706"/>
    <cellStyle name="Output 15 2 2 2 2 2 3" xfId="37102"/>
    <cellStyle name="Output 15 2 2 2 2 3" xfId="21407"/>
    <cellStyle name="Output 15 2 2 2 2 3 2" xfId="42594"/>
    <cellStyle name="Output 15 2 2 2 2 4" xfId="32010"/>
    <cellStyle name="Output 15 2 2 2 2_Table 2A-1_EFT (Annual)" xfId="7642"/>
    <cellStyle name="Output 15 2 2 2 3" xfId="11890"/>
    <cellStyle name="Output 15 2 2 2 3 2" xfId="23974"/>
    <cellStyle name="Output 15 2 2 2 3 2 2" xfId="45160"/>
    <cellStyle name="Output 15 2 2 2 3 3" xfId="34556"/>
    <cellStyle name="Output 15 2 2 2 4" xfId="18861"/>
    <cellStyle name="Output 15 2 2 2 4 2" xfId="40048"/>
    <cellStyle name="Output 15 2 2 2 5" xfId="29267"/>
    <cellStyle name="Output 15 2 2 2_Table 2A-1_EFT (Annual)" xfId="7641"/>
    <cellStyle name="Output 15 2 2 3" xfId="1922"/>
    <cellStyle name="Output 15 2 2 3 2" xfId="5483"/>
    <cellStyle name="Output 15 2 2 3 2 2" xfId="13698"/>
    <cellStyle name="Output 15 2 2 3 2 2 2" xfId="25686"/>
    <cellStyle name="Output 15 2 2 3 2 2 2 2" xfId="46872"/>
    <cellStyle name="Output 15 2 2 3 2 2 3" xfId="36268"/>
    <cellStyle name="Output 15 2 2 3 2 3" xfId="20573"/>
    <cellStyle name="Output 15 2 2 3 2 3 2" xfId="41760"/>
    <cellStyle name="Output 15 2 2 3 2 4" xfId="31140"/>
    <cellStyle name="Output 15 2 2 3 2_Table 2A-1_EFT (Annual)" xfId="7644"/>
    <cellStyle name="Output 15 2 2 3 3" xfId="11042"/>
    <cellStyle name="Output 15 2 2 3 3 2" xfId="23140"/>
    <cellStyle name="Output 15 2 2 3 3 2 2" xfId="44326"/>
    <cellStyle name="Output 15 2 2 3 3 3" xfId="33722"/>
    <cellStyle name="Output 15 2 2 3 4" xfId="18027"/>
    <cellStyle name="Output 15 2 2 3 4 2" xfId="39214"/>
    <cellStyle name="Output 15 2 2 3 5" xfId="28397"/>
    <cellStyle name="Output 15 2 2 3_Table 2A-1_EFT (Annual)" xfId="7643"/>
    <cellStyle name="Output 15 2 2 4" xfId="5084"/>
    <cellStyle name="Output 15 2 2 4 2" xfId="13344"/>
    <cellStyle name="Output 15 2 2 4 2 2" xfId="25350"/>
    <cellStyle name="Output 15 2 2 4 2 2 2" xfId="46536"/>
    <cellStyle name="Output 15 2 2 4 2 3" xfId="35932"/>
    <cellStyle name="Output 15 2 2 4 3" xfId="20237"/>
    <cellStyle name="Output 15 2 2 4 3 2" xfId="41424"/>
    <cellStyle name="Output 15 2 2 4 4" xfId="30741"/>
    <cellStyle name="Output 15 2 2 4_Table 2A-1_EFT (Annual)" xfId="7645"/>
    <cellStyle name="Output 15 2 2 5" xfId="10688"/>
    <cellStyle name="Output 15 2 2 5 2" xfId="22804"/>
    <cellStyle name="Output 15 2 2 5 2 2" xfId="43990"/>
    <cellStyle name="Output 15 2 2 5 3" xfId="33386"/>
    <cellStyle name="Output 15 2 2 6" xfId="17691"/>
    <cellStyle name="Output 15 2 2 6 2" xfId="38878"/>
    <cellStyle name="Output 15 2 2 7" xfId="27998"/>
    <cellStyle name="Output 15 2 2_Table 2A-1_EFT (Annual)" xfId="3354"/>
    <cellStyle name="Output 15 2 3" xfId="2262"/>
    <cellStyle name="Output 15 2 3 2" xfId="5823"/>
    <cellStyle name="Output 15 2 3 2 2" xfId="14038"/>
    <cellStyle name="Output 15 2 3 2 2 2" xfId="26026"/>
    <cellStyle name="Output 15 2 3 2 2 2 2" xfId="47212"/>
    <cellStyle name="Output 15 2 3 2 2 3" xfId="36608"/>
    <cellStyle name="Output 15 2 3 2 3" xfId="20913"/>
    <cellStyle name="Output 15 2 3 2 3 2" xfId="42100"/>
    <cellStyle name="Output 15 2 3 2 4" xfId="31480"/>
    <cellStyle name="Output 15 2 3 2_Table 2A-1_EFT (Annual)" xfId="7647"/>
    <cellStyle name="Output 15 2 3 3" xfId="11382"/>
    <cellStyle name="Output 15 2 3 3 2" xfId="23480"/>
    <cellStyle name="Output 15 2 3 3 2 2" xfId="44666"/>
    <cellStyle name="Output 15 2 3 3 3" xfId="34062"/>
    <cellStyle name="Output 15 2 3 4" xfId="18367"/>
    <cellStyle name="Output 15 2 3 4 2" xfId="39554"/>
    <cellStyle name="Output 15 2 3 5" xfId="28737"/>
    <cellStyle name="Output 15 2 3_Table 2A-1_EFT (Annual)" xfId="7646"/>
    <cellStyle name="Output 15 2 4" xfId="1747"/>
    <cellStyle name="Output 15 2 4 2" xfId="5308"/>
    <cellStyle name="Output 15 2 4 2 2" xfId="13533"/>
    <cellStyle name="Output 15 2 4 2 2 2" xfId="25524"/>
    <cellStyle name="Output 15 2 4 2 2 2 2" xfId="46710"/>
    <cellStyle name="Output 15 2 4 2 2 3" xfId="36106"/>
    <cellStyle name="Output 15 2 4 2 3" xfId="20411"/>
    <cellStyle name="Output 15 2 4 2 3 2" xfId="41598"/>
    <cellStyle name="Output 15 2 4 2 4" xfId="30965"/>
    <cellStyle name="Output 15 2 4 2_Table 2A-1_EFT (Annual)" xfId="7649"/>
    <cellStyle name="Output 15 2 4 3" xfId="10876"/>
    <cellStyle name="Output 15 2 4 3 2" xfId="22978"/>
    <cellStyle name="Output 15 2 4 3 2 2" xfId="44164"/>
    <cellStyle name="Output 15 2 4 3 3" xfId="33560"/>
    <cellStyle name="Output 15 2 4 4" xfId="17865"/>
    <cellStyle name="Output 15 2 4 4 2" xfId="39052"/>
    <cellStyle name="Output 15 2 4 5" xfId="28222"/>
    <cellStyle name="Output 15 2 4_Table 2A-1_EFT (Annual)" xfId="7648"/>
    <cellStyle name="Output 15 2 5" xfId="4116"/>
    <cellStyle name="Output 15 2 5 2" xfId="12440"/>
    <cellStyle name="Output 15 2 5 2 2" xfId="24462"/>
    <cellStyle name="Output 15 2 5 2 2 2" xfId="45648"/>
    <cellStyle name="Output 15 2 5 2 3" xfId="35044"/>
    <cellStyle name="Output 15 2 5 3" xfId="19349"/>
    <cellStyle name="Output 15 2 5 3 2" xfId="40536"/>
    <cellStyle name="Output 15 2 5 4" xfId="29804"/>
    <cellStyle name="Output 15 2 5_Table 2A-1_EFT (Annual)" xfId="7650"/>
    <cellStyle name="Output 15 2 6" xfId="9779"/>
    <cellStyle name="Output 15 2 6 2" xfId="21916"/>
    <cellStyle name="Output 15 2 6 2 2" xfId="43102"/>
    <cellStyle name="Output 15 2 6 3" xfId="32498"/>
    <cellStyle name="Output 15 2 7" xfId="16803"/>
    <cellStyle name="Output 15 2 7 2" xfId="37990"/>
    <cellStyle name="Output 15 2 8" xfId="27061"/>
    <cellStyle name="Output 15 2_Table 2A-1_EFT (Annual)" xfId="3353"/>
    <cellStyle name="Output 15 3" xfId="384"/>
    <cellStyle name="Output 15 3 2" xfId="1367"/>
    <cellStyle name="Output 15 3 2 2" xfId="2637"/>
    <cellStyle name="Output 15 3 2 2 2" xfId="6198"/>
    <cellStyle name="Output 15 3 2 2 2 2" xfId="14392"/>
    <cellStyle name="Output 15 3 2 2 2 2 2" xfId="26364"/>
    <cellStyle name="Output 15 3 2 2 2 2 2 2" xfId="47550"/>
    <cellStyle name="Output 15 3 2 2 2 2 3" xfId="36946"/>
    <cellStyle name="Output 15 3 2 2 2 3" xfId="21251"/>
    <cellStyle name="Output 15 3 2 2 2 3 2" xfId="42438"/>
    <cellStyle name="Output 15 3 2 2 2 4" xfId="31854"/>
    <cellStyle name="Output 15 3 2 2 2_Table 2A-1_EFT (Annual)" xfId="7652"/>
    <cellStyle name="Output 15 3 2 2 3" xfId="11734"/>
    <cellStyle name="Output 15 3 2 2 3 2" xfId="23818"/>
    <cellStyle name="Output 15 3 2 2 3 2 2" xfId="45004"/>
    <cellStyle name="Output 15 3 2 2 3 3" xfId="34400"/>
    <cellStyle name="Output 15 3 2 2 4" xfId="18705"/>
    <cellStyle name="Output 15 3 2 2 4 2" xfId="39892"/>
    <cellStyle name="Output 15 3 2 2 5" xfId="29111"/>
    <cellStyle name="Output 15 3 2 2_Table 2A-1_EFT (Annual)" xfId="7651"/>
    <cellStyle name="Output 15 3 2 3" xfId="1891"/>
    <cellStyle name="Output 15 3 2 3 2" xfId="5452"/>
    <cellStyle name="Output 15 3 2 3 2 2" xfId="13667"/>
    <cellStyle name="Output 15 3 2 3 2 2 2" xfId="25655"/>
    <cellStyle name="Output 15 3 2 3 2 2 2 2" xfId="46841"/>
    <cellStyle name="Output 15 3 2 3 2 2 3" xfId="36237"/>
    <cellStyle name="Output 15 3 2 3 2 3" xfId="20542"/>
    <cellStyle name="Output 15 3 2 3 2 3 2" xfId="41729"/>
    <cellStyle name="Output 15 3 2 3 2 4" xfId="31109"/>
    <cellStyle name="Output 15 3 2 3 2_Table 2A-1_EFT (Annual)" xfId="7654"/>
    <cellStyle name="Output 15 3 2 3 3" xfId="11011"/>
    <cellStyle name="Output 15 3 2 3 3 2" xfId="23109"/>
    <cellStyle name="Output 15 3 2 3 3 2 2" xfId="44295"/>
    <cellStyle name="Output 15 3 2 3 3 3" xfId="33691"/>
    <cellStyle name="Output 15 3 2 3 4" xfId="17996"/>
    <cellStyle name="Output 15 3 2 3 4 2" xfId="39183"/>
    <cellStyle name="Output 15 3 2 3 5" xfId="28366"/>
    <cellStyle name="Output 15 3 2 3_Table 2A-1_EFT (Annual)" xfId="7653"/>
    <cellStyle name="Output 15 3 2 4" xfId="4928"/>
    <cellStyle name="Output 15 3 2 4 2" xfId="13188"/>
    <cellStyle name="Output 15 3 2 4 2 2" xfId="25194"/>
    <cellStyle name="Output 15 3 2 4 2 2 2" xfId="46380"/>
    <cellStyle name="Output 15 3 2 4 2 3" xfId="35776"/>
    <cellStyle name="Output 15 3 2 4 3" xfId="20081"/>
    <cellStyle name="Output 15 3 2 4 3 2" xfId="41268"/>
    <cellStyle name="Output 15 3 2 4 4" xfId="30585"/>
    <cellStyle name="Output 15 3 2 4_Table 2A-1_EFT (Annual)" xfId="7655"/>
    <cellStyle name="Output 15 3 2 5" xfId="10532"/>
    <cellStyle name="Output 15 3 2 5 2" xfId="22648"/>
    <cellStyle name="Output 15 3 2 5 2 2" xfId="43834"/>
    <cellStyle name="Output 15 3 2 5 3" xfId="33230"/>
    <cellStyle name="Output 15 3 2 6" xfId="17535"/>
    <cellStyle name="Output 15 3 2 6 2" xfId="38722"/>
    <cellStyle name="Output 15 3 2 7" xfId="27842"/>
    <cellStyle name="Output 15 3 2_Table 2A-1_EFT (Annual)" xfId="3356"/>
    <cellStyle name="Output 15 3 3" xfId="2106"/>
    <cellStyle name="Output 15 3 3 2" xfId="5667"/>
    <cellStyle name="Output 15 3 3 2 2" xfId="13882"/>
    <cellStyle name="Output 15 3 3 2 2 2" xfId="25870"/>
    <cellStyle name="Output 15 3 3 2 2 2 2" xfId="47056"/>
    <cellStyle name="Output 15 3 3 2 2 3" xfId="36452"/>
    <cellStyle name="Output 15 3 3 2 3" xfId="20757"/>
    <cellStyle name="Output 15 3 3 2 3 2" xfId="41944"/>
    <cellStyle name="Output 15 3 3 2 4" xfId="31324"/>
    <cellStyle name="Output 15 3 3 2_Table 2A-1_EFT (Annual)" xfId="7657"/>
    <cellStyle name="Output 15 3 3 3" xfId="11226"/>
    <cellStyle name="Output 15 3 3 3 2" xfId="23324"/>
    <cellStyle name="Output 15 3 3 3 2 2" xfId="44510"/>
    <cellStyle name="Output 15 3 3 3 3" xfId="33906"/>
    <cellStyle name="Output 15 3 3 4" xfId="18211"/>
    <cellStyle name="Output 15 3 3 4 2" xfId="39398"/>
    <cellStyle name="Output 15 3 3 5" xfId="28581"/>
    <cellStyle name="Output 15 3 3_Table 2A-1_EFT (Annual)" xfId="7656"/>
    <cellStyle name="Output 15 3 4" xfId="1711"/>
    <cellStyle name="Output 15 3 4 2" xfId="5272"/>
    <cellStyle name="Output 15 3 4 2 2" xfId="13501"/>
    <cellStyle name="Output 15 3 4 2 2 2" xfId="25494"/>
    <cellStyle name="Output 15 3 4 2 2 2 2" xfId="46680"/>
    <cellStyle name="Output 15 3 4 2 2 3" xfId="36076"/>
    <cellStyle name="Output 15 3 4 2 3" xfId="20381"/>
    <cellStyle name="Output 15 3 4 2 3 2" xfId="41568"/>
    <cellStyle name="Output 15 3 4 2 4" xfId="30929"/>
    <cellStyle name="Output 15 3 4 2_Table 2A-1_EFT (Annual)" xfId="7659"/>
    <cellStyle name="Output 15 3 4 3" xfId="10845"/>
    <cellStyle name="Output 15 3 4 3 2" xfId="22948"/>
    <cellStyle name="Output 15 3 4 3 2 2" xfId="44134"/>
    <cellStyle name="Output 15 3 4 3 3" xfId="33530"/>
    <cellStyle name="Output 15 3 4 4" xfId="17835"/>
    <cellStyle name="Output 15 3 4 4 2" xfId="39022"/>
    <cellStyle name="Output 15 3 4 5" xfId="28186"/>
    <cellStyle name="Output 15 3 4_Table 2A-1_EFT (Annual)" xfId="7658"/>
    <cellStyle name="Output 15 3 5" xfId="3954"/>
    <cellStyle name="Output 15 3 5 2" xfId="12282"/>
    <cellStyle name="Output 15 3 5 2 2" xfId="24306"/>
    <cellStyle name="Output 15 3 5 2 2 2" xfId="45492"/>
    <cellStyle name="Output 15 3 5 2 3" xfId="34888"/>
    <cellStyle name="Output 15 3 5 3" xfId="19193"/>
    <cellStyle name="Output 15 3 5 3 2" xfId="40380"/>
    <cellStyle name="Output 15 3 5 4" xfId="29642"/>
    <cellStyle name="Output 15 3 5_Table 2A-1_EFT (Annual)" xfId="7660"/>
    <cellStyle name="Output 15 3 6" xfId="9619"/>
    <cellStyle name="Output 15 3 6 2" xfId="21760"/>
    <cellStyle name="Output 15 3 6 2 2" xfId="42946"/>
    <cellStyle name="Output 15 3 6 3" xfId="32342"/>
    <cellStyle name="Output 15 3 7" xfId="16647"/>
    <cellStyle name="Output 15 3 7 2" xfId="37834"/>
    <cellStyle name="Output 15 3 8" xfId="26899"/>
    <cellStyle name="Output 15 3_Table 2A-1_EFT (Annual)" xfId="3355"/>
    <cellStyle name="Output 15 4" xfId="1201"/>
    <cellStyle name="Output 15 4 2" xfId="2471"/>
    <cellStyle name="Output 15 4 2 2" xfId="6032"/>
    <cellStyle name="Output 15 4 2 2 2" xfId="14226"/>
    <cellStyle name="Output 15 4 2 2 2 2" xfId="26198"/>
    <cellStyle name="Output 15 4 2 2 2 2 2" xfId="47384"/>
    <cellStyle name="Output 15 4 2 2 2 3" xfId="36780"/>
    <cellStyle name="Output 15 4 2 2 3" xfId="21085"/>
    <cellStyle name="Output 15 4 2 2 3 2" xfId="42272"/>
    <cellStyle name="Output 15 4 2 2 4" xfId="31688"/>
    <cellStyle name="Output 15 4 2 2_Table 2A-1_EFT (Annual)" xfId="7662"/>
    <cellStyle name="Output 15 4 2 3" xfId="11568"/>
    <cellStyle name="Output 15 4 2 3 2" xfId="23652"/>
    <cellStyle name="Output 15 4 2 3 2 2" xfId="44838"/>
    <cellStyle name="Output 15 4 2 3 3" xfId="34234"/>
    <cellStyle name="Output 15 4 2 4" xfId="18539"/>
    <cellStyle name="Output 15 4 2 4 2" xfId="39726"/>
    <cellStyle name="Output 15 4 2 5" xfId="28945"/>
    <cellStyle name="Output 15 4 2_Table 2A-1_EFT (Annual)" xfId="7661"/>
    <cellStyle name="Output 15 4 3" xfId="1827"/>
    <cellStyle name="Output 15 4 3 2" xfId="5388"/>
    <cellStyle name="Output 15 4 3 2 2" xfId="13603"/>
    <cellStyle name="Output 15 4 3 2 2 2" xfId="25591"/>
    <cellStyle name="Output 15 4 3 2 2 2 2" xfId="46777"/>
    <cellStyle name="Output 15 4 3 2 2 3" xfId="36173"/>
    <cellStyle name="Output 15 4 3 2 3" xfId="20478"/>
    <cellStyle name="Output 15 4 3 2 3 2" xfId="41665"/>
    <cellStyle name="Output 15 4 3 2 4" xfId="31045"/>
    <cellStyle name="Output 15 4 3 2_Table 2A-1_EFT (Annual)" xfId="7664"/>
    <cellStyle name="Output 15 4 3 3" xfId="10947"/>
    <cellStyle name="Output 15 4 3 3 2" xfId="23045"/>
    <cellStyle name="Output 15 4 3 3 2 2" xfId="44231"/>
    <cellStyle name="Output 15 4 3 3 3" xfId="33627"/>
    <cellStyle name="Output 15 4 3 4" xfId="17932"/>
    <cellStyle name="Output 15 4 3 4 2" xfId="39119"/>
    <cellStyle name="Output 15 4 3 5" xfId="28302"/>
    <cellStyle name="Output 15 4 3_Table 2A-1_EFT (Annual)" xfId="7663"/>
    <cellStyle name="Output 15 4 4" xfId="4762"/>
    <cellStyle name="Output 15 4 4 2" xfId="13022"/>
    <cellStyle name="Output 15 4 4 2 2" xfId="25028"/>
    <cellStyle name="Output 15 4 4 2 2 2" xfId="46214"/>
    <cellStyle name="Output 15 4 4 2 3" xfId="35610"/>
    <cellStyle name="Output 15 4 4 3" xfId="19915"/>
    <cellStyle name="Output 15 4 4 3 2" xfId="41102"/>
    <cellStyle name="Output 15 4 4 4" xfId="30419"/>
    <cellStyle name="Output 15 4 4_Table 2A-1_EFT (Annual)" xfId="7665"/>
    <cellStyle name="Output 15 4 5" xfId="10366"/>
    <cellStyle name="Output 15 4 5 2" xfId="22482"/>
    <cellStyle name="Output 15 4 5 2 2" xfId="43668"/>
    <cellStyle name="Output 15 4 5 3" xfId="33064"/>
    <cellStyle name="Output 15 4 6" xfId="17369"/>
    <cellStyle name="Output 15 4 6 2" xfId="38556"/>
    <cellStyle name="Output 15 4 7" xfId="27676"/>
    <cellStyle name="Output 15 4_Table 2A-1_EFT (Annual)" xfId="3357"/>
    <cellStyle name="Output 15 5" xfId="1780"/>
    <cellStyle name="Output 15 5 2" xfId="5341"/>
    <cellStyle name="Output 15 5 2 2" xfId="13556"/>
    <cellStyle name="Output 15 5 2 2 2" xfId="25544"/>
    <cellStyle name="Output 15 5 2 2 2 2" xfId="46730"/>
    <cellStyle name="Output 15 5 2 2 3" xfId="36126"/>
    <cellStyle name="Output 15 5 2 3" xfId="20431"/>
    <cellStyle name="Output 15 5 2 3 2" xfId="41618"/>
    <cellStyle name="Output 15 5 2 4" xfId="30998"/>
    <cellStyle name="Output 15 5 2_Table 2A-1_EFT (Annual)" xfId="7667"/>
    <cellStyle name="Output 15 5 3" xfId="10900"/>
    <cellStyle name="Output 15 5 3 2" xfId="22998"/>
    <cellStyle name="Output 15 5 3 2 2" xfId="44184"/>
    <cellStyle name="Output 15 5 3 3" xfId="33580"/>
    <cellStyle name="Output 15 5 4" xfId="17885"/>
    <cellStyle name="Output 15 5 4 2" xfId="39072"/>
    <cellStyle name="Output 15 5 5" xfId="28255"/>
    <cellStyle name="Output 15 5_Table 2A-1_EFT (Annual)" xfId="7666"/>
    <cellStyle name="Output 15 6" xfId="1654"/>
    <cellStyle name="Output 15 6 2" xfId="5215"/>
    <cellStyle name="Output 15 6 2 2" xfId="13462"/>
    <cellStyle name="Output 15 6 2 2 2" xfId="25462"/>
    <cellStyle name="Output 15 6 2 2 2 2" xfId="46648"/>
    <cellStyle name="Output 15 6 2 2 3" xfId="36044"/>
    <cellStyle name="Output 15 6 2 3" xfId="20349"/>
    <cellStyle name="Output 15 6 2 3 2" xfId="41536"/>
    <cellStyle name="Output 15 6 2 4" xfId="30872"/>
    <cellStyle name="Output 15 6 2_Table 2A-1_EFT (Annual)" xfId="7669"/>
    <cellStyle name="Output 15 6 3" xfId="10807"/>
    <cellStyle name="Output 15 6 3 2" xfId="22916"/>
    <cellStyle name="Output 15 6 3 2 2" xfId="44102"/>
    <cellStyle name="Output 15 6 3 3" xfId="33498"/>
    <cellStyle name="Output 15 6 4" xfId="17803"/>
    <cellStyle name="Output 15 6 4 2" xfId="38990"/>
    <cellStyle name="Output 15 6 5" xfId="28129"/>
    <cellStyle name="Output 15 6_Table 2A-1_EFT (Annual)" xfId="7668"/>
    <cellStyle name="Output 15 7" xfId="3742"/>
    <cellStyle name="Output 15 7 2" xfId="12110"/>
    <cellStyle name="Output 15 7 2 2" xfId="24140"/>
    <cellStyle name="Output 15 7 2 2 2" xfId="45326"/>
    <cellStyle name="Output 15 7 2 3" xfId="34722"/>
    <cellStyle name="Output 15 7 3" xfId="19027"/>
    <cellStyle name="Output 15 7 3 2" xfId="40214"/>
    <cellStyle name="Output 15 7 4" xfId="29451"/>
    <cellStyle name="Output 15 7_Table 2A-1_EFT (Annual)" xfId="7670"/>
    <cellStyle name="Output 15 8" xfId="9429"/>
    <cellStyle name="Output 15 8 2" xfId="21594"/>
    <cellStyle name="Output 15 8 2 2" xfId="42780"/>
    <cellStyle name="Output 15 8 3" xfId="32176"/>
    <cellStyle name="Output 15 9" xfId="16481"/>
    <cellStyle name="Output 15 9 2" xfId="37668"/>
    <cellStyle name="Output 15_Table 2A-1_EFT (Annual)" xfId="3352"/>
    <cellStyle name="Output 16" xfId="163"/>
    <cellStyle name="Output 16 10" xfId="26718"/>
    <cellStyle name="Output 16 2" xfId="556"/>
    <cellStyle name="Output 16 2 2" xfId="1533"/>
    <cellStyle name="Output 16 2 2 2" xfId="2803"/>
    <cellStyle name="Output 16 2 2 2 2" xfId="6364"/>
    <cellStyle name="Output 16 2 2 2 2 2" xfId="14558"/>
    <cellStyle name="Output 16 2 2 2 2 2 2" xfId="26530"/>
    <cellStyle name="Output 16 2 2 2 2 2 2 2" xfId="47716"/>
    <cellStyle name="Output 16 2 2 2 2 2 3" xfId="37112"/>
    <cellStyle name="Output 16 2 2 2 2 3" xfId="21417"/>
    <cellStyle name="Output 16 2 2 2 2 3 2" xfId="42604"/>
    <cellStyle name="Output 16 2 2 2 2 4" xfId="32020"/>
    <cellStyle name="Output 16 2 2 2 2_Table 2A-1_EFT (Annual)" xfId="7672"/>
    <cellStyle name="Output 16 2 2 2 3" xfId="11900"/>
    <cellStyle name="Output 16 2 2 2 3 2" xfId="23984"/>
    <cellStyle name="Output 16 2 2 2 3 2 2" xfId="45170"/>
    <cellStyle name="Output 16 2 2 2 3 3" xfId="34566"/>
    <cellStyle name="Output 16 2 2 2 4" xfId="18871"/>
    <cellStyle name="Output 16 2 2 2 4 2" xfId="40058"/>
    <cellStyle name="Output 16 2 2 2 5" xfId="29277"/>
    <cellStyle name="Output 16 2 2 2_Table 2A-1_EFT (Annual)" xfId="7671"/>
    <cellStyle name="Output 16 2 2 3" xfId="1924"/>
    <cellStyle name="Output 16 2 2 3 2" xfId="5485"/>
    <cellStyle name="Output 16 2 2 3 2 2" xfId="13700"/>
    <cellStyle name="Output 16 2 2 3 2 2 2" xfId="25688"/>
    <cellStyle name="Output 16 2 2 3 2 2 2 2" xfId="46874"/>
    <cellStyle name="Output 16 2 2 3 2 2 3" xfId="36270"/>
    <cellStyle name="Output 16 2 2 3 2 3" xfId="20575"/>
    <cellStyle name="Output 16 2 2 3 2 3 2" xfId="41762"/>
    <cellStyle name="Output 16 2 2 3 2 4" xfId="31142"/>
    <cellStyle name="Output 16 2 2 3 2_Table 2A-1_EFT (Annual)" xfId="7674"/>
    <cellStyle name="Output 16 2 2 3 3" xfId="11044"/>
    <cellStyle name="Output 16 2 2 3 3 2" xfId="23142"/>
    <cellStyle name="Output 16 2 2 3 3 2 2" xfId="44328"/>
    <cellStyle name="Output 16 2 2 3 3 3" xfId="33724"/>
    <cellStyle name="Output 16 2 2 3 4" xfId="18029"/>
    <cellStyle name="Output 16 2 2 3 4 2" xfId="39216"/>
    <cellStyle name="Output 16 2 2 3 5" xfId="28399"/>
    <cellStyle name="Output 16 2 2 3_Table 2A-1_EFT (Annual)" xfId="7673"/>
    <cellStyle name="Output 16 2 2 4" xfId="5094"/>
    <cellStyle name="Output 16 2 2 4 2" xfId="13354"/>
    <cellStyle name="Output 16 2 2 4 2 2" xfId="25360"/>
    <cellStyle name="Output 16 2 2 4 2 2 2" xfId="46546"/>
    <cellStyle name="Output 16 2 2 4 2 3" xfId="35942"/>
    <cellStyle name="Output 16 2 2 4 3" xfId="20247"/>
    <cellStyle name="Output 16 2 2 4 3 2" xfId="41434"/>
    <cellStyle name="Output 16 2 2 4 4" xfId="30751"/>
    <cellStyle name="Output 16 2 2 4_Table 2A-1_EFT (Annual)" xfId="7675"/>
    <cellStyle name="Output 16 2 2 5" xfId="10698"/>
    <cellStyle name="Output 16 2 2 5 2" xfId="22814"/>
    <cellStyle name="Output 16 2 2 5 2 2" xfId="44000"/>
    <cellStyle name="Output 16 2 2 5 3" xfId="33396"/>
    <cellStyle name="Output 16 2 2 6" xfId="17701"/>
    <cellStyle name="Output 16 2 2 6 2" xfId="38888"/>
    <cellStyle name="Output 16 2 2 7" xfId="28008"/>
    <cellStyle name="Output 16 2 2_Table 2A-1_EFT (Annual)" xfId="3360"/>
    <cellStyle name="Output 16 2 3" xfId="2272"/>
    <cellStyle name="Output 16 2 3 2" xfId="5833"/>
    <cellStyle name="Output 16 2 3 2 2" xfId="14048"/>
    <cellStyle name="Output 16 2 3 2 2 2" xfId="26036"/>
    <cellStyle name="Output 16 2 3 2 2 2 2" xfId="47222"/>
    <cellStyle name="Output 16 2 3 2 2 3" xfId="36618"/>
    <cellStyle name="Output 16 2 3 2 3" xfId="20923"/>
    <cellStyle name="Output 16 2 3 2 3 2" xfId="42110"/>
    <cellStyle name="Output 16 2 3 2 4" xfId="31490"/>
    <cellStyle name="Output 16 2 3 2_Table 2A-1_EFT (Annual)" xfId="7677"/>
    <cellStyle name="Output 16 2 3 3" xfId="11392"/>
    <cellStyle name="Output 16 2 3 3 2" xfId="23490"/>
    <cellStyle name="Output 16 2 3 3 2 2" xfId="44676"/>
    <cellStyle name="Output 16 2 3 3 3" xfId="34072"/>
    <cellStyle name="Output 16 2 3 4" xfId="18377"/>
    <cellStyle name="Output 16 2 3 4 2" xfId="39564"/>
    <cellStyle name="Output 16 2 3 5" xfId="28747"/>
    <cellStyle name="Output 16 2 3_Table 2A-1_EFT (Annual)" xfId="7676"/>
    <cellStyle name="Output 16 2 4" xfId="1749"/>
    <cellStyle name="Output 16 2 4 2" xfId="5310"/>
    <cellStyle name="Output 16 2 4 2 2" xfId="13535"/>
    <cellStyle name="Output 16 2 4 2 2 2" xfId="25526"/>
    <cellStyle name="Output 16 2 4 2 2 2 2" xfId="46712"/>
    <cellStyle name="Output 16 2 4 2 2 3" xfId="36108"/>
    <cellStyle name="Output 16 2 4 2 3" xfId="20413"/>
    <cellStyle name="Output 16 2 4 2 3 2" xfId="41600"/>
    <cellStyle name="Output 16 2 4 2 4" xfId="30967"/>
    <cellStyle name="Output 16 2 4 2_Table 2A-1_EFT (Annual)" xfId="7679"/>
    <cellStyle name="Output 16 2 4 3" xfId="10878"/>
    <cellStyle name="Output 16 2 4 3 2" xfId="22980"/>
    <cellStyle name="Output 16 2 4 3 2 2" xfId="44166"/>
    <cellStyle name="Output 16 2 4 3 3" xfId="33562"/>
    <cellStyle name="Output 16 2 4 4" xfId="17867"/>
    <cellStyle name="Output 16 2 4 4 2" xfId="39054"/>
    <cellStyle name="Output 16 2 4 5" xfId="28224"/>
    <cellStyle name="Output 16 2 4_Table 2A-1_EFT (Annual)" xfId="7678"/>
    <cellStyle name="Output 16 2 5" xfId="4126"/>
    <cellStyle name="Output 16 2 5 2" xfId="12450"/>
    <cellStyle name="Output 16 2 5 2 2" xfId="24472"/>
    <cellStyle name="Output 16 2 5 2 2 2" xfId="45658"/>
    <cellStyle name="Output 16 2 5 2 3" xfId="35054"/>
    <cellStyle name="Output 16 2 5 3" xfId="19359"/>
    <cellStyle name="Output 16 2 5 3 2" xfId="40546"/>
    <cellStyle name="Output 16 2 5 4" xfId="29814"/>
    <cellStyle name="Output 16 2 5_Table 2A-1_EFT (Annual)" xfId="7680"/>
    <cellStyle name="Output 16 2 6" xfId="9789"/>
    <cellStyle name="Output 16 2 6 2" xfId="21926"/>
    <cellStyle name="Output 16 2 6 2 2" xfId="43112"/>
    <cellStyle name="Output 16 2 6 3" xfId="32508"/>
    <cellStyle name="Output 16 2 7" xfId="16813"/>
    <cellStyle name="Output 16 2 7 2" xfId="38000"/>
    <cellStyle name="Output 16 2 8" xfId="27071"/>
    <cellStyle name="Output 16 2_Table 2A-1_EFT (Annual)" xfId="3359"/>
    <cellStyle name="Output 16 3" xfId="394"/>
    <cellStyle name="Output 16 3 2" xfId="1377"/>
    <cellStyle name="Output 16 3 2 2" xfId="2647"/>
    <cellStyle name="Output 16 3 2 2 2" xfId="6208"/>
    <cellStyle name="Output 16 3 2 2 2 2" xfId="14402"/>
    <cellStyle name="Output 16 3 2 2 2 2 2" xfId="26374"/>
    <cellStyle name="Output 16 3 2 2 2 2 2 2" xfId="47560"/>
    <cellStyle name="Output 16 3 2 2 2 2 3" xfId="36956"/>
    <cellStyle name="Output 16 3 2 2 2 3" xfId="21261"/>
    <cellStyle name="Output 16 3 2 2 2 3 2" xfId="42448"/>
    <cellStyle name="Output 16 3 2 2 2 4" xfId="31864"/>
    <cellStyle name="Output 16 3 2 2 2_Table 2A-1_EFT (Annual)" xfId="7682"/>
    <cellStyle name="Output 16 3 2 2 3" xfId="11744"/>
    <cellStyle name="Output 16 3 2 2 3 2" xfId="23828"/>
    <cellStyle name="Output 16 3 2 2 3 2 2" xfId="45014"/>
    <cellStyle name="Output 16 3 2 2 3 3" xfId="34410"/>
    <cellStyle name="Output 16 3 2 2 4" xfId="18715"/>
    <cellStyle name="Output 16 3 2 2 4 2" xfId="39902"/>
    <cellStyle name="Output 16 3 2 2 5" xfId="29121"/>
    <cellStyle name="Output 16 3 2 2_Table 2A-1_EFT (Annual)" xfId="7681"/>
    <cellStyle name="Output 16 3 2 3" xfId="1893"/>
    <cellStyle name="Output 16 3 2 3 2" xfId="5454"/>
    <cellStyle name="Output 16 3 2 3 2 2" xfId="13669"/>
    <cellStyle name="Output 16 3 2 3 2 2 2" xfId="25657"/>
    <cellStyle name="Output 16 3 2 3 2 2 2 2" xfId="46843"/>
    <cellStyle name="Output 16 3 2 3 2 2 3" xfId="36239"/>
    <cellStyle name="Output 16 3 2 3 2 3" xfId="20544"/>
    <cellStyle name="Output 16 3 2 3 2 3 2" xfId="41731"/>
    <cellStyle name="Output 16 3 2 3 2 4" xfId="31111"/>
    <cellStyle name="Output 16 3 2 3 2_Table 2A-1_EFT (Annual)" xfId="7684"/>
    <cellStyle name="Output 16 3 2 3 3" xfId="11013"/>
    <cellStyle name="Output 16 3 2 3 3 2" xfId="23111"/>
    <cellStyle name="Output 16 3 2 3 3 2 2" xfId="44297"/>
    <cellStyle name="Output 16 3 2 3 3 3" xfId="33693"/>
    <cellStyle name="Output 16 3 2 3 4" xfId="17998"/>
    <cellStyle name="Output 16 3 2 3 4 2" xfId="39185"/>
    <cellStyle name="Output 16 3 2 3 5" xfId="28368"/>
    <cellStyle name="Output 16 3 2 3_Table 2A-1_EFT (Annual)" xfId="7683"/>
    <cellStyle name="Output 16 3 2 4" xfId="4938"/>
    <cellStyle name="Output 16 3 2 4 2" xfId="13198"/>
    <cellStyle name="Output 16 3 2 4 2 2" xfId="25204"/>
    <cellStyle name="Output 16 3 2 4 2 2 2" xfId="46390"/>
    <cellStyle name="Output 16 3 2 4 2 3" xfId="35786"/>
    <cellStyle name="Output 16 3 2 4 3" xfId="20091"/>
    <cellStyle name="Output 16 3 2 4 3 2" xfId="41278"/>
    <cellStyle name="Output 16 3 2 4 4" xfId="30595"/>
    <cellStyle name="Output 16 3 2 4_Table 2A-1_EFT (Annual)" xfId="7685"/>
    <cellStyle name="Output 16 3 2 5" xfId="10542"/>
    <cellStyle name="Output 16 3 2 5 2" xfId="22658"/>
    <cellStyle name="Output 16 3 2 5 2 2" xfId="43844"/>
    <cellStyle name="Output 16 3 2 5 3" xfId="33240"/>
    <cellStyle name="Output 16 3 2 6" xfId="17545"/>
    <cellStyle name="Output 16 3 2 6 2" xfId="38732"/>
    <cellStyle name="Output 16 3 2 7" xfId="27852"/>
    <cellStyle name="Output 16 3 2_Table 2A-1_EFT (Annual)" xfId="3362"/>
    <cellStyle name="Output 16 3 3" xfId="2116"/>
    <cellStyle name="Output 16 3 3 2" xfId="5677"/>
    <cellStyle name="Output 16 3 3 2 2" xfId="13892"/>
    <cellStyle name="Output 16 3 3 2 2 2" xfId="25880"/>
    <cellStyle name="Output 16 3 3 2 2 2 2" xfId="47066"/>
    <cellStyle name="Output 16 3 3 2 2 3" xfId="36462"/>
    <cellStyle name="Output 16 3 3 2 3" xfId="20767"/>
    <cellStyle name="Output 16 3 3 2 3 2" xfId="41954"/>
    <cellStyle name="Output 16 3 3 2 4" xfId="31334"/>
    <cellStyle name="Output 16 3 3 2_Table 2A-1_EFT (Annual)" xfId="7687"/>
    <cellStyle name="Output 16 3 3 3" xfId="11236"/>
    <cellStyle name="Output 16 3 3 3 2" xfId="23334"/>
    <cellStyle name="Output 16 3 3 3 2 2" xfId="44520"/>
    <cellStyle name="Output 16 3 3 3 3" xfId="33916"/>
    <cellStyle name="Output 16 3 3 4" xfId="18221"/>
    <cellStyle name="Output 16 3 3 4 2" xfId="39408"/>
    <cellStyle name="Output 16 3 3 5" xfId="28591"/>
    <cellStyle name="Output 16 3 3_Table 2A-1_EFT (Annual)" xfId="7686"/>
    <cellStyle name="Output 16 3 4" xfId="1713"/>
    <cellStyle name="Output 16 3 4 2" xfId="5274"/>
    <cellStyle name="Output 16 3 4 2 2" xfId="13503"/>
    <cellStyle name="Output 16 3 4 2 2 2" xfId="25496"/>
    <cellStyle name="Output 16 3 4 2 2 2 2" xfId="46682"/>
    <cellStyle name="Output 16 3 4 2 2 3" xfId="36078"/>
    <cellStyle name="Output 16 3 4 2 3" xfId="20383"/>
    <cellStyle name="Output 16 3 4 2 3 2" xfId="41570"/>
    <cellStyle name="Output 16 3 4 2 4" xfId="30931"/>
    <cellStyle name="Output 16 3 4 2_Table 2A-1_EFT (Annual)" xfId="7689"/>
    <cellStyle name="Output 16 3 4 3" xfId="10847"/>
    <cellStyle name="Output 16 3 4 3 2" xfId="22950"/>
    <cellStyle name="Output 16 3 4 3 2 2" xfId="44136"/>
    <cellStyle name="Output 16 3 4 3 3" xfId="33532"/>
    <cellStyle name="Output 16 3 4 4" xfId="17837"/>
    <cellStyle name="Output 16 3 4 4 2" xfId="39024"/>
    <cellStyle name="Output 16 3 4 5" xfId="28188"/>
    <cellStyle name="Output 16 3 4_Table 2A-1_EFT (Annual)" xfId="7688"/>
    <cellStyle name="Output 16 3 5" xfId="3964"/>
    <cellStyle name="Output 16 3 5 2" xfId="12292"/>
    <cellStyle name="Output 16 3 5 2 2" xfId="24316"/>
    <cellStyle name="Output 16 3 5 2 2 2" xfId="45502"/>
    <cellStyle name="Output 16 3 5 2 3" xfId="34898"/>
    <cellStyle name="Output 16 3 5 3" xfId="19203"/>
    <cellStyle name="Output 16 3 5 3 2" xfId="40390"/>
    <cellStyle name="Output 16 3 5 4" xfId="29652"/>
    <cellStyle name="Output 16 3 5_Table 2A-1_EFT (Annual)" xfId="7690"/>
    <cellStyle name="Output 16 3 6" xfId="9629"/>
    <cellStyle name="Output 16 3 6 2" xfId="21770"/>
    <cellStyle name="Output 16 3 6 2 2" xfId="42956"/>
    <cellStyle name="Output 16 3 6 3" xfId="32352"/>
    <cellStyle name="Output 16 3 7" xfId="16657"/>
    <cellStyle name="Output 16 3 7 2" xfId="37844"/>
    <cellStyle name="Output 16 3 8" xfId="26909"/>
    <cellStyle name="Output 16 3_Table 2A-1_EFT (Annual)" xfId="3361"/>
    <cellStyle name="Output 16 4" xfId="1211"/>
    <cellStyle name="Output 16 4 2" xfId="2481"/>
    <cellStyle name="Output 16 4 2 2" xfId="6042"/>
    <cellStyle name="Output 16 4 2 2 2" xfId="14236"/>
    <cellStyle name="Output 16 4 2 2 2 2" xfId="26208"/>
    <cellStyle name="Output 16 4 2 2 2 2 2" xfId="47394"/>
    <cellStyle name="Output 16 4 2 2 2 3" xfId="36790"/>
    <cellStyle name="Output 16 4 2 2 3" xfId="21095"/>
    <cellStyle name="Output 16 4 2 2 3 2" xfId="42282"/>
    <cellStyle name="Output 16 4 2 2 4" xfId="31698"/>
    <cellStyle name="Output 16 4 2 2_Table 2A-1_EFT (Annual)" xfId="7692"/>
    <cellStyle name="Output 16 4 2 3" xfId="11578"/>
    <cellStyle name="Output 16 4 2 3 2" xfId="23662"/>
    <cellStyle name="Output 16 4 2 3 2 2" xfId="44848"/>
    <cellStyle name="Output 16 4 2 3 3" xfId="34244"/>
    <cellStyle name="Output 16 4 2 4" xfId="18549"/>
    <cellStyle name="Output 16 4 2 4 2" xfId="39736"/>
    <cellStyle name="Output 16 4 2 5" xfId="28955"/>
    <cellStyle name="Output 16 4 2_Table 2A-1_EFT (Annual)" xfId="7691"/>
    <cellStyle name="Output 16 4 3" xfId="1829"/>
    <cellStyle name="Output 16 4 3 2" xfId="5390"/>
    <cellStyle name="Output 16 4 3 2 2" xfId="13605"/>
    <cellStyle name="Output 16 4 3 2 2 2" xfId="25593"/>
    <cellStyle name="Output 16 4 3 2 2 2 2" xfId="46779"/>
    <cellStyle name="Output 16 4 3 2 2 3" xfId="36175"/>
    <cellStyle name="Output 16 4 3 2 3" xfId="20480"/>
    <cellStyle name="Output 16 4 3 2 3 2" xfId="41667"/>
    <cellStyle name="Output 16 4 3 2 4" xfId="31047"/>
    <cellStyle name="Output 16 4 3 2_Table 2A-1_EFT (Annual)" xfId="7694"/>
    <cellStyle name="Output 16 4 3 3" xfId="10949"/>
    <cellStyle name="Output 16 4 3 3 2" xfId="23047"/>
    <cellStyle name="Output 16 4 3 3 2 2" xfId="44233"/>
    <cellStyle name="Output 16 4 3 3 3" xfId="33629"/>
    <cellStyle name="Output 16 4 3 4" xfId="17934"/>
    <cellStyle name="Output 16 4 3 4 2" xfId="39121"/>
    <cellStyle name="Output 16 4 3 5" xfId="28304"/>
    <cellStyle name="Output 16 4 3_Table 2A-1_EFT (Annual)" xfId="7693"/>
    <cellStyle name="Output 16 4 4" xfId="4772"/>
    <cellStyle name="Output 16 4 4 2" xfId="13032"/>
    <cellStyle name="Output 16 4 4 2 2" xfId="25038"/>
    <cellStyle name="Output 16 4 4 2 2 2" xfId="46224"/>
    <cellStyle name="Output 16 4 4 2 3" xfId="35620"/>
    <cellStyle name="Output 16 4 4 3" xfId="19925"/>
    <cellStyle name="Output 16 4 4 3 2" xfId="41112"/>
    <cellStyle name="Output 16 4 4 4" xfId="30429"/>
    <cellStyle name="Output 16 4 4_Table 2A-1_EFT (Annual)" xfId="7695"/>
    <cellStyle name="Output 16 4 5" xfId="10376"/>
    <cellStyle name="Output 16 4 5 2" xfId="22492"/>
    <cellStyle name="Output 16 4 5 2 2" xfId="43678"/>
    <cellStyle name="Output 16 4 5 3" xfId="33074"/>
    <cellStyle name="Output 16 4 6" xfId="17379"/>
    <cellStyle name="Output 16 4 6 2" xfId="38566"/>
    <cellStyle name="Output 16 4 7" xfId="27686"/>
    <cellStyle name="Output 16 4_Table 2A-1_EFT (Annual)" xfId="3363"/>
    <cellStyle name="Output 16 5" xfId="1950"/>
    <cellStyle name="Output 16 5 2" xfId="5511"/>
    <cellStyle name="Output 16 5 2 2" xfId="13726"/>
    <cellStyle name="Output 16 5 2 2 2" xfId="25714"/>
    <cellStyle name="Output 16 5 2 2 2 2" xfId="46900"/>
    <cellStyle name="Output 16 5 2 2 3" xfId="36296"/>
    <cellStyle name="Output 16 5 2 3" xfId="20601"/>
    <cellStyle name="Output 16 5 2 3 2" xfId="41788"/>
    <cellStyle name="Output 16 5 2 4" xfId="31168"/>
    <cellStyle name="Output 16 5 2_Table 2A-1_EFT (Annual)" xfId="7697"/>
    <cellStyle name="Output 16 5 3" xfId="11070"/>
    <cellStyle name="Output 16 5 3 2" xfId="23168"/>
    <cellStyle name="Output 16 5 3 2 2" xfId="44354"/>
    <cellStyle name="Output 16 5 3 3" xfId="33750"/>
    <cellStyle name="Output 16 5 4" xfId="18055"/>
    <cellStyle name="Output 16 5 4 2" xfId="39242"/>
    <cellStyle name="Output 16 5 5" xfId="28425"/>
    <cellStyle name="Output 16 5_Table 2A-1_EFT (Annual)" xfId="7696"/>
    <cellStyle name="Output 16 6" xfId="1656"/>
    <cellStyle name="Output 16 6 2" xfId="5217"/>
    <cellStyle name="Output 16 6 2 2" xfId="13464"/>
    <cellStyle name="Output 16 6 2 2 2" xfId="25464"/>
    <cellStyle name="Output 16 6 2 2 2 2" xfId="46650"/>
    <cellStyle name="Output 16 6 2 2 3" xfId="36046"/>
    <cellStyle name="Output 16 6 2 3" xfId="20351"/>
    <cellStyle name="Output 16 6 2 3 2" xfId="41538"/>
    <cellStyle name="Output 16 6 2 4" xfId="30874"/>
    <cellStyle name="Output 16 6 2_Table 2A-1_EFT (Annual)" xfId="7699"/>
    <cellStyle name="Output 16 6 3" xfId="10809"/>
    <cellStyle name="Output 16 6 3 2" xfId="22918"/>
    <cellStyle name="Output 16 6 3 2 2" xfId="44104"/>
    <cellStyle name="Output 16 6 3 3" xfId="33500"/>
    <cellStyle name="Output 16 6 4" xfId="17805"/>
    <cellStyle name="Output 16 6 4 2" xfId="38992"/>
    <cellStyle name="Output 16 6 5" xfId="28131"/>
    <cellStyle name="Output 16 6_Table 2A-1_EFT (Annual)" xfId="7698"/>
    <cellStyle name="Output 16 7" xfId="3752"/>
    <cellStyle name="Output 16 7 2" xfId="12120"/>
    <cellStyle name="Output 16 7 2 2" xfId="24150"/>
    <cellStyle name="Output 16 7 2 2 2" xfId="45336"/>
    <cellStyle name="Output 16 7 2 3" xfId="34732"/>
    <cellStyle name="Output 16 7 3" xfId="19037"/>
    <cellStyle name="Output 16 7 3 2" xfId="40224"/>
    <cellStyle name="Output 16 7 4" xfId="29461"/>
    <cellStyle name="Output 16 7_Table 2A-1_EFT (Annual)" xfId="7700"/>
    <cellStyle name="Output 16 8" xfId="9439"/>
    <cellStyle name="Output 16 8 2" xfId="21604"/>
    <cellStyle name="Output 16 8 2 2" xfId="42790"/>
    <cellStyle name="Output 16 8 3" xfId="32186"/>
    <cellStyle name="Output 16 9" xfId="16491"/>
    <cellStyle name="Output 16 9 2" xfId="37678"/>
    <cellStyle name="Output 16_Table 2A-1_EFT (Annual)" xfId="3358"/>
    <cellStyle name="Output 17" xfId="158"/>
    <cellStyle name="Output 17 10" xfId="26713"/>
    <cellStyle name="Output 17 2" xfId="551"/>
    <cellStyle name="Output 17 2 2" xfId="1528"/>
    <cellStyle name="Output 17 2 2 2" xfId="2798"/>
    <cellStyle name="Output 17 2 2 2 2" xfId="6359"/>
    <cellStyle name="Output 17 2 2 2 2 2" xfId="14553"/>
    <cellStyle name="Output 17 2 2 2 2 2 2" xfId="26525"/>
    <cellStyle name="Output 17 2 2 2 2 2 2 2" xfId="47711"/>
    <cellStyle name="Output 17 2 2 2 2 2 3" xfId="37107"/>
    <cellStyle name="Output 17 2 2 2 2 3" xfId="21412"/>
    <cellStyle name="Output 17 2 2 2 2 3 2" xfId="42599"/>
    <cellStyle name="Output 17 2 2 2 2 4" xfId="32015"/>
    <cellStyle name="Output 17 2 2 2 2_Table 2A-1_EFT (Annual)" xfId="7702"/>
    <cellStyle name="Output 17 2 2 2 3" xfId="11895"/>
    <cellStyle name="Output 17 2 2 2 3 2" xfId="23979"/>
    <cellStyle name="Output 17 2 2 2 3 2 2" xfId="45165"/>
    <cellStyle name="Output 17 2 2 2 3 3" xfId="34561"/>
    <cellStyle name="Output 17 2 2 2 4" xfId="18866"/>
    <cellStyle name="Output 17 2 2 2 4 2" xfId="40053"/>
    <cellStyle name="Output 17 2 2 2 5" xfId="29272"/>
    <cellStyle name="Output 17 2 2 2_Table 2A-1_EFT (Annual)" xfId="7701"/>
    <cellStyle name="Output 17 2 2 3" xfId="1923"/>
    <cellStyle name="Output 17 2 2 3 2" xfId="5484"/>
    <cellStyle name="Output 17 2 2 3 2 2" xfId="13699"/>
    <cellStyle name="Output 17 2 2 3 2 2 2" xfId="25687"/>
    <cellStyle name="Output 17 2 2 3 2 2 2 2" xfId="46873"/>
    <cellStyle name="Output 17 2 2 3 2 2 3" xfId="36269"/>
    <cellStyle name="Output 17 2 2 3 2 3" xfId="20574"/>
    <cellStyle name="Output 17 2 2 3 2 3 2" xfId="41761"/>
    <cellStyle name="Output 17 2 2 3 2 4" xfId="31141"/>
    <cellStyle name="Output 17 2 2 3 2_Table 2A-1_EFT (Annual)" xfId="7704"/>
    <cellStyle name="Output 17 2 2 3 3" xfId="11043"/>
    <cellStyle name="Output 17 2 2 3 3 2" xfId="23141"/>
    <cellStyle name="Output 17 2 2 3 3 2 2" xfId="44327"/>
    <cellStyle name="Output 17 2 2 3 3 3" xfId="33723"/>
    <cellStyle name="Output 17 2 2 3 4" xfId="18028"/>
    <cellStyle name="Output 17 2 2 3 4 2" xfId="39215"/>
    <cellStyle name="Output 17 2 2 3 5" xfId="28398"/>
    <cellStyle name="Output 17 2 2 3_Table 2A-1_EFT (Annual)" xfId="7703"/>
    <cellStyle name="Output 17 2 2 4" xfId="5089"/>
    <cellStyle name="Output 17 2 2 4 2" xfId="13349"/>
    <cellStyle name="Output 17 2 2 4 2 2" xfId="25355"/>
    <cellStyle name="Output 17 2 2 4 2 2 2" xfId="46541"/>
    <cellStyle name="Output 17 2 2 4 2 3" xfId="35937"/>
    <cellStyle name="Output 17 2 2 4 3" xfId="20242"/>
    <cellStyle name="Output 17 2 2 4 3 2" xfId="41429"/>
    <cellStyle name="Output 17 2 2 4 4" xfId="30746"/>
    <cellStyle name="Output 17 2 2 4_Table 2A-1_EFT (Annual)" xfId="7705"/>
    <cellStyle name="Output 17 2 2 5" xfId="10693"/>
    <cellStyle name="Output 17 2 2 5 2" xfId="22809"/>
    <cellStyle name="Output 17 2 2 5 2 2" xfId="43995"/>
    <cellStyle name="Output 17 2 2 5 3" xfId="33391"/>
    <cellStyle name="Output 17 2 2 6" xfId="17696"/>
    <cellStyle name="Output 17 2 2 6 2" xfId="38883"/>
    <cellStyle name="Output 17 2 2 7" xfId="28003"/>
    <cellStyle name="Output 17 2 2_Table 2A-1_EFT (Annual)" xfId="3366"/>
    <cellStyle name="Output 17 2 3" xfId="2267"/>
    <cellStyle name="Output 17 2 3 2" xfId="5828"/>
    <cellStyle name="Output 17 2 3 2 2" xfId="14043"/>
    <cellStyle name="Output 17 2 3 2 2 2" xfId="26031"/>
    <cellStyle name="Output 17 2 3 2 2 2 2" xfId="47217"/>
    <cellStyle name="Output 17 2 3 2 2 3" xfId="36613"/>
    <cellStyle name="Output 17 2 3 2 3" xfId="20918"/>
    <cellStyle name="Output 17 2 3 2 3 2" xfId="42105"/>
    <cellStyle name="Output 17 2 3 2 4" xfId="31485"/>
    <cellStyle name="Output 17 2 3 2_Table 2A-1_EFT (Annual)" xfId="7707"/>
    <cellStyle name="Output 17 2 3 3" xfId="11387"/>
    <cellStyle name="Output 17 2 3 3 2" xfId="23485"/>
    <cellStyle name="Output 17 2 3 3 2 2" xfId="44671"/>
    <cellStyle name="Output 17 2 3 3 3" xfId="34067"/>
    <cellStyle name="Output 17 2 3 4" xfId="18372"/>
    <cellStyle name="Output 17 2 3 4 2" xfId="39559"/>
    <cellStyle name="Output 17 2 3 5" xfId="28742"/>
    <cellStyle name="Output 17 2 3_Table 2A-1_EFT (Annual)" xfId="7706"/>
    <cellStyle name="Output 17 2 4" xfId="1748"/>
    <cellStyle name="Output 17 2 4 2" xfId="5309"/>
    <cellStyle name="Output 17 2 4 2 2" xfId="13534"/>
    <cellStyle name="Output 17 2 4 2 2 2" xfId="25525"/>
    <cellStyle name="Output 17 2 4 2 2 2 2" xfId="46711"/>
    <cellStyle name="Output 17 2 4 2 2 3" xfId="36107"/>
    <cellStyle name="Output 17 2 4 2 3" xfId="20412"/>
    <cellStyle name="Output 17 2 4 2 3 2" xfId="41599"/>
    <cellStyle name="Output 17 2 4 2 4" xfId="30966"/>
    <cellStyle name="Output 17 2 4 2_Table 2A-1_EFT (Annual)" xfId="7709"/>
    <cellStyle name="Output 17 2 4 3" xfId="10877"/>
    <cellStyle name="Output 17 2 4 3 2" xfId="22979"/>
    <cellStyle name="Output 17 2 4 3 2 2" xfId="44165"/>
    <cellStyle name="Output 17 2 4 3 3" xfId="33561"/>
    <cellStyle name="Output 17 2 4 4" xfId="17866"/>
    <cellStyle name="Output 17 2 4 4 2" xfId="39053"/>
    <cellStyle name="Output 17 2 4 5" xfId="28223"/>
    <cellStyle name="Output 17 2 4_Table 2A-1_EFT (Annual)" xfId="7708"/>
    <cellStyle name="Output 17 2 5" xfId="4121"/>
    <cellStyle name="Output 17 2 5 2" xfId="12445"/>
    <cellStyle name="Output 17 2 5 2 2" xfId="24467"/>
    <cellStyle name="Output 17 2 5 2 2 2" xfId="45653"/>
    <cellStyle name="Output 17 2 5 2 3" xfId="35049"/>
    <cellStyle name="Output 17 2 5 3" xfId="19354"/>
    <cellStyle name="Output 17 2 5 3 2" xfId="40541"/>
    <cellStyle name="Output 17 2 5 4" xfId="29809"/>
    <cellStyle name="Output 17 2 5_Table 2A-1_EFT (Annual)" xfId="7710"/>
    <cellStyle name="Output 17 2 6" xfId="9784"/>
    <cellStyle name="Output 17 2 6 2" xfId="21921"/>
    <cellStyle name="Output 17 2 6 2 2" xfId="43107"/>
    <cellStyle name="Output 17 2 6 3" xfId="32503"/>
    <cellStyle name="Output 17 2 7" xfId="16808"/>
    <cellStyle name="Output 17 2 7 2" xfId="37995"/>
    <cellStyle name="Output 17 2 8" xfId="27066"/>
    <cellStyle name="Output 17 2_Table 2A-1_EFT (Annual)" xfId="3365"/>
    <cellStyle name="Output 17 3" xfId="389"/>
    <cellStyle name="Output 17 3 2" xfId="1372"/>
    <cellStyle name="Output 17 3 2 2" xfId="2642"/>
    <cellStyle name="Output 17 3 2 2 2" xfId="6203"/>
    <cellStyle name="Output 17 3 2 2 2 2" xfId="14397"/>
    <cellStyle name="Output 17 3 2 2 2 2 2" xfId="26369"/>
    <cellStyle name="Output 17 3 2 2 2 2 2 2" xfId="47555"/>
    <cellStyle name="Output 17 3 2 2 2 2 3" xfId="36951"/>
    <cellStyle name="Output 17 3 2 2 2 3" xfId="21256"/>
    <cellStyle name="Output 17 3 2 2 2 3 2" xfId="42443"/>
    <cellStyle name="Output 17 3 2 2 2 4" xfId="31859"/>
    <cellStyle name="Output 17 3 2 2 2_Table 2A-1_EFT (Annual)" xfId="7712"/>
    <cellStyle name="Output 17 3 2 2 3" xfId="11739"/>
    <cellStyle name="Output 17 3 2 2 3 2" xfId="23823"/>
    <cellStyle name="Output 17 3 2 2 3 2 2" xfId="45009"/>
    <cellStyle name="Output 17 3 2 2 3 3" xfId="34405"/>
    <cellStyle name="Output 17 3 2 2 4" xfId="18710"/>
    <cellStyle name="Output 17 3 2 2 4 2" xfId="39897"/>
    <cellStyle name="Output 17 3 2 2 5" xfId="29116"/>
    <cellStyle name="Output 17 3 2 2_Table 2A-1_EFT (Annual)" xfId="7711"/>
    <cellStyle name="Output 17 3 2 3" xfId="1892"/>
    <cellStyle name="Output 17 3 2 3 2" xfId="5453"/>
    <cellStyle name="Output 17 3 2 3 2 2" xfId="13668"/>
    <cellStyle name="Output 17 3 2 3 2 2 2" xfId="25656"/>
    <cellStyle name="Output 17 3 2 3 2 2 2 2" xfId="46842"/>
    <cellStyle name="Output 17 3 2 3 2 2 3" xfId="36238"/>
    <cellStyle name="Output 17 3 2 3 2 3" xfId="20543"/>
    <cellStyle name="Output 17 3 2 3 2 3 2" xfId="41730"/>
    <cellStyle name="Output 17 3 2 3 2 4" xfId="31110"/>
    <cellStyle name="Output 17 3 2 3 2_Table 2A-1_EFT (Annual)" xfId="7714"/>
    <cellStyle name="Output 17 3 2 3 3" xfId="11012"/>
    <cellStyle name="Output 17 3 2 3 3 2" xfId="23110"/>
    <cellStyle name="Output 17 3 2 3 3 2 2" xfId="44296"/>
    <cellStyle name="Output 17 3 2 3 3 3" xfId="33692"/>
    <cellStyle name="Output 17 3 2 3 4" xfId="17997"/>
    <cellStyle name="Output 17 3 2 3 4 2" xfId="39184"/>
    <cellStyle name="Output 17 3 2 3 5" xfId="28367"/>
    <cellStyle name="Output 17 3 2 3_Table 2A-1_EFT (Annual)" xfId="7713"/>
    <cellStyle name="Output 17 3 2 4" xfId="4933"/>
    <cellStyle name="Output 17 3 2 4 2" xfId="13193"/>
    <cellStyle name="Output 17 3 2 4 2 2" xfId="25199"/>
    <cellStyle name="Output 17 3 2 4 2 2 2" xfId="46385"/>
    <cellStyle name="Output 17 3 2 4 2 3" xfId="35781"/>
    <cellStyle name="Output 17 3 2 4 3" xfId="20086"/>
    <cellStyle name="Output 17 3 2 4 3 2" xfId="41273"/>
    <cellStyle name="Output 17 3 2 4 4" xfId="30590"/>
    <cellStyle name="Output 17 3 2 4_Table 2A-1_EFT (Annual)" xfId="7715"/>
    <cellStyle name="Output 17 3 2 5" xfId="10537"/>
    <cellStyle name="Output 17 3 2 5 2" xfId="22653"/>
    <cellStyle name="Output 17 3 2 5 2 2" xfId="43839"/>
    <cellStyle name="Output 17 3 2 5 3" xfId="33235"/>
    <cellStyle name="Output 17 3 2 6" xfId="17540"/>
    <cellStyle name="Output 17 3 2 6 2" xfId="38727"/>
    <cellStyle name="Output 17 3 2 7" xfId="27847"/>
    <cellStyle name="Output 17 3 2_Table 2A-1_EFT (Annual)" xfId="3368"/>
    <cellStyle name="Output 17 3 3" xfId="2111"/>
    <cellStyle name="Output 17 3 3 2" xfId="5672"/>
    <cellStyle name="Output 17 3 3 2 2" xfId="13887"/>
    <cellStyle name="Output 17 3 3 2 2 2" xfId="25875"/>
    <cellStyle name="Output 17 3 3 2 2 2 2" xfId="47061"/>
    <cellStyle name="Output 17 3 3 2 2 3" xfId="36457"/>
    <cellStyle name="Output 17 3 3 2 3" xfId="20762"/>
    <cellStyle name="Output 17 3 3 2 3 2" xfId="41949"/>
    <cellStyle name="Output 17 3 3 2 4" xfId="31329"/>
    <cellStyle name="Output 17 3 3 2_Table 2A-1_EFT (Annual)" xfId="7717"/>
    <cellStyle name="Output 17 3 3 3" xfId="11231"/>
    <cellStyle name="Output 17 3 3 3 2" xfId="23329"/>
    <cellStyle name="Output 17 3 3 3 2 2" xfId="44515"/>
    <cellStyle name="Output 17 3 3 3 3" xfId="33911"/>
    <cellStyle name="Output 17 3 3 4" xfId="18216"/>
    <cellStyle name="Output 17 3 3 4 2" xfId="39403"/>
    <cellStyle name="Output 17 3 3 5" xfId="28586"/>
    <cellStyle name="Output 17 3 3_Table 2A-1_EFT (Annual)" xfId="7716"/>
    <cellStyle name="Output 17 3 4" xfId="1712"/>
    <cellStyle name="Output 17 3 4 2" xfId="5273"/>
    <cellStyle name="Output 17 3 4 2 2" xfId="13502"/>
    <cellStyle name="Output 17 3 4 2 2 2" xfId="25495"/>
    <cellStyle name="Output 17 3 4 2 2 2 2" xfId="46681"/>
    <cellStyle name="Output 17 3 4 2 2 3" xfId="36077"/>
    <cellStyle name="Output 17 3 4 2 3" xfId="20382"/>
    <cellStyle name="Output 17 3 4 2 3 2" xfId="41569"/>
    <cellStyle name="Output 17 3 4 2 4" xfId="30930"/>
    <cellStyle name="Output 17 3 4 2_Table 2A-1_EFT (Annual)" xfId="7719"/>
    <cellStyle name="Output 17 3 4 3" xfId="10846"/>
    <cellStyle name="Output 17 3 4 3 2" xfId="22949"/>
    <cellStyle name="Output 17 3 4 3 2 2" xfId="44135"/>
    <cellStyle name="Output 17 3 4 3 3" xfId="33531"/>
    <cellStyle name="Output 17 3 4 4" xfId="17836"/>
    <cellStyle name="Output 17 3 4 4 2" xfId="39023"/>
    <cellStyle name="Output 17 3 4 5" xfId="28187"/>
    <cellStyle name="Output 17 3 4_Table 2A-1_EFT (Annual)" xfId="7718"/>
    <cellStyle name="Output 17 3 5" xfId="3959"/>
    <cellStyle name="Output 17 3 5 2" xfId="12287"/>
    <cellStyle name="Output 17 3 5 2 2" xfId="24311"/>
    <cellStyle name="Output 17 3 5 2 2 2" xfId="45497"/>
    <cellStyle name="Output 17 3 5 2 3" xfId="34893"/>
    <cellStyle name="Output 17 3 5 3" xfId="19198"/>
    <cellStyle name="Output 17 3 5 3 2" xfId="40385"/>
    <cellStyle name="Output 17 3 5 4" xfId="29647"/>
    <cellStyle name="Output 17 3 5_Table 2A-1_EFT (Annual)" xfId="7720"/>
    <cellStyle name="Output 17 3 6" xfId="9624"/>
    <cellStyle name="Output 17 3 6 2" xfId="21765"/>
    <cellStyle name="Output 17 3 6 2 2" xfId="42951"/>
    <cellStyle name="Output 17 3 6 3" xfId="32347"/>
    <cellStyle name="Output 17 3 7" xfId="16652"/>
    <cellStyle name="Output 17 3 7 2" xfId="37839"/>
    <cellStyle name="Output 17 3 8" xfId="26904"/>
    <cellStyle name="Output 17 3_Table 2A-1_EFT (Annual)" xfId="3367"/>
    <cellStyle name="Output 17 4" xfId="1206"/>
    <cellStyle name="Output 17 4 2" xfId="2476"/>
    <cellStyle name="Output 17 4 2 2" xfId="6037"/>
    <cellStyle name="Output 17 4 2 2 2" xfId="14231"/>
    <cellStyle name="Output 17 4 2 2 2 2" xfId="26203"/>
    <cellStyle name="Output 17 4 2 2 2 2 2" xfId="47389"/>
    <cellStyle name="Output 17 4 2 2 2 3" xfId="36785"/>
    <cellStyle name="Output 17 4 2 2 3" xfId="21090"/>
    <cellStyle name="Output 17 4 2 2 3 2" xfId="42277"/>
    <cellStyle name="Output 17 4 2 2 4" xfId="31693"/>
    <cellStyle name="Output 17 4 2 2_Table 2A-1_EFT (Annual)" xfId="7722"/>
    <cellStyle name="Output 17 4 2 3" xfId="11573"/>
    <cellStyle name="Output 17 4 2 3 2" xfId="23657"/>
    <cellStyle name="Output 17 4 2 3 2 2" xfId="44843"/>
    <cellStyle name="Output 17 4 2 3 3" xfId="34239"/>
    <cellStyle name="Output 17 4 2 4" xfId="18544"/>
    <cellStyle name="Output 17 4 2 4 2" xfId="39731"/>
    <cellStyle name="Output 17 4 2 5" xfId="28950"/>
    <cellStyle name="Output 17 4 2_Table 2A-1_EFT (Annual)" xfId="7721"/>
    <cellStyle name="Output 17 4 3" xfId="1828"/>
    <cellStyle name="Output 17 4 3 2" xfId="5389"/>
    <cellStyle name="Output 17 4 3 2 2" xfId="13604"/>
    <cellStyle name="Output 17 4 3 2 2 2" xfId="25592"/>
    <cellStyle name="Output 17 4 3 2 2 2 2" xfId="46778"/>
    <cellStyle name="Output 17 4 3 2 2 3" xfId="36174"/>
    <cellStyle name="Output 17 4 3 2 3" xfId="20479"/>
    <cellStyle name="Output 17 4 3 2 3 2" xfId="41666"/>
    <cellStyle name="Output 17 4 3 2 4" xfId="31046"/>
    <cellStyle name="Output 17 4 3 2_Table 2A-1_EFT (Annual)" xfId="7724"/>
    <cellStyle name="Output 17 4 3 3" xfId="10948"/>
    <cellStyle name="Output 17 4 3 3 2" xfId="23046"/>
    <cellStyle name="Output 17 4 3 3 2 2" xfId="44232"/>
    <cellStyle name="Output 17 4 3 3 3" xfId="33628"/>
    <cellStyle name="Output 17 4 3 4" xfId="17933"/>
    <cellStyle name="Output 17 4 3 4 2" xfId="39120"/>
    <cellStyle name="Output 17 4 3 5" xfId="28303"/>
    <cellStyle name="Output 17 4 3_Table 2A-1_EFT (Annual)" xfId="7723"/>
    <cellStyle name="Output 17 4 4" xfId="4767"/>
    <cellStyle name="Output 17 4 4 2" xfId="13027"/>
    <cellStyle name="Output 17 4 4 2 2" xfId="25033"/>
    <cellStyle name="Output 17 4 4 2 2 2" xfId="46219"/>
    <cellStyle name="Output 17 4 4 2 3" xfId="35615"/>
    <cellStyle name="Output 17 4 4 3" xfId="19920"/>
    <cellStyle name="Output 17 4 4 3 2" xfId="41107"/>
    <cellStyle name="Output 17 4 4 4" xfId="30424"/>
    <cellStyle name="Output 17 4 4_Table 2A-1_EFT (Annual)" xfId="7725"/>
    <cellStyle name="Output 17 4 5" xfId="10371"/>
    <cellStyle name="Output 17 4 5 2" xfId="22487"/>
    <cellStyle name="Output 17 4 5 2 2" xfId="43673"/>
    <cellStyle name="Output 17 4 5 3" xfId="33069"/>
    <cellStyle name="Output 17 4 6" xfId="17374"/>
    <cellStyle name="Output 17 4 6 2" xfId="38561"/>
    <cellStyle name="Output 17 4 7" xfId="27681"/>
    <cellStyle name="Output 17 4_Table 2A-1_EFT (Annual)" xfId="3369"/>
    <cellStyle name="Output 17 5" xfId="1945"/>
    <cellStyle name="Output 17 5 2" xfId="5506"/>
    <cellStyle name="Output 17 5 2 2" xfId="13721"/>
    <cellStyle name="Output 17 5 2 2 2" xfId="25709"/>
    <cellStyle name="Output 17 5 2 2 2 2" xfId="46895"/>
    <cellStyle name="Output 17 5 2 2 3" xfId="36291"/>
    <cellStyle name="Output 17 5 2 3" xfId="20596"/>
    <cellStyle name="Output 17 5 2 3 2" xfId="41783"/>
    <cellStyle name="Output 17 5 2 4" xfId="31163"/>
    <cellStyle name="Output 17 5 2_Table 2A-1_EFT (Annual)" xfId="7727"/>
    <cellStyle name="Output 17 5 3" xfId="11065"/>
    <cellStyle name="Output 17 5 3 2" xfId="23163"/>
    <cellStyle name="Output 17 5 3 2 2" xfId="44349"/>
    <cellStyle name="Output 17 5 3 3" xfId="33745"/>
    <cellStyle name="Output 17 5 4" xfId="18050"/>
    <cellStyle name="Output 17 5 4 2" xfId="39237"/>
    <cellStyle name="Output 17 5 5" xfId="28420"/>
    <cellStyle name="Output 17 5_Table 2A-1_EFT (Annual)" xfId="7726"/>
    <cellStyle name="Output 17 6" xfId="1655"/>
    <cellStyle name="Output 17 6 2" xfId="5216"/>
    <cellStyle name="Output 17 6 2 2" xfId="13463"/>
    <cellStyle name="Output 17 6 2 2 2" xfId="25463"/>
    <cellStyle name="Output 17 6 2 2 2 2" xfId="46649"/>
    <cellStyle name="Output 17 6 2 2 3" xfId="36045"/>
    <cellStyle name="Output 17 6 2 3" xfId="20350"/>
    <cellStyle name="Output 17 6 2 3 2" xfId="41537"/>
    <cellStyle name="Output 17 6 2 4" xfId="30873"/>
    <cellStyle name="Output 17 6 2_Table 2A-1_EFT (Annual)" xfId="7729"/>
    <cellStyle name="Output 17 6 3" xfId="10808"/>
    <cellStyle name="Output 17 6 3 2" xfId="22917"/>
    <cellStyle name="Output 17 6 3 2 2" xfId="44103"/>
    <cellStyle name="Output 17 6 3 3" xfId="33499"/>
    <cellStyle name="Output 17 6 4" xfId="17804"/>
    <cellStyle name="Output 17 6 4 2" xfId="38991"/>
    <cellStyle name="Output 17 6 5" xfId="28130"/>
    <cellStyle name="Output 17 6_Table 2A-1_EFT (Annual)" xfId="7728"/>
    <cellStyle name="Output 17 7" xfId="3747"/>
    <cellStyle name="Output 17 7 2" xfId="12115"/>
    <cellStyle name="Output 17 7 2 2" xfId="24145"/>
    <cellStyle name="Output 17 7 2 2 2" xfId="45331"/>
    <cellStyle name="Output 17 7 2 3" xfId="34727"/>
    <cellStyle name="Output 17 7 3" xfId="19032"/>
    <cellStyle name="Output 17 7 3 2" xfId="40219"/>
    <cellStyle name="Output 17 7 4" xfId="29456"/>
    <cellStyle name="Output 17 7_Table 2A-1_EFT (Annual)" xfId="7730"/>
    <cellStyle name="Output 17 8" xfId="9434"/>
    <cellStyle name="Output 17 8 2" xfId="21599"/>
    <cellStyle name="Output 17 8 2 2" xfId="42785"/>
    <cellStyle name="Output 17 8 3" xfId="32181"/>
    <cellStyle name="Output 17 9" xfId="16486"/>
    <cellStyle name="Output 17 9 2" xfId="37673"/>
    <cellStyle name="Output 17_Table 2A-1_EFT (Annual)" xfId="3364"/>
    <cellStyle name="Output 18" xfId="173"/>
    <cellStyle name="Output 18 10" xfId="26728"/>
    <cellStyle name="Output 18 2" xfId="566"/>
    <cellStyle name="Output 18 2 2" xfId="1543"/>
    <cellStyle name="Output 18 2 2 2" xfId="2813"/>
    <cellStyle name="Output 18 2 2 2 2" xfId="6374"/>
    <cellStyle name="Output 18 2 2 2 2 2" xfId="14568"/>
    <cellStyle name="Output 18 2 2 2 2 2 2" xfId="26540"/>
    <cellStyle name="Output 18 2 2 2 2 2 2 2" xfId="47726"/>
    <cellStyle name="Output 18 2 2 2 2 2 3" xfId="37122"/>
    <cellStyle name="Output 18 2 2 2 2 3" xfId="21427"/>
    <cellStyle name="Output 18 2 2 2 2 3 2" xfId="42614"/>
    <cellStyle name="Output 18 2 2 2 2 4" xfId="32030"/>
    <cellStyle name="Output 18 2 2 2 2_Table 2A-1_EFT (Annual)" xfId="7732"/>
    <cellStyle name="Output 18 2 2 2 3" xfId="11910"/>
    <cellStyle name="Output 18 2 2 2 3 2" xfId="23994"/>
    <cellStyle name="Output 18 2 2 2 3 2 2" xfId="45180"/>
    <cellStyle name="Output 18 2 2 2 3 3" xfId="34576"/>
    <cellStyle name="Output 18 2 2 2 4" xfId="18881"/>
    <cellStyle name="Output 18 2 2 2 4 2" xfId="40068"/>
    <cellStyle name="Output 18 2 2 2 5" xfId="29287"/>
    <cellStyle name="Output 18 2 2 2_Table 2A-1_EFT (Annual)" xfId="7731"/>
    <cellStyle name="Output 18 2 2 3" xfId="1926"/>
    <cellStyle name="Output 18 2 2 3 2" xfId="5487"/>
    <cellStyle name="Output 18 2 2 3 2 2" xfId="13702"/>
    <cellStyle name="Output 18 2 2 3 2 2 2" xfId="25690"/>
    <cellStyle name="Output 18 2 2 3 2 2 2 2" xfId="46876"/>
    <cellStyle name="Output 18 2 2 3 2 2 3" xfId="36272"/>
    <cellStyle name="Output 18 2 2 3 2 3" xfId="20577"/>
    <cellStyle name="Output 18 2 2 3 2 3 2" xfId="41764"/>
    <cellStyle name="Output 18 2 2 3 2 4" xfId="31144"/>
    <cellStyle name="Output 18 2 2 3 2_Table 2A-1_EFT (Annual)" xfId="7734"/>
    <cellStyle name="Output 18 2 2 3 3" xfId="11046"/>
    <cellStyle name="Output 18 2 2 3 3 2" xfId="23144"/>
    <cellStyle name="Output 18 2 2 3 3 2 2" xfId="44330"/>
    <cellStyle name="Output 18 2 2 3 3 3" xfId="33726"/>
    <cellStyle name="Output 18 2 2 3 4" xfId="18031"/>
    <cellStyle name="Output 18 2 2 3 4 2" xfId="39218"/>
    <cellStyle name="Output 18 2 2 3 5" xfId="28401"/>
    <cellStyle name="Output 18 2 2 3_Table 2A-1_EFT (Annual)" xfId="7733"/>
    <cellStyle name="Output 18 2 2 4" xfId="5104"/>
    <cellStyle name="Output 18 2 2 4 2" xfId="13364"/>
    <cellStyle name="Output 18 2 2 4 2 2" xfId="25370"/>
    <cellStyle name="Output 18 2 2 4 2 2 2" xfId="46556"/>
    <cellStyle name="Output 18 2 2 4 2 3" xfId="35952"/>
    <cellStyle name="Output 18 2 2 4 3" xfId="20257"/>
    <cellStyle name="Output 18 2 2 4 3 2" xfId="41444"/>
    <cellStyle name="Output 18 2 2 4 4" xfId="30761"/>
    <cellStyle name="Output 18 2 2 4_Table 2A-1_EFT (Annual)" xfId="7735"/>
    <cellStyle name="Output 18 2 2 5" xfId="10708"/>
    <cellStyle name="Output 18 2 2 5 2" xfId="22824"/>
    <cellStyle name="Output 18 2 2 5 2 2" xfId="44010"/>
    <cellStyle name="Output 18 2 2 5 3" xfId="33406"/>
    <cellStyle name="Output 18 2 2 6" xfId="17711"/>
    <cellStyle name="Output 18 2 2 6 2" xfId="38898"/>
    <cellStyle name="Output 18 2 2 7" xfId="28018"/>
    <cellStyle name="Output 18 2 2_Table 2A-1_EFT (Annual)" xfId="3372"/>
    <cellStyle name="Output 18 2 3" xfId="2282"/>
    <cellStyle name="Output 18 2 3 2" xfId="5843"/>
    <cellStyle name="Output 18 2 3 2 2" xfId="14058"/>
    <cellStyle name="Output 18 2 3 2 2 2" xfId="26046"/>
    <cellStyle name="Output 18 2 3 2 2 2 2" xfId="47232"/>
    <cellStyle name="Output 18 2 3 2 2 3" xfId="36628"/>
    <cellStyle name="Output 18 2 3 2 3" xfId="20933"/>
    <cellStyle name="Output 18 2 3 2 3 2" xfId="42120"/>
    <cellStyle name="Output 18 2 3 2 4" xfId="31500"/>
    <cellStyle name="Output 18 2 3 2_Table 2A-1_EFT (Annual)" xfId="7737"/>
    <cellStyle name="Output 18 2 3 3" xfId="11402"/>
    <cellStyle name="Output 18 2 3 3 2" xfId="23500"/>
    <cellStyle name="Output 18 2 3 3 2 2" xfId="44686"/>
    <cellStyle name="Output 18 2 3 3 3" xfId="34082"/>
    <cellStyle name="Output 18 2 3 4" xfId="18387"/>
    <cellStyle name="Output 18 2 3 4 2" xfId="39574"/>
    <cellStyle name="Output 18 2 3 5" xfId="28757"/>
    <cellStyle name="Output 18 2 3_Table 2A-1_EFT (Annual)" xfId="7736"/>
    <cellStyle name="Output 18 2 4" xfId="1751"/>
    <cellStyle name="Output 18 2 4 2" xfId="5312"/>
    <cellStyle name="Output 18 2 4 2 2" xfId="13537"/>
    <cellStyle name="Output 18 2 4 2 2 2" xfId="25528"/>
    <cellStyle name="Output 18 2 4 2 2 2 2" xfId="46714"/>
    <cellStyle name="Output 18 2 4 2 2 3" xfId="36110"/>
    <cellStyle name="Output 18 2 4 2 3" xfId="20415"/>
    <cellStyle name="Output 18 2 4 2 3 2" xfId="41602"/>
    <cellStyle name="Output 18 2 4 2 4" xfId="30969"/>
    <cellStyle name="Output 18 2 4 2_Table 2A-1_EFT (Annual)" xfId="7739"/>
    <cellStyle name="Output 18 2 4 3" xfId="10880"/>
    <cellStyle name="Output 18 2 4 3 2" xfId="22982"/>
    <cellStyle name="Output 18 2 4 3 2 2" xfId="44168"/>
    <cellStyle name="Output 18 2 4 3 3" xfId="33564"/>
    <cellStyle name="Output 18 2 4 4" xfId="17869"/>
    <cellStyle name="Output 18 2 4 4 2" xfId="39056"/>
    <cellStyle name="Output 18 2 4 5" xfId="28226"/>
    <cellStyle name="Output 18 2 4_Table 2A-1_EFT (Annual)" xfId="7738"/>
    <cellStyle name="Output 18 2 5" xfId="4136"/>
    <cellStyle name="Output 18 2 5 2" xfId="12460"/>
    <cellStyle name="Output 18 2 5 2 2" xfId="24482"/>
    <cellStyle name="Output 18 2 5 2 2 2" xfId="45668"/>
    <cellStyle name="Output 18 2 5 2 3" xfId="35064"/>
    <cellStyle name="Output 18 2 5 3" xfId="19369"/>
    <cellStyle name="Output 18 2 5 3 2" xfId="40556"/>
    <cellStyle name="Output 18 2 5 4" xfId="29824"/>
    <cellStyle name="Output 18 2 5_Table 2A-1_EFT (Annual)" xfId="7740"/>
    <cellStyle name="Output 18 2 6" xfId="9799"/>
    <cellStyle name="Output 18 2 6 2" xfId="21936"/>
    <cellStyle name="Output 18 2 6 2 2" xfId="43122"/>
    <cellStyle name="Output 18 2 6 3" xfId="32518"/>
    <cellStyle name="Output 18 2 7" xfId="16823"/>
    <cellStyle name="Output 18 2 7 2" xfId="38010"/>
    <cellStyle name="Output 18 2 8" xfId="27081"/>
    <cellStyle name="Output 18 2_Table 2A-1_EFT (Annual)" xfId="3371"/>
    <cellStyle name="Output 18 3" xfId="404"/>
    <cellStyle name="Output 18 3 2" xfId="1387"/>
    <cellStyle name="Output 18 3 2 2" xfId="2657"/>
    <cellStyle name="Output 18 3 2 2 2" xfId="6218"/>
    <cellStyle name="Output 18 3 2 2 2 2" xfId="14412"/>
    <cellStyle name="Output 18 3 2 2 2 2 2" xfId="26384"/>
    <cellStyle name="Output 18 3 2 2 2 2 2 2" xfId="47570"/>
    <cellStyle name="Output 18 3 2 2 2 2 3" xfId="36966"/>
    <cellStyle name="Output 18 3 2 2 2 3" xfId="21271"/>
    <cellStyle name="Output 18 3 2 2 2 3 2" xfId="42458"/>
    <cellStyle name="Output 18 3 2 2 2 4" xfId="31874"/>
    <cellStyle name="Output 18 3 2 2 2_Table 2A-1_EFT (Annual)" xfId="7742"/>
    <cellStyle name="Output 18 3 2 2 3" xfId="11754"/>
    <cellStyle name="Output 18 3 2 2 3 2" xfId="23838"/>
    <cellStyle name="Output 18 3 2 2 3 2 2" xfId="45024"/>
    <cellStyle name="Output 18 3 2 2 3 3" xfId="34420"/>
    <cellStyle name="Output 18 3 2 2 4" xfId="18725"/>
    <cellStyle name="Output 18 3 2 2 4 2" xfId="39912"/>
    <cellStyle name="Output 18 3 2 2 5" xfId="29131"/>
    <cellStyle name="Output 18 3 2 2_Table 2A-1_EFT (Annual)" xfId="7741"/>
    <cellStyle name="Output 18 3 2 3" xfId="1895"/>
    <cellStyle name="Output 18 3 2 3 2" xfId="5456"/>
    <cellStyle name="Output 18 3 2 3 2 2" xfId="13671"/>
    <cellStyle name="Output 18 3 2 3 2 2 2" xfId="25659"/>
    <cellStyle name="Output 18 3 2 3 2 2 2 2" xfId="46845"/>
    <cellStyle name="Output 18 3 2 3 2 2 3" xfId="36241"/>
    <cellStyle name="Output 18 3 2 3 2 3" xfId="20546"/>
    <cellStyle name="Output 18 3 2 3 2 3 2" xfId="41733"/>
    <cellStyle name="Output 18 3 2 3 2 4" xfId="31113"/>
    <cellStyle name="Output 18 3 2 3 2_Table 2A-1_EFT (Annual)" xfId="7744"/>
    <cellStyle name="Output 18 3 2 3 3" xfId="11015"/>
    <cellStyle name="Output 18 3 2 3 3 2" xfId="23113"/>
    <cellStyle name="Output 18 3 2 3 3 2 2" xfId="44299"/>
    <cellStyle name="Output 18 3 2 3 3 3" xfId="33695"/>
    <cellStyle name="Output 18 3 2 3 4" xfId="18000"/>
    <cellStyle name="Output 18 3 2 3 4 2" xfId="39187"/>
    <cellStyle name="Output 18 3 2 3 5" xfId="28370"/>
    <cellStyle name="Output 18 3 2 3_Table 2A-1_EFT (Annual)" xfId="7743"/>
    <cellStyle name="Output 18 3 2 4" xfId="4948"/>
    <cellStyle name="Output 18 3 2 4 2" xfId="13208"/>
    <cellStyle name="Output 18 3 2 4 2 2" xfId="25214"/>
    <cellStyle name="Output 18 3 2 4 2 2 2" xfId="46400"/>
    <cellStyle name="Output 18 3 2 4 2 3" xfId="35796"/>
    <cellStyle name="Output 18 3 2 4 3" xfId="20101"/>
    <cellStyle name="Output 18 3 2 4 3 2" xfId="41288"/>
    <cellStyle name="Output 18 3 2 4 4" xfId="30605"/>
    <cellStyle name="Output 18 3 2 4_Table 2A-1_EFT (Annual)" xfId="7745"/>
    <cellStyle name="Output 18 3 2 5" xfId="10552"/>
    <cellStyle name="Output 18 3 2 5 2" xfId="22668"/>
    <cellStyle name="Output 18 3 2 5 2 2" xfId="43854"/>
    <cellStyle name="Output 18 3 2 5 3" xfId="33250"/>
    <cellStyle name="Output 18 3 2 6" xfId="17555"/>
    <cellStyle name="Output 18 3 2 6 2" xfId="38742"/>
    <cellStyle name="Output 18 3 2 7" xfId="27862"/>
    <cellStyle name="Output 18 3 2_Table 2A-1_EFT (Annual)" xfId="3374"/>
    <cellStyle name="Output 18 3 3" xfId="2126"/>
    <cellStyle name="Output 18 3 3 2" xfId="5687"/>
    <cellStyle name="Output 18 3 3 2 2" xfId="13902"/>
    <cellStyle name="Output 18 3 3 2 2 2" xfId="25890"/>
    <cellStyle name="Output 18 3 3 2 2 2 2" xfId="47076"/>
    <cellStyle name="Output 18 3 3 2 2 3" xfId="36472"/>
    <cellStyle name="Output 18 3 3 2 3" xfId="20777"/>
    <cellStyle name="Output 18 3 3 2 3 2" xfId="41964"/>
    <cellStyle name="Output 18 3 3 2 4" xfId="31344"/>
    <cellStyle name="Output 18 3 3 2_Table 2A-1_EFT (Annual)" xfId="7747"/>
    <cellStyle name="Output 18 3 3 3" xfId="11246"/>
    <cellStyle name="Output 18 3 3 3 2" xfId="23344"/>
    <cellStyle name="Output 18 3 3 3 2 2" xfId="44530"/>
    <cellStyle name="Output 18 3 3 3 3" xfId="33926"/>
    <cellStyle name="Output 18 3 3 4" xfId="18231"/>
    <cellStyle name="Output 18 3 3 4 2" xfId="39418"/>
    <cellStyle name="Output 18 3 3 5" xfId="28601"/>
    <cellStyle name="Output 18 3 3_Table 2A-1_EFT (Annual)" xfId="7746"/>
    <cellStyle name="Output 18 3 4" xfId="1715"/>
    <cellStyle name="Output 18 3 4 2" xfId="5276"/>
    <cellStyle name="Output 18 3 4 2 2" xfId="13505"/>
    <cellStyle name="Output 18 3 4 2 2 2" xfId="25498"/>
    <cellStyle name="Output 18 3 4 2 2 2 2" xfId="46684"/>
    <cellStyle name="Output 18 3 4 2 2 3" xfId="36080"/>
    <cellStyle name="Output 18 3 4 2 3" xfId="20385"/>
    <cellStyle name="Output 18 3 4 2 3 2" xfId="41572"/>
    <cellStyle name="Output 18 3 4 2 4" xfId="30933"/>
    <cellStyle name="Output 18 3 4 2_Table 2A-1_EFT (Annual)" xfId="7749"/>
    <cellStyle name="Output 18 3 4 3" xfId="10849"/>
    <cellStyle name="Output 18 3 4 3 2" xfId="22952"/>
    <cellStyle name="Output 18 3 4 3 2 2" xfId="44138"/>
    <cellStyle name="Output 18 3 4 3 3" xfId="33534"/>
    <cellStyle name="Output 18 3 4 4" xfId="17839"/>
    <cellStyle name="Output 18 3 4 4 2" xfId="39026"/>
    <cellStyle name="Output 18 3 4 5" xfId="28190"/>
    <cellStyle name="Output 18 3 4_Table 2A-1_EFT (Annual)" xfId="7748"/>
    <cellStyle name="Output 18 3 5" xfId="3974"/>
    <cellStyle name="Output 18 3 5 2" xfId="12302"/>
    <cellStyle name="Output 18 3 5 2 2" xfId="24326"/>
    <cellStyle name="Output 18 3 5 2 2 2" xfId="45512"/>
    <cellStyle name="Output 18 3 5 2 3" xfId="34908"/>
    <cellStyle name="Output 18 3 5 3" xfId="19213"/>
    <cellStyle name="Output 18 3 5 3 2" xfId="40400"/>
    <cellStyle name="Output 18 3 5 4" xfId="29662"/>
    <cellStyle name="Output 18 3 5_Table 2A-1_EFT (Annual)" xfId="7750"/>
    <cellStyle name="Output 18 3 6" xfId="9639"/>
    <cellStyle name="Output 18 3 6 2" xfId="21780"/>
    <cellStyle name="Output 18 3 6 2 2" xfId="42966"/>
    <cellStyle name="Output 18 3 6 3" xfId="32362"/>
    <cellStyle name="Output 18 3 7" xfId="16667"/>
    <cellStyle name="Output 18 3 7 2" xfId="37854"/>
    <cellStyle name="Output 18 3 8" xfId="26919"/>
    <cellStyle name="Output 18 3_Table 2A-1_EFT (Annual)" xfId="3373"/>
    <cellStyle name="Output 18 4" xfId="1221"/>
    <cellStyle name="Output 18 4 2" xfId="2491"/>
    <cellStyle name="Output 18 4 2 2" xfId="6052"/>
    <cellStyle name="Output 18 4 2 2 2" xfId="14246"/>
    <cellStyle name="Output 18 4 2 2 2 2" xfId="26218"/>
    <cellStyle name="Output 18 4 2 2 2 2 2" xfId="47404"/>
    <cellStyle name="Output 18 4 2 2 2 3" xfId="36800"/>
    <cellStyle name="Output 18 4 2 2 3" xfId="21105"/>
    <cellStyle name="Output 18 4 2 2 3 2" xfId="42292"/>
    <cellStyle name="Output 18 4 2 2 4" xfId="31708"/>
    <cellStyle name="Output 18 4 2 2_Table 2A-1_EFT (Annual)" xfId="7752"/>
    <cellStyle name="Output 18 4 2 3" xfId="11588"/>
    <cellStyle name="Output 18 4 2 3 2" xfId="23672"/>
    <cellStyle name="Output 18 4 2 3 2 2" xfId="44858"/>
    <cellStyle name="Output 18 4 2 3 3" xfId="34254"/>
    <cellStyle name="Output 18 4 2 4" xfId="18559"/>
    <cellStyle name="Output 18 4 2 4 2" xfId="39746"/>
    <cellStyle name="Output 18 4 2 5" xfId="28965"/>
    <cellStyle name="Output 18 4 2_Table 2A-1_EFT (Annual)" xfId="7751"/>
    <cellStyle name="Output 18 4 3" xfId="1831"/>
    <cellStyle name="Output 18 4 3 2" xfId="5392"/>
    <cellStyle name="Output 18 4 3 2 2" xfId="13607"/>
    <cellStyle name="Output 18 4 3 2 2 2" xfId="25595"/>
    <cellStyle name="Output 18 4 3 2 2 2 2" xfId="46781"/>
    <cellStyle name="Output 18 4 3 2 2 3" xfId="36177"/>
    <cellStyle name="Output 18 4 3 2 3" xfId="20482"/>
    <cellStyle name="Output 18 4 3 2 3 2" xfId="41669"/>
    <cellStyle name="Output 18 4 3 2 4" xfId="31049"/>
    <cellStyle name="Output 18 4 3 2_Table 2A-1_EFT (Annual)" xfId="7754"/>
    <cellStyle name="Output 18 4 3 3" xfId="10951"/>
    <cellStyle name="Output 18 4 3 3 2" xfId="23049"/>
    <cellStyle name="Output 18 4 3 3 2 2" xfId="44235"/>
    <cellStyle name="Output 18 4 3 3 3" xfId="33631"/>
    <cellStyle name="Output 18 4 3 4" xfId="17936"/>
    <cellStyle name="Output 18 4 3 4 2" xfId="39123"/>
    <cellStyle name="Output 18 4 3 5" xfId="28306"/>
    <cellStyle name="Output 18 4 3_Table 2A-1_EFT (Annual)" xfId="7753"/>
    <cellStyle name="Output 18 4 4" xfId="4782"/>
    <cellStyle name="Output 18 4 4 2" xfId="13042"/>
    <cellStyle name="Output 18 4 4 2 2" xfId="25048"/>
    <cellStyle name="Output 18 4 4 2 2 2" xfId="46234"/>
    <cellStyle name="Output 18 4 4 2 3" xfId="35630"/>
    <cellStyle name="Output 18 4 4 3" xfId="19935"/>
    <cellStyle name="Output 18 4 4 3 2" xfId="41122"/>
    <cellStyle name="Output 18 4 4 4" xfId="30439"/>
    <cellStyle name="Output 18 4 4_Table 2A-1_EFT (Annual)" xfId="7755"/>
    <cellStyle name="Output 18 4 5" xfId="10386"/>
    <cellStyle name="Output 18 4 5 2" xfId="22502"/>
    <cellStyle name="Output 18 4 5 2 2" xfId="43688"/>
    <cellStyle name="Output 18 4 5 3" xfId="33084"/>
    <cellStyle name="Output 18 4 6" xfId="17389"/>
    <cellStyle name="Output 18 4 6 2" xfId="38576"/>
    <cellStyle name="Output 18 4 7" xfId="27696"/>
    <cellStyle name="Output 18 4_Table 2A-1_EFT (Annual)" xfId="3375"/>
    <cellStyle name="Output 18 5" xfId="1960"/>
    <cellStyle name="Output 18 5 2" xfId="5521"/>
    <cellStyle name="Output 18 5 2 2" xfId="13736"/>
    <cellStyle name="Output 18 5 2 2 2" xfId="25724"/>
    <cellStyle name="Output 18 5 2 2 2 2" xfId="46910"/>
    <cellStyle name="Output 18 5 2 2 3" xfId="36306"/>
    <cellStyle name="Output 18 5 2 3" xfId="20611"/>
    <cellStyle name="Output 18 5 2 3 2" xfId="41798"/>
    <cellStyle name="Output 18 5 2 4" xfId="31178"/>
    <cellStyle name="Output 18 5 2_Table 2A-1_EFT (Annual)" xfId="7757"/>
    <cellStyle name="Output 18 5 3" xfId="11080"/>
    <cellStyle name="Output 18 5 3 2" xfId="23178"/>
    <cellStyle name="Output 18 5 3 2 2" xfId="44364"/>
    <cellStyle name="Output 18 5 3 3" xfId="33760"/>
    <cellStyle name="Output 18 5 4" xfId="18065"/>
    <cellStyle name="Output 18 5 4 2" xfId="39252"/>
    <cellStyle name="Output 18 5 5" xfId="28435"/>
    <cellStyle name="Output 18 5_Table 2A-1_EFT (Annual)" xfId="7756"/>
    <cellStyle name="Output 18 6" xfId="1658"/>
    <cellStyle name="Output 18 6 2" xfId="5219"/>
    <cellStyle name="Output 18 6 2 2" xfId="13466"/>
    <cellStyle name="Output 18 6 2 2 2" xfId="25466"/>
    <cellStyle name="Output 18 6 2 2 2 2" xfId="46652"/>
    <cellStyle name="Output 18 6 2 2 3" xfId="36048"/>
    <cellStyle name="Output 18 6 2 3" xfId="20353"/>
    <cellStyle name="Output 18 6 2 3 2" xfId="41540"/>
    <cellStyle name="Output 18 6 2 4" xfId="30876"/>
    <cellStyle name="Output 18 6 2_Table 2A-1_EFT (Annual)" xfId="7759"/>
    <cellStyle name="Output 18 6 3" xfId="10811"/>
    <cellStyle name="Output 18 6 3 2" xfId="22920"/>
    <cellStyle name="Output 18 6 3 2 2" xfId="44106"/>
    <cellStyle name="Output 18 6 3 3" xfId="33502"/>
    <cellStyle name="Output 18 6 4" xfId="17807"/>
    <cellStyle name="Output 18 6 4 2" xfId="38994"/>
    <cellStyle name="Output 18 6 5" xfId="28133"/>
    <cellStyle name="Output 18 6_Table 2A-1_EFT (Annual)" xfId="7758"/>
    <cellStyle name="Output 18 7" xfId="3762"/>
    <cellStyle name="Output 18 7 2" xfId="12130"/>
    <cellStyle name="Output 18 7 2 2" xfId="24160"/>
    <cellStyle name="Output 18 7 2 2 2" xfId="45346"/>
    <cellStyle name="Output 18 7 2 3" xfId="34742"/>
    <cellStyle name="Output 18 7 3" xfId="19047"/>
    <cellStyle name="Output 18 7 3 2" xfId="40234"/>
    <cellStyle name="Output 18 7 4" xfId="29471"/>
    <cellStyle name="Output 18 7_Table 2A-1_EFT (Annual)" xfId="7760"/>
    <cellStyle name="Output 18 8" xfId="9449"/>
    <cellStyle name="Output 18 8 2" xfId="21614"/>
    <cellStyle name="Output 18 8 2 2" xfId="42800"/>
    <cellStyle name="Output 18 8 3" xfId="32196"/>
    <cellStyle name="Output 18 9" xfId="16501"/>
    <cellStyle name="Output 18 9 2" xfId="37688"/>
    <cellStyle name="Output 18_Table 2A-1_EFT (Annual)" xfId="3370"/>
    <cellStyle name="Output 19" xfId="166"/>
    <cellStyle name="Output 19 10" xfId="26721"/>
    <cellStyle name="Output 19 2" xfId="559"/>
    <cellStyle name="Output 19 2 2" xfId="1536"/>
    <cellStyle name="Output 19 2 2 2" xfId="2806"/>
    <cellStyle name="Output 19 2 2 2 2" xfId="6367"/>
    <cellStyle name="Output 19 2 2 2 2 2" xfId="14561"/>
    <cellStyle name="Output 19 2 2 2 2 2 2" xfId="26533"/>
    <cellStyle name="Output 19 2 2 2 2 2 2 2" xfId="47719"/>
    <cellStyle name="Output 19 2 2 2 2 2 3" xfId="37115"/>
    <cellStyle name="Output 19 2 2 2 2 3" xfId="21420"/>
    <cellStyle name="Output 19 2 2 2 2 3 2" xfId="42607"/>
    <cellStyle name="Output 19 2 2 2 2 4" xfId="32023"/>
    <cellStyle name="Output 19 2 2 2 2_Table 2A-1_EFT (Annual)" xfId="7762"/>
    <cellStyle name="Output 19 2 2 2 3" xfId="11903"/>
    <cellStyle name="Output 19 2 2 2 3 2" xfId="23987"/>
    <cellStyle name="Output 19 2 2 2 3 2 2" xfId="45173"/>
    <cellStyle name="Output 19 2 2 2 3 3" xfId="34569"/>
    <cellStyle name="Output 19 2 2 2 4" xfId="18874"/>
    <cellStyle name="Output 19 2 2 2 4 2" xfId="40061"/>
    <cellStyle name="Output 19 2 2 2 5" xfId="29280"/>
    <cellStyle name="Output 19 2 2 2_Table 2A-1_EFT (Annual)" xfId="7761"/>
    <cellStyle name="Output 19 2 2 3" xfId="1925"/>
    <cellStyle name="Output 19 2 2 3 2" xfId="5486"/>
    <cellStyle name="Output 19 2 2 3 2 2" xfId="13701"/>
    <cellStyle name="Output 19 2 2 3 2 2 2" xfId="25689"/>
    <cellStyle name="Output 19 2 2 3 2 2 2 2" xfId="46875"/>
    <cellStyle name="Output 19 2 2 3 2 2 3" xfId="36271"/>
    <cellStyle name="Output 19 2 2 3 2 3" xfId="20576"/>
    <cellStyle name="Output 19 2 2 3 2 3 2" xfId="41763"/>
    <cellStyle name="Output 19 2 2 3 2 4" xfId="31143"/>
    <cellStyle name="Output 19 2 2 3 2_Table 2A-1_EFT (Annual)" xfId="7764"/>
    <cellStyle name="Output 19 2 2 3 3" xfId="11045"/>
    <cellStyle name="Output 19 2 2 3 3 2" xfId="23143"/>
    <cellStyle name="Output 19 2 2 3 3 2 2" xfId="44329"/>
    <cellStyle name="Output 19 2 2 3 3 3" xfId="33725"/>
    <cellStyle name="Output 19 2 2 3 4" xfId="18030"/>
    <cellStyle name="Output 19 2 2 3 4 2" xfId="39217"/>
    <cellStyle name="Output 19 2 2 3 5" xfId="28400"/>
    <cellStyle name="Output 19 2 2 3_Table 2A-1_EFT (Annual)" xfId="7763"/>
    <cellStyle name="Output 19 2 2 4" xfId="5097"/>
    <cellStyle name="Output 19 2 2 4 2" xfId="13357"/>
    <cellStyle name="Output 19 2 2 4 2 2" xfId="25363"/>
    <cellStyle name="Output 19 2 2 4 2 2 2" xfId="46549"/>
    <cellStyle name="Output 19 2 2 4 2 3" xfId="35945"/>
    <cellStyle name="Output 19 2 2 4 3" xfId="20250"/>
    <cellStyle name="Output 19 2 2 4 3 2" xfId="41437"/>
    <cellStyle name="Output 19 2 2 4 4" xfId="30754"/>
    <cellStyle name="Output 19 2 2 4_Table 2A-1_EFT (Annual)" xfId="7765"/>
    <cellStyle name="Output 19 2 2 5" xfId="10701"/>
    <cellStyle name="Output 19 2 2 5 2" xfId="22817"/>
    <cellStyle name="Output 19 2 2 5 2 2" xfId="44003"/>
    <cellStyle name="Output 19 2 2 5 3" xfId="33399"/>
    <cellStyle name="Output 19 2 2 6" xfId="17704"/>
    <cellStyle name="Output 19 2 2 6 2" xfId="38891"/>
    <cellStyle name="Output 19 2 2 7" xfId="28011"/>
    <cellStyle name="Output 19 2 2_Table 2A-1_EFT (Annual)" xfId="3378"/>
    <cellStyle name="Output 19 2 3" xfId="2275"/>
    <cellStyle name="Output 19 2 3 2" xfId="5836"/>
    <cellStyle name="Output 19 2 3 2 2" xfId="14051"/>
    <cellStyle name="Output 19 2 3 2 2 2" xfId="26039"/>
    <cellStyle name="Output 19 2 3 2 2 2 2" xfId="47225"/>
    <cellStyle name="Output 19 2 3 2 2 3" xfId="36621"/>
    <cellStyle name="Output 19 2 3 2 3" xfId="20926"/>
    <cellStyle name="Output 19 2 3 2 3 2" xfId="42113"/>
    <cellStyle name="Output 19 2 3 2 4" xfId="31493"/>
    <cellStyle name="Output 19 2 3 2_Table 2A-1_EFT (Annual)" xfId="7767"/>
    <cellStyle name="Output 19 2 3 3" xfId="11395"/>
    <cellStyle name="Output 19 2 3 3 2" xfId="23493"/>
    <cellStyle name="Output 19 2 3 3 2 2" xfId="44679"/>
    <cellStyle name="Output 19 2 3 3 3" xfId="34075"/>
    <cellStyle name="Output 19 2 3 4" xfId="18380"/>
    <cellStyle name="Output 19 2 3 4 2" xfId="39567"/>
    <cellStyle name="Output 19 2 3 5" xfId="28750"/>
    <cellStyle name="Output 19 2 3_Table 2A-1_EFT (Annual)" xfId="7766"/>
    <cellStyle name="Output 19 2 4" xfId="1750"/>
    <cellStyle name="Output 19 2 4 2" xfId="5311"/>
    <cellStyle name="Output 19 2 4 2 2" xfId="13536"/>
    <cellStyle name="Output 19 2 4 2 2 2" xfId="25527"/>
    <cellStyle name="Output 19 2 4 2 2 2 2" xfId="46713"/>
    <cellStyle name="Output 19 2 4 2 2 3" xfId="36109"/>
    <cellStyle name="Output 19 2 4 2 3" xfId="20414"/>
    <cellStyle name="Output 19 2 4 2 3 2" xfId="41601"/>
    <cellStyle name="Output 19 2 4 2 4" xfId="30968"/>
    <cellStyle name="Output 19 2 4 2_Table 2A-1_EFT (Annual)" xfId="7769"/>
    <cellStyle name="Output 19 2 4 3" xfId="10879"/>
    <cellStyle name="Output 19 2 4 3 2" xfId="22981"/>
    <cellStyle name="Output 19 2 4 3 2 2" xfId="44167"/>
    <cellStyle name="Output 19 2 4 3 3" xfId="33563"/>
    <cellStyle name="Output 19 2 4 4" xfId="17868"/>
    <cellStyle name="Output 19 2 4 4 2" xfId="39055"/>
    <cellStyle name="Output 19 2 4 5" xfId="28225"/>
    <cellStyle name="Output 19 2 4_Table 2A-1_EFT (Annual)" xfId="7768"/>
    <cellStyle name="Output 19 2 5" xfId="4129"/>
    <cellStyle name="Output 19 2 5 2" xfId="12453"/>
    <cellStyle name="Output 19 2 5 2 2" xfId="24475"/>
    <cellStyle name="Output 19 2 5 2 2 2" xfId="45661"/>
    <cellStyle name="Output 19 2 5 2 3" xfId="35057"/>
    <cellStyle name="Output 19 2 5 3" xfId="19362"/>
    <cellStyle name="Output 19 2 5 3 2" xfId="40549"/>
    <cellStyle name="Output 19 2 5 4" xfId="29817"/>
    <cellStyle name="Output 19 2 5_Table 2A-1_EFT (Annual)" xfId="7770"/>
    <cellStyle name="Output 19 2 6" xfId="9792"/>
    <cellStyle name="Output 19 2 6 2" xfId="21929"/>
    <cellStyle name="Output 19 2 6 2 2" xfId="43115"/>
    <cellStyle name="Output 19 2 6 3" xfId="32511"/>
    <cellStyle name="Output 19 2 7" xfId="16816"/>
    <cellStyle name="Output 19 2 7 2" xfId="38003"/>
    <cellStyle name="Output 19 2 8" xfId="27074"/>
    <cellStyle name="Output 19 2_Table 2A-1_EFT (Annual)" xfId="3377"/>
    <cellStyle name="Output 19 3" xfId="397"/>
    <cellStyle name="Output 19 3 2" xfId="1380"/>
    <cellStyle name="Output 19 3 2 2" xfId="2650"/>
    <cellStyle name="Output 19 3 2 2 2" xfId="6211"/>
    <cellStyle name="Output 19 3 2 2 2 2" xfId="14405"/>
    <cellStyle name="Output 19 3 2 2 2 2 2" xfId="26377"/>
    <cellStyle name="Output 19 3 2 2 2 2 2 2" xfId="47563"/>
    <cellStyle name="Output 19 3 2 2 2 2 3" xfId="36959"/>
    <cellStyle name="Output 19 3 2 2 2 3" xfId="21264"/>
    <cellStyle name="Output 19 3 2 2 2 3 2" xfId="42451"/>
    <cellStyle name="Output 19 3 2 2 2 4" xfId="31867"/>
    <cellStyle name="Output 19 3 2 2 2_Table 2A-1_EFT (Annual)" xfId="7772"/>
    <cellStyle name="Output 19 3 2 2 3" xfId="11747"/>
    <cellStyle name="Output 19 3 2 2 3 2" xfId="23831"/>
    <cellStyle name="Output 19 3 2 2 3 2 2" xfId="45017"/>
    <cellStyle name="Output 19 3 2 2 3 3" xfId="34413"/>
    <cellStyle name="Output 19 3 2 2 4" xfId="18718"/>
    <cellStyle name="Output 19 3 2 2 4 2" xfId="39905"/>
    <cellStyle name="Output 19 3 2 2 5" xfId="29124"/>
    <cellStyle name="Output 19 3 2 2_Table 2A-1_EFT (Annual)" xfId="7771"/>
    <cellStyle name="Output 19 3 2 3" xfId="1894"/>
    <cellStyle name="Output 19 3 2 3 2" xfId="5455"/>
    <cellStyle name="Output 19 3 2 3 2 2" xfId="13670"/>
    <cellStyle name="Output 19 3 2 3 2 2 2" xfId="25658"/>
    <cellStyle name="Output 19 3 2 3 2 2 2 2" xfId="46844"/>
    <cellStyle name="Output 19 3 2 3 2 2 3" xfId="36240"/>
    <cellStyle name="Output 19 3 2 3 2 3" xfId="20545"/>
    <cellStyle name="Output 19 3 2 3 2 3 2" xfId="41732"/>
    <cellStyle name="Output 19 3 2 3 2 4" xfId="31112"/>
    <cellStyle name="Output 19 3 2 3 2_Table 2A-1_EFT (Annual)" xfId="7774"/>
    <cellStyle name="Output 19 3 2 3 3" xfId="11014"/>
    <cellStyle name="Output 19 3 2 3 3 2" xfId="23112"/>
    <cellStyle name="Output 19 3 2 3 3 2 2" xfId="44298"/>
    <cellStyle name="Output 19 3 2 3 3 3" xfId="33694"/>
    <cellStyle name="Output 19 3 2 3 4" xfId="17999"/>
    <cellStyle name="Output 19 3 2 3 4 2" xfId="39186"/>
    <cellStyle name="Output 19 3 2 3 5" xfId="28369"/>
    <cellStyle name="Output 19 3 2 3_Table 2A-1_EFT (Annual)" xfId="7773"/>
    <cellStyle name="Output 19 3 2 4" xfId="4941"/>
    <cellStyle name="Output 19 3 2 4 2" xfId="13201"/>
    <cellStyle name="Output 19 3 2 4 2 2" xfId="25207"/>
    <cellStyle name="Output 19 3 2 4 2 2 2" xfId="46393"/>
    <cellStyle name="Output 19 3 2 4 2 3" xfId="35789"/>
    <cellStyle name="Output 19 3 2 4 3" xfId="20094"/>
    <cellStyle name="Output 19 3 2 4 3 2" xfId="41281"/>
    <cellStyle name="Output 19 3 2 4 4" xfId="30598"/>
    <cellStyle name="Output 19 3 2 4_Table 2A-1_EFT (Annual)" xfId="7775"/>
    <cellStyle name="Output 19 3 2 5" xfId="10545"/>
    <cellStyle name="Output 19 3 2 5 2" xfId="22661"/>
    <cellStyle name="Output 19 3 2 5 2 2" xfId="43847"/>
    <cellStyle name="Output 19 3 2 5 3" xfId="33243"/>
    <cellStyle name="Output 19 3 2 6" xfId="17548"/>
    <cellStyle name="Output 19 3 2 6 2" xfId="38735"/>
    <cellStyle name="Output 19 3 2 7" xfId="27855"/>
    <cellStyle name="Output 19 3 2_Table 2A-1_EFT (Annual)" xfId="3380"/>
    <cellStyle name="Output 19 3 3" xfId="2119"/>
    <cellStyle name="Output 19 3 3 2" xfId="5680"/>
    <cellStyle name="Output 19 3 3 2 2" xfId="13895"/>
    <cellStyle name="Output 19 3 3 2 2 2" xfId="25883"/>
    <cellStyle name="Output 19 3 3 2 2 2 2" xfId="47069"/>
    <cellStyle name="Output 19 3 3 2 2 3" xfId="36465"/>
    <cellStyle name="Output 19 3 3 2 3" xfId="20770"/>
    <cellStyle name="Output 19 3 3 2 3 2" xfId="41957"/>
    <cellStyle name="Output 19 3 3 2 4" xfId="31337"/>
    <cellStyle name="Output 19 3 3 2_Table 2A-1_EFT (Annual)" xfId="7777"/>
    <cellStyle name="Output 19 3 3 3" xfId="11239"/>
    <cellStyle name="Output 19 3 3 3 2" xfId="23337"/>
    <cellStyle name="Output 19 3 3 3 2 2" xfId="44523"/>
    <cellStyle name="Output 19 3 3 3 3" xfId="33919"/>
    <cellStyle name="Output 19 3 3 4" xfId="18224"/>
    <cellStyle name="Output 19 3 3 4 2" xfId="39411"/>
    <cellStyle name="Output 19 3 3 5" xfId="28594"/>
    <cellStyle name="Output 19 3 3_Table 2A-1_EFT (Annual)" xfId="7776"/>
    <cellStyle name="Output 19 3 4" xfId="1714"/>
    <cellStyle name="Output 19 3 4 2" xfId="5275"/>
    <cellStyle name="Output 19 3 4 2 2" xfId="13504"/>
    <cellStyle name="Output 19 3 4 2 2 2" xfId="25497"/>
    <cellStyle name="Output 19 3 4 2 2 2 2" xfId="46683"/>
    <cellStyle name="Output 19 3 4 2 2 3" xfId="36079"/>
    <cellStyle name="Output 19 3 4 2 3" xfId="20384"/>
    <cellStyle name="Output 19 3 4 2 3 2" xfId="41571"/>
    <cellStyle name="Output 19 3 4 2 4" xfId="30932"/>
    <cellStyle name="Output 19 3 4 2_Table 2A-1_EFT (Annual)" xfId="7779"/>
    <cellStyle name="Output 19 3 4 3" xfId="10848"/>
    <cellStyle name="Output 19 3 4 3 2" xfId="22951"/>
    <cellStyle name="Output 19 3 4 3 2 2" xfId="44137"/>
    <cellStyle name="Output 19 3 4 3 3" xfId="33533"/>
    <cellStyle name="Output 19 3 4 4" xfId="17838"/>
    <cellStyle name="Output 19 3 4 4 2" xfId="39025"/>
    <cellStyle name="Output 19 3 4 5" xfId="28189"/>
    <cellStyle name="Output 19 3 4_Table 2A-1_EFT (Annual)" xfId="7778"/>
    <cellStyle name="Output 19 3 5" xfId="3967"/>
    <cellStyle name="Output 19 3 5 2" xfId="12295"/>
    <cellStyle name="Output 19 3 5 2 2" xfId="24319"/>
    <cellStyle name="Output 19 3 5 2 2 2" xfId="45505"/>
    <cellStyle name="Output 19 3 5 2 3" xfId="34901"/>
    <cellStyle name="Output 19 3 5 3" xfId="19206"/>
    <cellStyle name="Output 19 3 5 3 2" xfId="40393"/>
    <cellStyle name="Output 19 3 5 4" xfId="29655"/>
    <cellStyle name="Output 19 3 5_Table 2A-1_EFT (Annual)" xfId="7780"/>
    <cellStyle name="Output 19 3 6" xfId="9632"/>
    <cellStyle name="Output 19 3 6 2" xfId="21773"/>
    <cellStyle name="Output 19 3 6 2 2" xfId="42959"/>
    <cellStyle name="Output 19 3 6 3" xfId="32355"/>
    <cellStyle name="Output 19 3 7" xfId="16660"/>
    <cellStyle name="Output 19 3 7 2" xfId="37847"/>
    <cellStyle name="Output 19 3 8" xfId="26912"/>
    <cellStyle name="Output 19 3_Table 2A-1_EFT (Annual)" xfId="3379"/>
    <cellStyle name="Output 19 4" xfId="1214"/>
    <cellStyle name="Output 19 4 2" xfId="2484"/>
    <cellStyle name="Output 19 4 2 2" xfId="6045"/>
    <cellStyle name="Output 19 4 2 2 2" xfId="14239"/>
    <cellStyle name="Output 19 4 2 2 2 2" xfId="26211"/>
    <cellStyle name="Output 19 4 2 2 2 2 2" xfId="47397"/>
    <cellStyle name="Output 19 4 2 2 2 3" xfId="36793"/>
    <cellStyle name="Output 19 4 2 2 3" xfId="21098"/>
    <cellStyle name="Output 19 4 2 2 3 2" xfId="42285"/>
    <cellStyle name="Output 19 4 2 2 4" xfId="31701"/>
    <cellStyle name="Output 19 4 2 2_Table 2A-1_EFT (Annual)" xfId="7782"/>
    <cellStyle name="Output 19 4 2 3" xfId="11581"/>
    <cellStyle name="Output 19 4 2 3 2" xfId="23665"/>
    <cellStyle name="Output 19 4 2 3 2 2" xfId="44851"/>
    <cellStyle name="Output 19 4 2 3 3" xfId="34247"/>
    <cellStyle name="Output 19 4 2 4" xfId="18552"/>
    <cellStyle name="Output 19 4 2 4 2" xfId="39739"/>
    <cellStyle name="Output 19 4 2 5" xfId="28958"/>
    <cellStyle name="Output 19 4 2_Table 2A-1_EFT (Annual)" xfId="7781"/>
    <cellStyle name="Output 19 4 3" xfId="1830"/>
    <cellStyle name="Output 19 4 3 2" xfId="5391"/>
    <cellStyle name="Output 19 4 3 2 2" xfId="13606"/>
    <cellStyle name="Output 19 4 3 2 2 2" xfId="25594"/>
    <cellStyle name="Output 19 4 3 2 2 2 2" xfId="46780"/>
    <cellStyle name="Output 19 4 3 2 2 3" xfId="36176"/>
    <cellStyle name="Output 19 4 3 2 3" xfId="20481"/>
    <cellStyle name="Output 19 4 3 2 3 2" xfId="41668"/>
    <cellStyle name="Output 19 4 3 2 4" xfId="31048"/>
    <cellStyle name="Output 19 4 3 2_Table 2A-1_EFT (Annual)" xfId="7784"/>
    <cellStyle name="Output 19 4 3 3" xfId="10950"/>
    <cellStyle name="Output 19 4 3 3 2" xfId="23048"/>
    <cellStyle name="Output 19 4 3 3 2 2" xfId="44234"/>
    <cellStyle name="Output 19 4 3 3 3" xfId="33630"/>
    <cellStyle name="Output 19 4 3 4" xfId="17935"/>
    <cellStyle name="Output 19 4 3 4 2" xfId="39122"/>
    <cellStyle name="Output 19 4 3 5" xfId="28305"/>
    <cellStyle name="Output 19 4 3_Table 2A-1_EFT (Annual)" xfId="7783"/>
    <cellStyle name="Output 19 4 4" xfId="4775"/>
    <cellStyle name="Output 19 4 4 2" xfId="13035"/>
    <cellStyle name="Output 19 4 4 2 2" xfId="25041"/>
    <cellStyle name="Output 19 4 4 2 2 2" xfId="46227"/>
    <cellStyle name="Output 19 4 4 2 3" xfId="35623"/>
    <cellStyle name="Output 19 4 4 3" xfId="19928"/>
    <cellStyle name="Output 19 4 4 3 2" xfId="41115"/>
    <cellStyle name="Output 19 4 4 4" xfId="30432"/>
    <cellStyle name="Output 19 4 4_Table 2A-1_EFT (Annual)" xfId="7785"/>
    <cellStyle name="Output 19 4 5" xfId="10379"/>
    <cellStyle name="Output 19 4 5 2" xfId="22495"/>
    <cellStyle name="Output 19 4 5 2 2" xfId="43681"/>
    <cellStyle name="Output 19 4 5 3" xfId="33077"/>
    <cellStyle name="Output 19 4 6" xfId="17382"/>
    <cellStyle name="Output 19 4 6 2" xfId="38569"/>
    <cellStyle name="Output 19 4 7" xfId="27689"/>
    <cellStyle name="Output 19 4_Table 2A-1_EFT (Annual)" xfId="3381"/>
    <cellStyle name="Output 19 5" xfId="1953"/>
    <cellStyle name="Output 19 5 2" xfId="5514"/>
    <cellStyle name="Output 19 5 2 2" xfId="13729"/>
    <cellStyle name="Output 19 5 2 2 2" xfId="25717"/>
    <cellStyle name="Output 19 5 2 2 2 2" xfId="46903"/>
    <cellStyle name="Output 19 5 2 2 3" xfId="36299"/>
    <cellStyle name="Output 19 5 2 3" xfId="20604"/>
    <cellStyle name="Output 19 5 2 3 2" xfId="41791"/>
    <cellStyle name="Output 19 5 2 4" xfId="31171"/>
    <cellStyle name="Output 19 5 2_Table 2A-1_EFT (Annual)" xfId="7787"/>
    <cellStyle name="Output 19 5 3" xfId="11073"/>
    <cellStyle name="Output 19 5 3 2" xfId="23171"/>
    <cellStyle name="Output 19 5 3 2 2" xfId="44357"/>
    <cellStyle name="Output 19 5 3 3" xfId="33753"/>
    <cellStyle name="Output 19 5 4" xfId="18058"/>
    <cellStyle name="Output 19 5 4 2" xfId="39245"/>
    <cellStyle name="Output 19 5 5" xfId="28428"/>
    <cellStyle name="Output 19 5_Table 2A-1_EFT (Annual)" xfId="7786"/>
    <cellStyle name="Output 19 6" xfId="1657"/>
    <cellStyle name="Output 19 6 2" xfId="5218"/>
    <cellStyle name="Output 19 6 2 2" xfId="13465"/>
    <cellStyle name="Output 19 6 2 2 2" xfId="25465"/>
    <cellStyle name="Output 19 6 2 2 2 2" xfId="46651"/>
    <cellStyle name="Output 19 6 2 2 3" xfId="36047"/>
    <cellStyle name="Output 19 6 2 3" xfId="20352"/>
    <cellStyle name="Output 19 6 2 3 2" xfId="41539"/>
    <cellStyle name="Output 19 6 2 4" xfId="30875"/>
    <cellStyle name="Output 19 6 2_Table 2A-1_EFT (Annual)" xfId="7789"/>
    <cellStyle name="Output 19 6 3" xfId="10810"/>
    <cellStyle name="Output 19 6 3 2" xfId="22919"/>
    <cellStyle name="Output 19 6 3 2 2" xfId="44105"/>
    <cellStyle name="Output 19 6 3 3" xfId="33501"/>
    <cellStyle name="Output 19 6 4" xfId="17806"/>
    <cellStyle name="Output 19 6 4 2" xfId="38993"/>
    <cellStyle name="Output 19 6 5" xfId="28132"/>
    <cellStyle name="Output 19 6_Table 2A-1_EFT (Annual)" xfId="7788"/>
    <cellStyle name="Output 19 7" xfId="3755"/>
    <cellStyle name="Output 19 7 2" xfId="12123"/>
    <cellStyle name="Output 19 7 2 2" xfId="24153"/>
    <cellStyle name="Output 19 7 2 2 2" xfId="45339"/>
    <cellStyle name="Output 19 7 2 3" xfId="34735"/>
    <cellStyle name="Output 19 7 3" xfId="19040"/>
    <cellStyle name="Output 19 7 3 2" xfId="40227"/>
    <cellStyle name="Output 19 7 4" xfId="29464"/>
    <cellStyle name="Output 19 7_Table 2A-1_EFT (Annual)" xfId="7790"/>
    <cellStyle name="Output 19 8" xfId="9442"/>
    <cellStyle name="Output 19 8 2" xfId="21607"/>
    <cellStyle name="Output 19 8 2 2" xfId="42793"/>
    <cellStyle name="Output 19 8 3" xfId="32189"/>
    <cellStyle name="Output 19 9" xfId="16494"/>
    <cellStyle name="Output 19 9 2" xfId="37681"/>
    <cellStyle name="Output 19_Table 2A-1_EFT (Annual)" xfId="3376"/>
    <cellStyle name="Output 2" xfId="101"/>
    <cellStyle name="Output 2 10" xfId="21514"/>
    <cellStyle name="Output 2 10 2" xfId="42701"/>
    <cellStyle name="Output 2 11" xfId="26656"/>
    <cellStyle name="Output 2 2" xfId="499"/>
    <cellStyle name="Output 2 2 2" xfId="1476"/>
    <cellStyle name="Output 2 2 2 2" xfId="2746"/>
    <cellStyle name="Output 2 2 2 2 2" xfId="6307"/>
    <cellStyle name="Output 2 2 2 2 2 2" xfId="14501"/>
    <cellStyle name="Output 2 2 2 2 2 2 2" xfId="26473"/>
    <cellStyle name="Output 2 2 2 2 2 2 2 2" xfId="47659"/>
    <cellStyle name="Output 2 2 2 2 2 2 3" xfId="37055"/>
    <cellStyle name="Output 2 2 2 2 2 3" xfId="21360"/>
    <cellStyle name="Output 2 2 2 2 2 3 2" xfId="42547"/>
    <cellStyle name="Output 2 2 2 2 2 4" xfId="31963"/>
    <cellStyle name="Output 2 2 2 2 2_Table 2A-1_EFT (Annual)" xfId="7792"/>
    <cellStyle name="Output 2 2 2 2 3" xfId="11843"/>
    <cellStyle name="Output 2 2 2 2 3 2" xfId="23927"/>
    <cellStyle name="Output 2 2 2 2 3 2 2" xfId="45113"/>
    <cellStyle name="Output 2 2 2 2 3 3" xfId="34509"/>
    <cellStyle name="Output 2 2 2 2 4" xfId="18814"/>
    <cellStyle name="Output 2 2 2 2 4 2" xfId="40001"/>
    <cellStyle name="Output 2 2 2 2 5" xfId="29220"/>
    <cellStyle name="Output 2 2 2 2_Table 2A-1_EFT (Annual)" xfId="7791"/>
    <cellStyle name="Output 2 2 2 3" xfId="1914"/>
    <cellStyle name="Output 2 2 2 3 2" xfId="5475"/>
    <cellStyle name="Output 2 2 2 3 2 2" xfId="13690"/>
    <cellStyle name="Output 2 2 2 3 2 2 2" xfId="25678"/>
    <cellStyle name="Output 2 2 2 3 2 2 2 2" xfId="46864"/>
    <cellStyle name="Output 2 2 2 3 2 2 3" xfId="36260"/>
    <cellStyle name="Output 2 2 2 3 2 3" xfId="20565"/>
    <cellStyle name="Output 2 2 2 3 2 3 2" xfId="41752"/>
    <cellStyle name="Output 2 2 2 3 2 4" xfId="31132"/>
    <cellStyle name="Output 2 2 2 3 2_Table 2A-1_EFT (Annual)" xfId="7794"/>
    <cellStyle name="Output 2 2 2 3 3" xfId="11034"/>
    <cellStyle name="Output 2 2 2 3 3 2" xfId="23132"/>
    <cellStyle name="Output 2 2 2 3 3 2 2" xfId="44318"/>
    <cellStyle name="Output 2 2 2 3 3 3" xfId="33714"/>
    <cellStyle name="Output 2 2 2 3 4" xfId="18019"/>
    <cellStyle name="Output 2 2 2 3 4 2" xfId="39206"/>
    <cellStyle name="Output 2 2 2 3 5" xfId="28389"/>
    <cellStyle name="Output 2 2 2 3_Table 2A-1_EFT (Annual)" xfId="7793"/>
    <cellStyle name="Output 2 2 2 4" xfId="5037"/>
    <cellStyle name="Output 2 2 2 4 2" xfId="13297"/>
    <cellStyle name="Output 2 2 2 4 2 2" xfId="25303"/>
    <cellStyle name="Output 2 2 2 4 2 2 2" xfId="46489"/>
    <cellStyle name="Output 2 2 2 4 2 3" xfId="35885"/>
    <cellStyle name="Output 2 2 2 4 3" xfId="20190"/>
    <cellStyle name="Output 2 2 2 4 3 2" xfId="41377"/>
    <cellStyle name="Output 2 2 2 4 4" xfId="30694"/>
    <cellStyle name="Output 2 2 2 4_Table 2A-1_EFT (Annual)" xfId="7795"/>
    <cellStyle name="Output 2 2 2 5" xfId="10641"/>
    <cellStyle name="Output 2 2 2 5 2" xfId="22757"/>
    <cellStyle name="Output 2 2 2 5 2 2" xfId="43943"/>
    <cellStyle name="Output 2 2 2 5 3" xfId="33339"/>
    <cellStyle name="Output 2 2 2 6" xfId="17644"/>
    <cellStyle name="Output 2 2 2 6 2" xfId="38831"/>
    <cellStyle name="Output 2 2 2 7" xfId="27951"/>
    <cellStyle name="Output 2 2 2_Table 2A-1_EFT (Annual)" xfId="3384"/>
    <cellStyle name="Output 2 2 3" xfId="2215"/>
    <cellStyle name="Output 2 2 3 2" xfId="5776"/>
    <cellStyle name="Output 2 2 3 2 2" xfId="13991"/>
    <cellStyle name="Output 2 2 3 2 2 2" xfId="25979"/>
    <cellStyle name="Output 2 2 3 2 2 2 2" xfId="47165"/>
    <cellStyle name="Output 2 2 3 2 2 3" xfId="36561"/>
    <cellStyle name="Output 2 2 3 2 3" xfId="20866"/>
    <cellStyle name="Output 2 2 3 2 3 2" xfId="42053"/>
    <cellStyle name="Output 2 2 3 2 4" xfId="31433"/>
    <cellStyle name="Output 2 2 3 2_Table 2A-1_EFT (Annual)" xfId="7797"/>
    <cellStyle name="Output 2 2 3 3" xfId="11335"/>
    <cellStyle name="Output 2 2 3 3 2" xfId="23433"/>
    <cellStyle name="Output 2 2 3 3 2 2" xfId="44619"/>
    <cellStyle name="Output 2 2 3 3 3" xfId="34015"/>
    <cellStyle name="Output 2 2 3 4" xfId="18320"/>
    <cellStyle name="Output 2 2 3 4 2" xfId="39507"/>
    <cellStyle name="Output 2 2 3 5" xfId="28690"/>
    <cellStyle name="Output 2 2 3_Table 2A-1_EFT (Annual)" xfId="7796"/>
    <cellStyle name="Output 2 2 4" xfId="1739"/>
    <cellStyle name="Output 2 2 4 2" xfId="5300"/>
    <cellStyle name="Output 2 2 4 2 2" xfId="13525"/>
    <cellStyle name="Output 2 2 4 2 2 2" xfId="25516"/>
    <cellStyle name="Output 2 2 4 2 2 2 2" xfId="46702"/>
    <cellStyle name="Output 2 2 4 2 2 3" xfId="36098"/>
    <cellStyle name="Output 2 2 4 2 3" xfId="20403"/>
    <cellStyle name="Output 2 2 4 2 3 2" xfId="41590"/>
    <cellStyle name="Output 2 2 4 2 4" xfId="30957"/>
    <cellStyle name="Output 2 2 4 2_Table 2A-1_EFT (Annual)" xfId="7799"/>
    <cellStyle name="Output 2 2 4 3" xfId="10868"/>
    <cellStyle name="Output 2 2 4 3 2" xfId="22970"/>
    <cellStyle name="Output 2 2 4 3 2 2" xfId="44156"/>
    <cellStyle name="Output 2 2 4 3 3" xfId="33552"/>
    <cellStyle name="Output 2 2 4 4" xfId="17857"/>
    <cellStyle name="Output 2 2 4 4 2" xfId="39044"/>
    <cellStyle name="Output 2 2 4 5" xfId="28214"/>
    <cellStyle name="Output 2 2 4_Table 2A-1_EFT (Annual)" xfId="7798"/>
    <cellStyle name="Output 2 2 5" xfId="4069"/>
    <cellStyle name="Output 2 2 5 2" xfId="12393"/>
    <cellStyle name="Output 2 2 5 2 2" xfId="24415"/>
    <cellStyle name="Output 2 2 5 2 2 2" xfId="45601"/>
    <cellStyle name="Output 2 2 5 2 3" xfId="34997"/>
    <cellStyle name="Output 2 2 5 3" xfId="19302"/>
    <cellStyle name="Output 2 2 5 3 2" xfId="40489"/>
    <cellStyle name="Output 2 2 5 4" xfId="29757"/>
    <cellStyle name="Output 2 2 5_Table 2A-1_EFT (Annual)" xfId="7800"/>
    <cellStyle name="Output 2 2 6" xfId="9732"/>
    <cellStyle name="Output 2 2 6 2" xfId="21869"/>
    <cellStyle name="Output 2 2 6 2 2" xfId="43055"/>
    <cellStyle name="Output 2 2 6 3" xfId="32451"/>
    <cellStyle name="Output 2 2 7" xfId="16756"/>
    <cellStyle name="Output 2 2 7 2" xfId="37943"/>
    <cellStyle name="Output 2 2 8" xfId="27014"/>
    <cellStyle name="Output 2 2_Table 2A-1_EFT (Annual)" xfId="3383"/>
    <cellStyle name="Output 2 3" xfId="332"/>
    <cellStyle name="Output 2 3 2" xfId="1320"/>
    <cellStyle name="Output 2 3 2 2" xfId="2590"/>
    <cellStyle name="Output 2 3 2 2 2" xfId="6151"/>
    <cellStyle name="Output 2 3 2 2 2 2" xfId="14345"/>
    <cellStyle name="Output 2 3 2 2 2 2 2" xfId="26317"/>
    <cellStyle name="Output 2 3 2 2 2 2 2 2" xfId="47503"/>
    <cellStyle name="Output 2 3 2 2 2 2 3" xfId="36899"/>
    <cellStyle name="Output 2 3 2 2 2 3" xfId="21204"/>
    <cellStyle name="Output 2 3 2 2 2 3 2" xfId="42391"/>
    <cellStyle name="Output 2 3 2 2 2 4" xfId="31807"/>
    <cellStyle name="Output 2 3 2 2 2_Table 2A-1_EFT (Annual)" xfId="7802"/>
    <cellStyle name="Output 2 3 2 2 3" xfId="11687"/>
    <cellStyle name="Output 2 3 2 2 3 2" xfId="23771"/>
    <cellStyle name="Output 2 3 2 2 3 2 2" xfId="44957"/>
    <cellStyle name="Output 2 3 2 2 3 3" xfId="34353"/>
    <cellStyle name="Output 2 3 2 2 4" xfId="18658"/>
    <cellStyle name="Output 2 3 2 2 4 2" xfId="39845"/>
    <cellStyle name="Output 2 3 2 2 5" xfId="29064"/>
    <cellStyle name="Output 2 3 2 2_Table 2A-1_EFT (Annual)" xfId="7801"/>
    <cellStyle name="Output 2 3 2 3" xfId="1882"/>
    <cellStyle name="Output 2 3 2 3 2" xfId="5443"/>
    <cellStyle name="Output 2 3 2 3 2 2" xfId="13658"/>
    <cellStyle name="Output 2 3 2 3 2 2 2" xfId="25646"/>
    <cellStyle name="Output 2 3 2 3 2 2 2 2" xfId="46832"/>
    <cellStyle name="Output 2 3 2 3 2 2 3" xfId="36228"/>
    <cellStyle name="Output 2 3 2 3 2 3" xfId="20533"/>
    <cellStyle name="Output 2 3 2 3 2 3 2" xfId="41720"/>
    <cellStyle name="Output 2 3 2 3 2 4" xfId="31100"/>
    <cellStyle name="Output 2 3 2 3 2_Table 2A-1_EFT (Annual)" xfId="7804"/>
    <cellStyle name="Output 2 3 2 3 3" xfId="11002"/>
    <cellStyle name="Output 2 3 2 3 3 2" xfId="23100"/>
    <cellStyle name="Output 2 3 2 3 3 2 2" xfId="44286"/>
    <cellStyle name="Output 2 3 2 3 3 3" xfId="33682"/>
    <cellStyle name="Output 2 3 2 3 4" xfId="17987"/>
    <cellStyle name="Output 2 3 2 3 4 2" xfId="39174"/>
    <cellStyle name="Output 2 3 2 3 5" xfId="28357"/>
    <cellStyle name="Output 2 3 2 3_Table 2A-1_EFT (Annual)" xfId="7803"/>
    <cellStyle name="Output 2 3 2 4" xfId="4881"/>
    <cellStyle name="Output 2 3 2 4 2" xfId="13141"/>
    <cellStyle name="Output 2 3 2 4 2 2" xfId="25147"/>
    <cellStyle name="Output 2 3 2 4 2 2 2" xfId="46333"/>
    <cellStyle name="Output 2 3 2 4 2 3" xfId="35729"/>
    <cellStyle name="Output 2 3 2 4 3" xfId="20034"/>
    <cellStyle name="Output 2 3 2 4 3 2" xfId="41221"/>
    <cellStyle name="Output 2 3 2 4 4" xfId="30538"/>
    <cellStyle name="Output 2 3 2 4_Table 2A-1_EFT (Annual)" xfId="7805"/>
    <cellStyle name="Output 2 3 2 5" xfId="10485"/>
    <cellStyle name="Output 2 3 2 5 2" xfId="22601"/>
    <cellStyle name="Output 2 3 2 5 2 2" xfId="43787"/>
    <cellStyle name="Output 2 3 2 5 3" xfId="33183"/>
    <cellStyle name="Output 2 3 2 6" xfId="17488"/>
    <cellStyle name="Output 2 3 2 6 2" xfId="38675"/>
    <cellStyle name="Output 2 3 2 7" xfId="27795"/>
    <cellStyle name="Output 2 3 2_Table 2A-1_EFT (Annual)" xfId="3386"/>
    <cellStyle name="Output 2 3 3" xfId="2059"/>
    <cellStyle name="Output 2 3 3 2" xfId="5620"/>
    <cellStyle name="Output 2 3 3 2 2" xfId="13835"/>
    <cellStyle name="Output 2 3 3 2 2 2" xfId="25823"/>
    <cellStyle name="Output 2 3 3 2 2 2 2" xfId="47009"/>
    <cellStyle name="Output 2 3 3 2 2 3" xfId="36405"/>
    <cellStyle name="Output 2 3 3 2 3" xfId="20710"/>
    <cellStyle name="Output 2 3 3 2 3 2" xfId="41897"/>
    <cellStyle name="Output 2 3 3 2 4" xfId="31277"/>
    <cellStyle name="Output 2 3 3 2_Table 2A-1_EFT (Annual)" xfId="7807"/>
    <cellStyle name="Output 2 3 3 3" xfId="11179"/>
    <cellStyle name="Output 2 3 3 3 2" xfId="23277"/>
    <cellStyle name="Output 2 3 3 3 2 2" xfId="44463"/>
    <cellStyle name="Output 2 3 3 3 3" xfId="33859"/>
    <cellStyle name="Output 2 3 3 4" xfId="18164"/>
    <cellStyle name="Output 2 3 3 4 2" xfId="39351"/>
    <cellStyle name="Output 2 3 3 5" xfId="28534"/>
    <cellStyle name="Output 2 3 3_Table 2A-1_EFT (Annual)" xfId="7806"/>
    <cellStyle name="Output 2 3 4" xfId="1698"/>
    <cellStyle name="Output 2 3 4 2" xfId="5259"/>
    <cellStyle name="Output 2 3 4 2 2" xfId="13492"/>
    <cellStyle name="Output 2 3 4 2 2 2" xfId="25486"/>
    <cellStyle name="Output 2 3 4 2 2 2 2" xfId="46672"/>
    <cellStyle name="Output 2 3 4 2 2 3" xfId="36068"/>
    <cellStyle name="Output 2 3 4 2 3" xfId="20373"/>
    <cellStyle name="Output 2 3 4 2 3 2" xfId="41560"/>
    <cellStyle name="Output 2 3 4 2 4" xfId="30916"/>
    <cellStyle name="Output 2 3 4 2_Table 2A-1_EFT (Annual)" xfId="7809"/>
    <cellStyle name="Output 2 3 4 3" xfId="10836"/>
    <cellStyle name="Output 2 3 4 3 2" xfId="22940"/>
    <cellStyle name="Output 2 3 4 3 2 2" xfId="44126"/>
    <cellStyle name="Output 2 3 4 3 3" xfId="33522"/>
    <cellStyle name="Output 2 3 4 4" xfId="17827"/>
    <cellStyle name="Output 2 3 4 4 2" xfId="39014"/>
    <cellStyle name="Output 2 3 4 5" xfId="28173"/>
    <cellStyle name="Output 2 3 4_Table 2A-1_EFT (Annual)" xfId="7808"/>
    <cellStyle name="Output 2 3 5" xfId="3902"/>
    <cellStyle name="Output 2 3 5 2" xfId="12234"/>
    <cellStyle name="Output 2 3 5 2 2" xfId="24259"/>
    <cellStyle name="Output 2 3 5 2 2 2" xfId="45445"/>
    <cellStyle name="Output 2 3 5 2 3" xfId="34841"/>
    <cellStyle name="Output 2 3 5 3" xfId="19146"/>
    <cellStyle name="Output 2 3 5 3 2" xfId="40333"/>
    <cellStyle name="Output 2 3 5 4" xfId="29590"/>
    <cellStyle name="Output 2 3 5_Table 2A-1_EFT (Annual)" xfId="7810"/>
    <cellStyle name="Output 2 3 6" xfId="9571"/>
    <cellStyle name="Output 2 3 6 2" xfId="21713"/>
    <cellStyle name="Output 2 3 6 2 2" xfId="42899"/>
    <cellStyle name="Output 2 3 6 3" xfId="32295"/>
    <cellStyle name="Output 2 3 7" xfId="16600"/>
    <cellStyle name="Output 2 3 7 2" xfId="37787"/>
    <cellStyle name="Output 2 3 8" xfId="26847"/>
    <cellStyle name="Output 2 3_Table 2A-1_EFT (Annual)" xfId="3385"/>
    <cellStyle name="Output 2 4" xfId="1154"/>
    <cellStyle name="Output 2 4 2" xfId="2424"/>
    <cellStyle name="Output 2 4 2 2" xfId="5985"/>
    <cellStyle name="Output 2 4 2 2 2" xfId="14179"/>
    <cellStyle name="Output 2 4 2 2 2 2" xfId="26151"/>
    <cellStyle name="Output 2 4 2 2 2 2 2" xfId="47337"/>
    <cellStyle name="Output 2 4 2 2 2 3" xfId="36733"/>
    <cellStyle name="Output 2 4 2 2 3" xfId="21038"/>
    <cellStyle name="Output 2 4 2 2 3 2" xfId="42225"/>
    <cellStyle name="Output 2 4 2 2 4" xfId="31641"/>
    <cellStyle name="Output 2 4 2 2_Table 2A-1_EFT (Annual)" xfId="7812"/>
    <cellStyle name="Output 2 4 2 3" xfId="11521"/>
    <cellStyle name="Output 2 4 2 3 2" xfId="23605"/>
    <cellStyle name="Output 2 4 2 3 2 2" xfId="44791"/>
    <cellStyle name="Output 2 4 2 3 3" xfId="34187"/>
    <cellStyle name="Output 2 4 2 4" xfId="18492"/>
    <cellStyle name="Output 2 4 2 4 2" xfId="39679"/>
    <cellStyle name="Output 2 4 2 5" xfId="28898"/>
    <cellStyle name="Output 2 4 2_Table 2A-1_EFT (Annual)" xfId="7811"/>
    <cellStyle name="Output 2 4 3" xfId="1818"/>
    <cellStyle name="Output 2 4 3 2" xfId="5379"/>
    <cellStyle name="Output 2 4 3 2 2" xfId="13594"/>
    <cellStyle name="Output 2 4 3 2 2 2" xfId="25582"/>
    <cellStyle name="Output 2 4 3 2 2 2 2" xfId="46768"/>
    <cellStyle name="Output 2 4 3 2 2 3" xfId="36164"/>
    <cellStyle name="Output 2 4 3 2 3" xfId="20469"/>
    <cellStyle name="Output 2 4 3 2 3 2" xfId="41656"/>
    <cellStyle name="Output 2 4 3 2 4" xfId="31036"/>
    <cellStyle name="Output 2 4 3 2_Table 2A-1_EFT (Annual)" xfId="7814"/>
    <cellStyle name="Output 2 4 3 3" xfId="10938"/>
    <cellStyle name="Output 2 4 3 3 2" xfId="23036"/>
    <cellStyle name="Output 2 4 3 3 2 2" xfId="44222"/>
    <cellStyle name="Output 2 4 3 3 3" xfId="33618"/>
    <cellStyle name="Output 2 4 3 4" xfId="17923"/>
    <cellStyle name="Output 2 4 3 4 2" xfId="39110"/>
    <cellStyle name="Output 2 4 3 5" xfId="28293"/>
    <cellStyle name="Output 2 4 3_Table 2A-1_EFT (Annual)" xfId="7813"/>
    <cellStyle name="Output 2 4 4" xfId="4715"/>
    <cellStyle name="Output 2 4 4 2" xfId="12975"/>
    <cellStyle name="Output 2 4 4 2 2" xfId="24981"/>
    <cellStyle name="Output 2 4 4 2 2 2" xfId="46167"/>
    <cellStyle name="Output 2 4 4 2 3" xfId="35563"/>
    <cellStyle name="Output 2 4 4 3" xfId="19868"/>
    <cellStyle name="Output 2 4 4 3 2" xfId="41055"/>
    <cellStyle name="Output 2 4 4 4" xfId="30372"/>
    <cellStyle name="Output 2 4 4_Table 2A-1_EFT (Annual)" xfId="7815"/>
    <cellStyle name="Output 2 4 5" xfId="10319"/>
    <cellStyle name="Output 2 4 5 2" xfId="22435"/>
    <cellStyle name="Output 2 4 5 2 2" xfId="43621"/>
    <cellStyle name="Output 2 4 5 3" xfId="33017"/>
    <cellStyle name="Output 2 4 6" xfId="17322"/>
    <cellStyle name="Output 2 4 6 2" xfId="38509"/>
    <cellStyle name="Output 2 4 7" xfId="27629"/>
    <cellStyle name="Output 2 4_Table 2A-1_EFT (Annual)" xfId="3387"/>
    <cellStyle name="Output 2 5" xfId="1803"/>
    <cellStyle name="Output 2 5 2" xfId="5364"/>
    <cellStyle name="Output 2 5 2 2" xfId="13579"/>
    <cellStyle name="Output 2 5 2 2 2" xfId="25567"/>
    <cellStyle name="Output 2 5 2 2 2 2" xfId="46753"/>
    <cellStyle name="Output 2 5 2 2 3" xfId="36149"/>
    <cellStyle name="Output 2 5 2 3" xfId="20454"/>
    <cellStyle name="Output 2 5 2 3 2" xfId="41641"/>
    <cellStyle name="Output 2 5 2 4" xfId="31021"/>
    <cellStyle name="Output 2 5 2_Table 2A-1_EFT (Annual)" xfId="7817"/>
    <cellStyle name="Output 2 5 3" xfId="10923"/>
    <cellStyle name="Output 2 5 3 2" xfId="23021"/>
    <cellStyle name="Output 2 5 3 2 2" xfId="44207"/>
    <cellStyle name="Output 2 5 3 3" xfId="33603"/>
    <cellStyle name="Output 2 5 4" xfId="17908"/>
    <cellStyle name="Output 2 5 4 2" xfId="39095"/>
    <cellStyle name="Output 2 5 5" xfId="28278"/>
    <cellStyle name="Output 2 5_Table 2A-1_EFT (Annual)" xfId="7816"/>
    <cellStyle name="Output 2 6" xfId="1641"/>
    <cellStyle name="Output 2 6 2" xfId="5202"/>
    <cellStyle name="Output 2 6 2 2" xfId="13454"/>
    <cellStyle name="Output 2 6 2 2 2" xfId="25454"/>
    <cellStyle name="Output 2 6 2 2 2 2" xfId="46640"/>
    <cellStyle name="Output 2 6 2 2 3" xfId="36036"/>
    <cellStyle name="Output 2 6 2 3" xfId="20341"/>
    <cellStyle name="Output 2 6 2 3 2" xfId="41528"/>
    <cellStyle name="Output 2 6 2 4" xfId="30859"/>
    <cellStyle name="Output 2 6 2_Table 2A-1_EFT (Annual)" xfId="7819"/>
    <cellStyle name="Output 2 6 3" xfId="10798"/>
    <cellStyle name="Output 2 6 3 2" xfId="22908"/>
    <cellStyle name="Output 2 6 3 2 2" xfId="44094"/>
    <cellStyle name="Output 2 6 3 3" xfId="33490"/>
    <cellStyle name="Output 2 6 4" xfId="17795"/>
    <cellStyle name="Output 2 6 4 2" xfId="38982"/>
    <cellStyle name="Output 2 6 5" xfId="28116"/>
    <cellStyle name="Output 2 6_Table 2A-1_EFT (Annual)" xfId="7818"/>
    <cellStyle name="Output 2 7" xfId="3690"/>
    <cellStyle name="Output 2 7 2" xfId="12062"/>
    <cellStyle name="Output 2 7 2 2" xfId="24093"/>
    <cellStyle name="Output 2 7 2 2 2" xfId="45279"/>
    <cellStyle name="Output 2 7 2 3" xfId="34675"/>
    <cellStyle name="Output 2 7 3" xfId="18980"/>
    <cellStyle name="Output 2 7 3 2" xfId="40167"/>
    <cellStyle name="Output 2 7 4" xfId="29399"/>
    <cellStyle name="Output 2 7_Table 2A-1_EFT (Annual)" xfId="7820"/>
    <cellStyle name="Output 2 8" xfId="9380"/>
    <cellStyle name="Output 2 8 2" xfId="21547"/>
    <cellStyle name="Output 2 8 2 2" xfId="42733"/>
    <cellStyle name="Output 2 8 3" xfId="32129"/>
    <cellStyle name="Output 2 9" xfId="16434"/>
    <cellStyle name="Output 2 9 2" xfId="37621"/>
    <cellStyle name="Output 2_Table 2A-1_EFT (Annual)" xfId="3382"/>
    <cellStyle name="Output 20" xfId="180"/>
    <cellStyle name="Output 20 10" xfId="26735"/>
    <cellStyle name="Output 20 2" xfId="573"/>
    <cellStyle name="Output 20 2 2" xfId="1550"/>
    <cellStyle name="Output 20 2 2 2" xfId="2820"/>
    <cellStyle name="Output 20 2 2 2 2" xfId="6381"/>
    <cellStyle name="Output 20 2 2 2 2 2" xfId="14575"/>
    <cellStyle name="Output 20 2 2 2 2 2 2" xfId="26547"/>
    <cellStyle name="Output 20 2 2 2 2 2 2 2" xfId="47733"/>
    <cellStyle name="Output 20 2 2 2 2 2 3" xfId="37129"/>
    <cellStyle name="Output 20 2 2 2 2 3" xfId="21434"/>
    <cellStyle name="Output 20 2 2 2 2 3 2" xfId="42621"/>
    <cellStyle name="Output 20 2 2 2 2 4" xfId="32037"/>
    <cellStyle name="Output 20 2 2 2 2_Table 2A-1_EFT (Annual)" xfId="7822"/>
    <cellStyle name="Output 20 2 2 2 3" xfId="11917"/>
    <cellStyle name="Output 20 2 2 2 3 2" xfId="24001"/>
    <cellStyle name="Output 20 2 2 2 3 2 2" xfId="45187"/>
    <cellStyle name="Output 20 2 2 2 3 3" xfId="34583"/>
    <cellStyle name="Output 20 2 2 2 4" xfId="18888"/>
    <cellStyle name="Output 20 2 2 2 4 2" xfId="40075"/>
    <cellStyle name="Output 20 2 2 2 5" xfId="29294"/>
    <cellStyle name="Output 20 2 2 2_Table 2A-1_EFT (Annual)" xfId="7821"/>
    <cellStyle name="Output 20 2 2 3" xfId="1927"/>
    <cellStyle name="Output 20 2 2 3 2" xfId="5488"/>
    <cellStyle name="Output 20 2 2 3 2 2" xfId="13703"/>
    <cellStyle name="Output 20 2 2 3 2 2 2" xfId="25691"/>
    <cellStyle name="Output 20 2 2 3 2 2 2 2" xfId="46877"/>
    <cellStyle name="Output 20 2 2 3 2 2 3" xfId="36273"/>
    <cellStyle name="Output 20 2 2 3 2 3" xfId="20578"/>
    <cellStyle name="Output 20 2 2 3 2 3 2" xfId="41765"/>
    <cellStyle name="Output 20 2 2 3 2 4" xfId="31145"/>
    <cellStyle name="Output 20 2 2 3 2_Table 2A-1_EFT (Annual)" xfId="7824"/>
    <cellStyle name="Output 20 2 2 3 3" xfId="11047"/>
    <cellStyle name="Output 20 2 2 3 3 2" xfId="23145"/>
    <cellStyle name="Output 20 2 2 3 3 2 2" xfId="44331"/>
    <cellStyle name="Output 20 2 2 3 3 3" xfId="33727"/>
    <cellStyle name="Output 20 2 2 3 4" xfId="18032"/>
    <cellStyle name="Output 20 2 2 3 4 2" xfId="39219"/>
    <cellStyle name="Output 20 2 2 3 5" xfId="28402"/>
    <cellStyle name="Output 20 2 2 3_Table 2A-1_EFT (Annual)" xfId="7823"/>
    <cellStyle name="Output 20 2 2 4" xfId="5111"/>
    <cellStyle name="Output 20 2 2 4 2" xfId="13371"/>
    <cellStyle name="Output 20 2 2 4 2 2" xfId="25377"/>
    <cellStyle name="Output 20 2 2 4 2 2 2" xfId="46563"/>
    <cellStyle name="Output 20 2 2 4 2 3" xfId="35959"/>
    <cellStyle name="Output 20 2 2 4 3" xfId="20264"/>
    <cellStyle name="Output 20 2 2 4 3 2" xfId="41451"/>
    <cellStyle name="Output 20 2 2 4 4" xfId="30768"/>
    <cellStyle name="Output 20 2 2 4_Table 2A-1_EFT (Annual)" xfId="7825"/>
    <cellStyle name="Output 20 2 2 5" xfId="10715"/>
    <cellStyle name="Output 20 2 2 5 2" xfId="22831"/>
    <cellStyle name="Output 20 2 2 5 2 2" xfId="44017"/>
    <cellStyle name="Output 20 2 2 5 3" xfId="33413"/>
    <cellStyle name="Output 20 2 2 6" xfId="17718"/>
    <cellStyle name="Output 20 2 2 6 2" xfId="38905"/>
    <cellStyle name="Output 20 2 2 7" xfId="28025"/>
    <cellStyle name="Output 20 2 2_Table 2A-1_EFT (Annual)" xfId="3390"/>
    <cellStyle name="Output 20 2 3" xfId="2289"/>
    <cellStyle name="Output 20 2 3 2" xfId="5850"/>
    <cellStyle name="Output 20 2 3 2 2" xfId="14065"/>
    <cellStyle name="Output 20 2 3 2 2 2" xfId="26053"/>
    <cellStyle name="Output 20 2 3 2 2 2 2" xfId="47239"/>
    <cellStyle name="Output 20 2 3 2 2 3" xfId="36635"/>
    <cellStyle name="Output 20 2 3 2 3" xfId="20940"/>
    <cellStyle name="Output 20 2 3 2 3 2" xfId="42127"/>
    <cellStyle name="Output 20 2 3 2 4" xfId="31507"/>
    <cellStyle name="Output 20 2 3 2_Table 2A-1_EFT (Annual)" xfId="7827"/>
    <cellStyle name="Output 20 2 3 3" xfId="11409"/>
    <cellStyle name="Output 20 2 3 3 2" xfId="23507"/>
    <cellStyle name="Output 20 2 3 3 2 2" xfId="44693"/>
    <cellStyle name="Output 20 2 3 3 3" xfId="34089"/>
    <cellStyle name="Output 20 2 3 4" xfId="18394"/>
    <cellStyle name="Output 20 2 3 4 2" xfId="39581"/>
    <cellStyle name="Output 20 2 3 5" xfId="28764"/>
    <cellStyle name="Output 20 2 3_Table 2A-1_EFT (Annual)" xfId="7826"/>
    <cellStyle name="Output 20 2 4" xfId="1752"/>
    <cellStyle name="Output 20 2 4 2" xfId="5313"/>
    <cellStyle name="Output 20 2 4 2 2" xfId="13538"/>
    <cellStyle name="Output 20 2 4 2 2 2" xfId="25529"/>
    <cellStyle name="Output 20 2 4 2 2 2 2" xfId="46715"/>
    <cellStyle name="Output 20 2 4 2 2 3" xfId="36111"/>
    <cellStyle name="Output 20 2 4 2 3" xfId="20416"/>
    <cellStyle name="Output 20 2 4 2 3 2" xfId="41603"/>
    <cellStyle name="Output 20 2 4 2 4" xfId="30970"/>
    <cellStyle name="Output 20 2 4 2_Table 2A-1_EFT (Annual)" xfId="7829"/>
    <cellStyle name="Output 20 2 4 3" xfId="10881"/>
    <cellStyle name="Output 20 2 4 3 2" xfId="22983"/>
    <cellStyle name="Output 20 2 4 3 2 2" xfId="44169"/>
    <cellStyle name="Output 20 2 4 3 3" xfId="33565"/>
    <cellStyle name="Output 20 2 4 4" xfId="17870"/>
    <cellStyle name="Output 20 2 4 4 2" xfId="39057"/>
    <cellStyle name="Output 20 2 4 5" xfId="28227"/>
    <cellStyle name="Output 20 2 4_Table 2A-1_EFT (Annual)" xfId="7828"/>
    <cellStyle name="Output 20 2 5" xfId="4143"/>
    <cellStyle name="Output 20 2 5 2" xfId="12467"/>
    <cellStyle name="Output 20 2 5 2 2" xfId="24489"/>
    <cellStyle name="Output 20 2 5 2 2 2" xfId="45675"/>
    <cellStyle name="Output 20 2 5 2 3" xfId="35071"/>
    <cellStyle name="Output 20 2 5 3" xfId="19376"/>
    <cellStyle name="Output 20 2 5 3 2" xfId="40563"/>
    <cellStyle name="Output 20 2 5 4" xfId="29831"/>
    <cellStyle name="Output 20 2 5_Table 2A-1_EFT (Annual)" xfId="7830"/>
    <cellStyle name="Output 20 2 6" xfId="9806"/>
    <cellStyle name="Output 20 2 6 2" xfId="21943"/>
    <cellStyle name="Output 20 2 6 2 2" xfId="43129"/>
    <cellStyle name="Output 20 2 6 3" xfId="32525"/>
    <cellStyle name="Output 20 2 7" xfId="16830"/>
    <cellStyle name="Output 20 2 7 2" xfId="38017"/>
    <cellStyle name="Output 20 2 8" xfId="27088"/>
    <cellStyle name="Output 20 2_Table 2A-1_EFT (Annual)" xfId="3389"/>
    <cellStyle name="Output 20 3" xfId="411"/>
    <cellStyle name="Output 20 3 2" xfId="1394"/>
    <cellStyle name="Output 20 3 2 2" xfId="2664"/>
    <cellStyle name="Output 20 3 2 2 2" xfId="6225"/>
    <cellStyle name="Output 20 3 2 2 2 2" xfId="14419"/>
    <cellStyle name="Output 20 3 2 2 2 2 2" xfId="26391"/>
    <cellStyle name="Output 20 3 2 2 2 2 2 2" xfId="47577"/>
    <cellStyle name="Output 20 3 2 2 2 2 3" xfId="36973"/>
    <cellStyle name="Output 20 3 2 2 2 3" xfId="21278"/>
    <cellStyle name="Output 20 3 2 2 2 3 2" xfId="42465"/>
    <cellStyle name="Output 20 3 2 2 2 4" xfId="31881"/>
    <cellStyle name="Output 20 3 2 2 2_Table 2A-1_EFT (Annual)" xfId="7832"/>
    <cellStyle name="Output 20 3 2 2 3" xfId="11761"/>
    <cellStyle name="Output 20 3 2 2 3 2" xfId="23845"/>
    <cellStyle name="Output 20 3 2 2 3 2 2" xfId="45031"/>
    <cellStyle name="Output 20 3 2 2 3 3" xfId="34427"/>
    <cellStyle name="Output 20 3 2 2 4" xfId="18732"/>
    <cellStyle name="Output 20 3 2 2 4 2" xfId="39919"/>
    <cellStyle name="Output 20 3 2 2 5" xfId="29138"/>
    <cellStyle name="Output 20 3 2 2_Table 2A-1_EFT (Annual)" xfId="7831"/>
    <cellStyle name="Output 20 3 2 3" xfId="1896"/>
    <cellStyle name="Output 20 3 2 3 2" xfId="5457"/>
    <cellStyle name="Output 20 3 2 3 2 2" xfId="13672"/>
    <cellStyle name="Output 20 3 2 3 2 2 2" xfId="25660"/>
    <cellStyle name="Output 20 3 2 3 2 2 2 2" xfId="46846"/>
    <cellStyle name="Output 20 3 2 3 2 2 3" xfId="36242"/>
    <cellStyle name="Output 20 3 2 3 2 3" xfId="20547"/>
    <cellStyle name="Output 20 3 2 3 2 3 2" xfId="41734"/>
    <cellStyle name="Output 20 3 2 3 2 4" xfId="31114"/>
    <cellStyle name="Output 20 3 2 3 2_Table 2A-1_EFT (Annual)" xfId="7834"/>
    <cellStyle name="Output 20 3 2 3 3" xfId="11016"/>
    <cellStyle name="Output 20 3 2 3 3 2" xfId="23114"/>
    <cellStyle name="Output 20 3 2 3 3 2 2" xfId="44300"/>
    <cellStyle name="Output 20 3 2 3 3 3" xfId="33696"/>
    <cellStyle name="Output 20 3 2 3 4" xfId="18001"/>
    <cellStyle name="Output 20 3 2 3 4 2" xfId="39188"/>
    <cellStyle name="Output 20 3 2 3 5" xfId="28371"/>
    <cellStyle name="Output 20 3 2 3_Table 2A-1_EFT (Annual)" xfId="7833"/>
    <cellStyle name="Output 20 3 2 4" xfId="4955"/>
    <cellStyle name="Output 20 3 2 4 2" xfId="13215"/>
    <cellStyle name="Output 20 3 2 4 2 2" xfId="25221"/>
    <cellStyle name="Output 20 3 2 4 2 2 2" xfId="46407"/>
    <cellStyle name="Output 20 3 2 4 2 3" xfId="35803"/>
    <cellStyle name="Output 20 3 2 4 3" xfId="20108"/>
    <cellStyle name="Output 20 3 2 4 3 2" xfId="41295"/>
    <cellStyle name="Output 20 3 2 4 4" xfId="30612"/>
    <cellStyle name="Output 20 3 2 4_Table 2A-1_EFT (Annual)" xfId="7835"/>
    <cellStyle name="Output 20 3 2 5" xfId="10559"/>
    <cellStyle name="Output 20 3 2 5 2" xfId="22675"/>
    <cellStyle name="Output 20 3 2 5 2 2" xfId="43861"/>
    <cellStyle name="Output 20 3 2 5 3" xfId="33257"/>
    <cellStyle name="Output 20 3 2 6" xfId="17562"/>
    <cellStyle name="Output 20 3 2 6 2" xfId="38749"/>
    <cellStyle name="Output 20 3 2 7" xfId="27869"/>
    <cellStyle name="Output 20 3 2_Table 2A-1_EFT (Annual)" xfId="3392"/>
    <cellStyle name="Output 20 3 3" xfId="2133"/>
    <cellStyle name="Output 20 3 3 2" xfId="5694"/>
    <cellStyle name="Output 20 3 3 2 2" xfId="13909"/>
    <cellStyle name="Output 20 3 3 2 2 2" xfId="25897"/>
    <cellStyle name="Output 20 3 3 2 2 2 2" xfId="47083"/>
    <cellStyle name="Output 20 3 3 2 2 3" xfId="36479"/>
    <cellStyle name="Output 20 3 3 2 3" xfId="20784"/>
    <cellStyle name="Output 20 3 3 2 3 2" xfId="41971"/>
    <cellStyle name="Output 20 3 3 2 4" xfId="31351"/>
    <cellStyle name="Output 20 3 3 2_Table 2A-1_EFT (Annual)" xfId="7837"/>
    <cellStyle name="Output 20 3 3 3" xfId="11253"/>
    <cellStyle name="Output 20 3 3 3 2" xfId="23351"/>
    <cellStyle name="Output 20 3 3 3 2 2" xfId="44537"/>
    <cellStyle name="Output 20 3 3 3 3" xfId="33933"/>
    <cellStyle name="Output 20 3 3 4" xfId="18238"/>
    <cellStyle name="Output 20 3 3 4 2" xfId="39425"/>
    <cellStyle name="Output 20 3 3 5" xfId="28608"/>
    <cellStyle name="Output 20 3 3_Table 2A-1_EFT (Annual)" xfId="7836"/>
    <cellStyle name="Output 20 3 4" xfId="1716"/>
    <cellStyle name="Output 20 3 4 2" xfId="5277"/>
    <cellStyle name="Output 20 3 4 2 2" xfId="13506"/>
    <cellStyle name="Output 20 3 4 2 2 2" xfId="25499"/>
    <cellStyle name="Output 20 3 4 2 2 2 2" xfId="46685"/>
    <cellStyle name="Output 20 3 4 2 2 3" xfId="36081"/>
    <cellStyle name="Output 20 3 4 2 3" xfId="20386"/>
    <cellStyle name="Output 20 3 4 2 3 2" xfId="41573"/>
    <cellStyle name="Output 20 3 4 2 4" xfId="30934"/>
    <cellStyle name="Output 20 3 4 2_Table 2A-1_EFT (Annual)" xfId="7839"/>
    <cellStyle name="Output 20 3 4 3" xfId="10850"/>
    <cellStyle name="Output 20 3 4 3 2" xfId="22953"/>
    <cellStyle name="Output 20 3 4 3 2 2" xfId="44139"/>
    <cellStyle name="Output 20 3 4 3 3" xfId="33535"/>
    <cellStyle name="Output 20 3 4 4" xfId="17840"/>
    <cellStyle name="Output 20 3 4 4 2" xfId="39027"/>
    <cellStyle name="Output 20 3 4 5" xfId="28191"/>
    <cellStyle name="Output 20 3 4_Table 2A-1_EFT (Annual)" xfId="7838"/>
    <cellStyle name="Output 20 3 5" xfId="3981"/>
    <cellStyle name="Output 20 3 5 2" xfId="12309"/>
    <cellStyle name="Output 20 3 5 2 2" xfId="24333"/>
    <cellStyle name="Output 20 3 5 2 2 2" xfId="45519"/>
    <cellStyle name="Output 20 3 5 2 3" xfId="34915"/>
    <cellStyle name="Output 20 3 5 3" xfId="19220"/>
    <cellStyle name="Output 20 3 5 3 2" xfId="40407"/>
    <cellStyle name="Output 20 3 5 4" xfId="29669"/>
    <cellStyle name="Output 20 3 5_Table 2A-1_EFT (Annual)" xfId="7840"/>
    <cellStyle name="Output 20 3 6" xfId="9646"/>
    <cellStyle name="Output 20 3 6 2" xfId="21787"/>
    <cellStyle name="Output 20 3 6 2 2" xfId="42973"/>
    <cellStyle name="Output 20 3 6 3" xfId="32369"/>
    <cellStyle name="Output 20 3 7" xfId="16674"/>
    <cellStyle name="Output 20 3 7 2" xfId="37861"/>
    <cellStyle name="Output 20 3 8" xfId="26926"/>
    <cellStyle name="Output 20 3_Table 2A-1_EFT (Annual)" xfId="3391"/>
    <cellStyle name="Output 20 4" xfId="1228"/>
    <cellStyle name="Output 20 4 2" xfId="2498"/>
    <cellStyle name="Output 20 4 2 2" xfId="6059"/>
    <cellStyle name="Output 20 4 2 2 2" xfId="14253"/>
    <cellStyle name="Output 20 4 2 2 2 2" xfId="26225"/>
    <cellStyle name="Output 20 4 2 2 2 2 2" xfId="47411"/>
    <cellStyle name="Output 20 4 2 2 2 3" xfId="36807"/>
    <cellStyle name="Output 20 4 2 2 3" xfId="21112"/>
    <cellStyle name="Output 20 4 2 2 3 2" xfId="42299"/>
    <cellStyle name="Output 20 4 2 2 4" xfId="31715"/>
    <cellStyle name="Output 20 4 2 2_Table 2A-1_EFT (Annual)" xfId="7842"/>
    <cellStyle name="Output 20 4 2 3" xfId="11595"/>
    <cellStyle name="Output 20 4 2 3 2" xfId="23679"/>
    <cellStyle name="Output 20 4 2 3 2 2" xfId="44865"/>
    <cellStyle name="Output 20 4 2 3 3" xfId="34261"/>
    <cellStyle name="Output 20 4 2 4" xfId="18566"/>
    <cellStyle name="Output 20 4 2 4 2" xfId="39753"/>
    <cellStyle name="Output 20 4 2 5" xfId="28972"/>
    <cellStyle name="Output 20 4 2_Table 2A-1_EFT (Annual)" xfId="7841"/>
    <cellStyle name="Output 20 4 3" xfId="1832"/>
    <cellStyle name="Output 20 4 3 2" xfId="5393"/>
    <cellStyle name="Output 20 4 3 2 2" xfId="13608"/>
    <cellStyle name="Output 20 4 3 2 2 2" xfId="25596"/>
    <cellStyle name="Output 20 4 3 2 2 2 2" xfId="46782"/>
    <cellStyle name="Output 20 4 3 2 2 3" xfId="36178"/>
    <cellStyle name="Output 20 4 3 2 3" xfId="20483"/>
    <cellStyle name="Output 20 4 3 2 3 2" xfId="41670"/>
    <cellStyle name="Output 20 4 3 2 4" xfId="31050"/>
    <cellStyle name="Output 20 4 3 2_Table 2A-1_EFT (Annual)" xfId="7844"/>
    <cellStyle name="Output 20 4 3 3" xfId="10952"/>
    <cellStyle name="Output 20 4 3 3 2" xfId="23050"/>
    <cellStyle name="Output 20 4 3 3 2 2" xfId="44236"/>
    <cellStyle name="Output 20 4 3 3 3" xfId="33632"/>
    <cellStyle name="Output 20 4 3 4" xfId="17937"/>
    <cellStyle name="Output 20 4 3 4 2" xfId="39124"/>
    <cellStyle name="Output 20 4 3 5" xfId="28307"/>
    <cellStyle name="Output 20 4 3_Table 2A-1_EFT (Annual)" xfId="7843"/>
    <cellStyle name="Output 20 4 4" xfId="4789"/>
    <cellStyle name="Output 20 4 4 2" xfId="13049"/>
    <cellStyle name="Output 20 4 4 2 2" xfId="25055"/>
    <cellStyle name="Output 20 4 4 2 2 2" xfId="46241"/>
    <cellStyle name="Output 20 4 4 2 3" xfId="35637"/>
    <cellStyle name="Output 20 4 4 3" xfId="19942"/>
    <cellStyle name="Output 20 4 4 3 2" xfId="41129"/>
    <cellStyle name="Output 20 4 4 4" xfId="30446"/>
    <cellStyle name="Output 20 4 4_Table 2A-1_EFT (Annual)" xfId="7845"/>
    <cellStyle name="Output 20 4 5" xfId="10393"/>
    <cellStyle name="Output 20 4 5 2" xfId="22509"/>
    <cellStyle name="Output 20 4 5 2 2" xfId="43695"/>
    <cellStyle name="Output 20 4 5 3" xfId="33091"/>
    <cellStyle name="Output 20 4 6" xfId="17396"/>
    <cellStyle name="Output 20 4 6 2" xfId="38583"/>
    <cellStyle name="Output 20 4 7" xfId="27703"/>
    <cellStyle name="Output 20 4_Table 2A-1_EFT (Annual)" xfId="3393"/>
    <cellStyle name="Output 20 5" xfId="1967"/>
    <cellStyle name="Output 20 5 2" xfId="5528"/>
    <cellStyle name="Output 20 5 2 2" xfId="13743"/>
    <cellStyle name="Output 20 5 2 2 2" xfId="25731"/>
    <cellStyle name="Output 20 5 2 2 2 2" xfId="46917"/>
    <cellStyle name="Output 20 5 2 2 3" xfId="36313"/>
    <cellStyle name="Output 20 5 2 3" xfId="20618"/>
    <cellStyle name="Output 20 5 2 3 2" xfId="41805"/>
    <cellStyle name="Output 20 5 2 4" xfId="31185"/>
    <cellStyle name="Output 20 5 2_Table 2A-1_EFT (Annual)" xfId="7847"/>
    <cellStyle name="Output 20 5 3" xfId="11087"/>
    <cellStyle name="Output 20 5 3 2" xfId="23185"/>
    <cellStyle name="Output 20 5 3 2 2" xfId="44371"/>
    <cellStyle name="Output 20 5 3 3" xfId="33767"/>
    <cellStyle name="Output 20 5 4" xfId="18072"/>
    <cellStyle name="Output 20 5 4 2" xfId="39259"/>
    <cellStyle name="Output 20 5 5" xfId="28442"/>
    <cellStyle name="Output 20 5_Table 2A-1_EFT (Annual)" xfId="7846"/>
    <cellStyle name="Output 20 6" xfId="1659"/>
    <cellStyle name="Output 20 6 2" xfId="5220"/>
    <cellStyle name="Output 20 6 2 2" xfId="13467"/>
    <cellStyle name="Output 20 6 2 2 2" xfId="25467"/>
    <cellStyle name="Output 20 6 2 2 2 2" xfId="46653"/>
    <cellStyle name="Output 20 6 2 2 3" xfId="36049"/>
    <cellStyle name="Output 20 6 2 3" xfId="20354"/>
    <cellStyle name="Output 20 6 2 3 2" xfId="41541"/>
    <cellStyle name="Output 20 6 2 4" xfId="30877"/>
    <cellStyle name="Output 20 6 2_Table 2A-1_EFT (Annual)" xfId="7849"/>
    <cellStyle name="Output 20 6 3" xfId="10812"/>
    <cellStyle name="Output 20 6 3 2" xfId="22921"/>
    <cellStyle name="Output 20 6 3 2 2" xfId="44107"/>
    <cellStyle name="Output 20 6 3 3" xfId="33503"/>
    <cellStyle name="Output 20 6 4" xfId="17808"/>
    <cellStyle name="Output 20 6 4 2" xfId="38995"/>
    <cellStyle name="Output 20 6 5" xfId="28134"/>
    <cellStyle name="Output 20 6_Table 2A-1_EFT (Annual)" xfId="7848"/>
    <cellStyle name="Output 20 7" xfId="3769"/>
    <cellStyle name="Output 20 7 2" xfId="12137"/>
    <cellStyle name="Output 20 7 2 2" xfId="24167"/>
    <cellStyle name="Output 20 7 2 2 2" xfId="45353"/>
    <cellStyle name="Output 20 7 2 3" xfId="34749"/>
    <cellStyle name="Output 20 7 3" xfId="19054"/>
    <cellStyle name="Output 20 7 3 2" xfId="40241"/>
    <cellStyle name="Output 20 7 4" xfId="29478"/>
    <cellStyle name="Output 20 7_Table 2A-1_EFT (Annual)" xfId="7850"/>
    <cellStyle name="Output 20 8" xfId="9456"/>
    <cellStyle name="Output 20 8 2" xfId="21621"/>
    <cellStyle name="Output 20 8 2 2" xfId="42807"/>
    <cellStyle name="Output 20 8 3" xfId="32203"/>
    <cellStyle name="Output 20 9" xfId="16508"/>
    <cellStyle name="Output 20 9 2" xfId="37695"/>
    <cellStyle name="Output 20_Table 2A-1_EFT (Annual)" xfId="3388"/>
    <cellStyle name="Output 21" xfId="201"/>
    <cellStyle name="Output 21 10" xfId="26756"/>
    <cellStyle name="Output 21 2" xfId="594"/>
    <cellStyle name="Output 21 2 2" xfId="1571"/>
    <cellStyle name="Output 21 2 2 2" xfId="2841"/>
    <cellStyle name="Output 21 2 2 2 2" xfId="6402"/>
    <cellStyle name="Output 21 2 2 2 2 2" xfId="14596"/>
    <cellStyle name="Output 21 2 2 2 2 2 2" xfId="26568"/>
    <cellStyle name="Output 21 2 2 2 2 2 2 2" xfId="47754"/>
    <cellStyle name="Output 21 2 2 2 2 2 3" xfId="37150"/>
    <cellStyle name="Output 21 2 2 2 2 3" xfId="21455"/>
    <cellStyle name="Output 21 2 2 2 2 3 2" xfId="42642"/>
    <cellStyle name="Output 21 2 2 2 2 4" xfId="32058"/>
    <cellStyle name="Output 21 2 2 2 2_Table 2A-1_EFT (Annual)" xfId="7852"/>
    <cellStyle name="Output 21 2 2 2 3" xfId="11938"/>
    <cellStyle name="Output 21 2 2 2 3 2" xfId="24022"/>
    <cellStyle name="Output 21 2 2 2 3 2 2" xfId="45208"/>
    <cellStyle name="Output 21 2 2 2 3 3" xfId="34604"/>
    <cellStyle name="Output 21 2 2 2 4" xfId="18909"/>
    <cellStyle name="Output 21 2 2 2 4 2" xfId="40096"/>
    <cellStyle name="Output 21 2 2 2 5" xfId="29315"/>
    <cellStyle name="Output 21 2 2 2_Table 2A-1_EFT (Annual)" xfId="7851"/>
    <cellStyle name="Output 21 2 2 3" xfId="1931"/>
    <cellStyle name="Output 21 2 2 3 2" xfId="5492"/>
    <cellStyle name="Output 21 2 2 3 2 2" xfId="13707"/>
    <cellStyle name="Output 21 2 2 3 2 2 2" xfId="25695"/>
    <cellStyle name="Output 21 2 2 3 2 2 2 2" xfId="46881"/>
    <cellStyle name="Output 21 2 2 3 2 2 3" xfId="36277"/>
    <cellStyle name="Output 21 2 2 3 2 3" xfId="20582"/>
    <cellStyle name="Output 21 2 2 3 2 3 2" xfId="41769"/>
    <cellStyle name="Output 21 2 2 3 2 4" xfId="31149"/>
    <cellStyle name="Output 21 2 2 3 2_Table 2A-1_EFT (Annual)" xfId="7854"/>
    <cellStyle name="Output 21 2 2 3 3" xfId="11051"/>
    <cellStyle name="Output 21 2 2 3 3 2" xfId="23149"/>
    <cellStyle name="Output 21 2 2 3 3 2 2" xfId="44335"/>
    <cellStyle name="Output 21 2 2 3 3 3" xfId="33731"/>
    <cellStyle name="Output 21 2 2 3 4" xfId="18036"/>
    <cellStyle name="Output 21 2 2 3 4 2" xfId="39223"/>
    <cellStyle name="Output 21 2 2 3 5" xfId="28406"/>
    <cellStyle name="Output 21 2 2 3_Table 2A-1_EFT (Annual)" xfId="7853"/>
    <cellStyle name="Output 21 2 2 4" xfId="5132"/>
    <cellStyle name="Output 21 2 2 4 2" xfId="13392"/>
    <cellStyle name="Output 21 2 2 4 2 2" xfId="25398"/>
    <cellStyle name="Output 21 2 2 4 2 2 2" xfId="46584"/>
    <cellStyle name="Output 21 2 2 4 2 3" xfId="35980"/>
    <cellStyle name="Output 21 2 2 4 3" xfId="20285"/>
    <cellStyle name="Output 21 2 2 4 3 2" xfId="41472"/>
    <cellStyle name="Output 21 2 2 4 4" xfId="30789"/>
    <cellStyle name="Output 21 2 2 4_Table 2A-1_EFT (Annual)" xfId="7855"/>
    <cellStyle name="Output 21 2 2 5" xfId="10736"/>
    <cellStyle name="Output 21 2 2 5 2" xfId="22852"/>
    <cellStyle name="Output 21 2 2 5 2 2" xfId="44038"/>
    <cellStyle name="Output 21 2 2 5 3" xfId="33434"/>
    <cellStyle name="Output 21 2 2 6" xfId="17739"/>
    <cellStyle name="Output 21 2 2 6 2" xfId="38926"/>
    <cellStyle name="Output 21 2 2 7" xfId="28046"/>
    <cellStyle name="Output 21 2 2_Table 2A-1_EFT (Annual)" xfId="3396"/>
    <cellStyle name="Output 21 2 3" xfId="2310"/>
    <cellStyle name="Output 21 2 3 2" xfId="5871"/>
    <cellStyle name="Output 21 2 3 2 2" xfId="14086"/>
    <cellStyle name="Output 21 2 3 2 2 2" xfId="26074"/>
    <cellStyle name="Output 21 2 3 2 2 2 2" xfId="47260"/>
    <cellStyle name="Output 21 2 3 2 2 3" xfId="36656"/>
    <cellStyle name="Output 21 2 3 2 3" xfId="20961"/>
    <cellStyle name="Output 21 2 3 2 3 2" xfId="42148"/>
    <cellStyle name="Output 21 2 3 2 4" xfId="31528"/>
    <cellStyle name="Output 21 2 3 2_Table 2A-1_EFT (Annual)" xfId="7857"/>
    <cellStyle name="Output 21 2 3 3" xfId="11430"/>
    <cellStyle name="Output 21 2 3 3 2" xfId="23528"/>
    <cellStyle name="Output 21 2 3 3 2 2" xfId="44714"/>
    <cellStyle name="Output 21 2 3 3 3" xfId="34110"/>
    <cellStyle name="Output 21 2 3 4" xfId="18415"/>
    <cellStyle name="Output 21 2 3 4 2" xfId="39602"/>
    <cellStyle name="Output 21 2 3 5" xfId="28785"/>
    <cellStyle name="Output 21 2 3_Table 2A-1_EFT (Annual)" xfId="7856"/>
    <cellStyle name="Output 21 2 4" xfId="1756"/>
    <cellStyle name="Output 21 2 4 2" xfId="5317"/>
    <cellStyle name="Output 21 2 4 2 2" xfId="13542"/>
    <cellStyle name="Output 21 2 4 2 2 2" xfId="25533"/>
    <cellStyle name="Output 21 2 4 2 2 2 2" xfId="46719"/>
    <cellStyle name="Output 21 2 4 2 2 3" xfId="36115"/>
    <cellStyle name="Output 21 2 4 2 3" xfId="20420"/>
    <cellStyle name="Output 21 2 4 2 3 2" xfId="41607"/>
    <cellStyle name="Output 21 2 4 2 4" xfId="30974"/>
    <cellStyle name="Output 21 2 4 2_Table 2A-1_EFT (Annual)" xfId="7859"/>
    <cellStyle name="Output 21 2 4 3" xfId="10885"/>
    <cellStyle name="Output 21 2 4 3 2" xfId="22987"/>
    <cellStyle name="Output 21 2 4 3 2 2" xfId="44173"/>
    <cellStyle name="Output 21 2 4 3 3" xfId="33569"/>
    <cellStyle name="Output 21 2 4 4" xfId="17874"/>
    <cellStyle name="Output 21 2 4 4 2" xfId="39061"/>
    <cellStyle name="Output 21 2 4 5" xfId="28231"/>
    <cellStyle name="Output 21 2 4_Table 2A-1_EFT (Annual)" xfId="7858"/>
    <cellStyle name="Output 21 2 5" xfId="4164"/>
    <cellStyle name="Output 21 2 5 2" xfId="12488"/>
    <cellStyle name="Output 21 2 5 2 2" xfId="24510"/>
    <cellStyle name="Output 21 2 5 2 2 2" xfId="45696"/>
    <cellStyle name="Output 21 2 5 2 3" xfId="35092"/>
    <cellStyle name="Output 21 2 5 3" xfId="19397"/>
    <cellStyle name="Output 21 2 5 3 2" xfId="40584"/>
    <cellStyle name="Output 21 2 5 4" xfId="29852"/>
    <cellStyle name="Output 21 2 5_Table 2A-1_EFT (Annual)" xfId="7860"/>
    <cellStyle name="Output 21 2 6" xfId="9827"/>
    <cellStyle name="Output 21 2 6 2" xfId="21964"/>
    <cellStyle name="Output 21 2 6 2 2" xfId="43150"/>
    <cellStyle name="Output 21 2 6 3" xfId="32546"/>
    <cellStyle name="Output 21 2 7" xfId="16851"/>
    <cellStyle name="Output 21 2 7 2" xfId="38038"/>
    <cellStyle name="Output 21 2 8" xfId="27109"/>
    <cellStyle name="Output 21 2_Table 2A-1_EFT (Annual)" xfId="3395"/>
    <cellStyle name="Output 21 3" xfId="430"/>
    <cellStyle name="Output 21 3 2" xfId="1413"/>
    <cellStyle name="Output 21 3 2 2" xfId="2683"/>
    <cellStyle name="Output 21 3 2 2 2" xfId="6244"/>
    <cellStyle name="Output 21 3 2 2 2 2" xfId="14438"/>
    <cellStyle name="Output 21 3 2 2 2 2 2" xfId="26410"/>
    <cellStyle name="Output 21 3 2 2 2 2 2 2" xfId="47596"/>
    <cellStyle name="Output 21 3 2 2 2 2 3" xfId="36992"/>
    <cellStyle name="Output 21 3 2 2 2 3" xfId="21297"/>
    <cellStyle name="Output 21 3 2 2 2 3 2" xfId="42484"/>
    <cellStyle name="Output 21 3 2 2 2 4" xfId="31900"/>
    <cellStyle name="Output 21 3 2 2 2_Table 2A-1_EFT (Annual)" xfId="7862"/>
    <cellStyle name="Output 21 3 2 2 3" xfId="11780"/>
    <cellStyle name="Output 21 3 2 2 3 2" xfId="23864"/>
    <cellStyle name="Output 21 3 2 2 3 2 2" xfId="45050"/>
    <cellStyle name="Output 21 3 2 2 3 3" xfId="34446"/>
    <cellStyle name="Output 21 3 2 2 4" xfId="18751"/>
    <cellStyle name="Output 21 3 2 2 4 2" xfId="39938"/>
    <cellStyle name="Output 21 3 2 2 5" xfId="29157"/>
    <cellStyle name="Output 21 3 2 2_Table 2A-1_EFT (Annual)" xfId="7861"/>
    <cellStyle name="Output 21 3 2 3" xfId="1900"/>
    <cellStyle name="Output 21 3 2 3 2" xfId="5461"/>
    <cellStyle name="Output 21 3 2 3 2 2" xfId="13676"/>
    <cellStyle name="Output 21 3 2 3 2 2 2" xfId="25664"/>
    <cellStyle name="Output 21 3 2 3 2 2 2 2" xfId="46850"/>
    <cellStyle name="Output 21 3 2 3 2 2 3" xfId="36246"/>
    <cellStyle name="Output 21 3 2 3 2 3" xfId="20551"/>
    <cellStyle name="Output 21 3 2 3 2 3 2" xfId="41738"/>
    <cellStyle name="Output 21 3 2 3 2 4" xfId="31118"/>
    <cellStyle name="Output 21 3 2 3 2_Table 2A-1_EFT (Annual)" xfId="7864"/>
    <cellStyle name="Output 21 3 2 3 3" xfId="11020"/>
    <cellStyle name="Output 21 3 2 3 3 2" xfId="23118"/>
    <cellStyle name="Output 21 3 2 3 3 2 2" xfId="44304"/>
    <cellStyle name="Output 21 3 2 3 3 3" xfId="33700"/>
    <cellStyle name="Output 21 3 2 3 4" xfId="18005"/>
    <cellStyle name="Output 21 3 2 3 4 2" xfId="39192"/>
    <cellStyle name="Output 21 3 2 3 5" xfId="28375"/>
    <cellStyle name="Output 21 3 2 3_Table 2A-1_EFT (Annual)" xfId="7863"/>
    <cellStyle name="Output 21 3 2 4" xfId="4974"/>
    <cellStyle name="Output 21 3 2 4 2" xfId="13234"/>
    <cellStyle name="Output 21 3 2 4 2 2" xfId="25240"/>
    <cellStyle name="Output 21 3 2 4 2 2 2" xfId="46426"/>
    <cellStyle name="Output 21 3 2 4 2 3" xfId="35822"/>
    <cellStyle name="Output 21 3 2 4 3" xfId="20127"/>
    <cellStyle name="Output 21 3 2 4 3 2" xfId="41314"/>
    <cellStyle name="Output 21 3 2 4 4" xfId="30631"/>
    <cellStyle name="Output 21 3 2 4_Table 2A-1_EFT (Annual)" xfId="7865"/>
    <cellStyle name="Output 21 3 2 5" xfId="10578"/>
    <cellStyle name="Output 21 3 2 5 2" xfId="22694"/>
    <cellStyle name="Output 21 3 2 5 2 2" xfId="43880"/>
    <cellStyle name="Output 21 3 2 5 3" xfId="33276"/>
    <cellStyle name="Output 21 3 2 6" xfId="17581"/>
    <cellStyle name="Output 21 3 2 6 2" xfId="38768"/>
    <cellStyle name="Output 21 3 2 7" xfId="27888"/>
    <cellStyle name="Output 21 3 2_Table 2A-1_EFT (Annual)" xfId="3398"/>
    <cellStyle name="Output 21 3 3" xfId="2152"/>
    <cellStyle name="Output 21 3 3 2" xfId="5713"/>
    <cellStyle name="Output 21 3 3 2 2" xfId="13928"/>
    <cellStyle name="Output 21 3 3 2 2 2" xfId="25916"/>
    <cellStyle name="Output 21 3 3 2 2 2 2" xfId="47102"/>
    <cellStyle name="Output 21 3 3 2 2 3" xfId="36498"/>
    <cellStyle name="Output 21 3 3 2 3" xfId="20803"/>
    <cellStyle name="Output 21 3 3 2 3 2" xfId="41990"/>
    <cellStyle name="Output 21 3 3 2 4" xfId="31370"/>
    <cellStyle name="Output 21 3 3 2_Table 2A-1_EFT (Annual)" xfId="7867"/>
    <cellStyle name="Output 21 3 3 3" xfId="11272"/>
    <cellStyle name="Output 21 3 3 3 2" xfId="23370"/>
    <cellStyle name="Output 21 3 3 3 2 2" xfId="44556"/>
    <cellStyle name="Output 21 3 3 3 3" xfId="33952"/>
    <cellStyle name="Output 21 3 3 4" xfId="18257"/>
    <cellStyle name="Output 21 3 3 4 2" xfId="39444"/>
    <cellStyle name="Output 21 3 3 5" xfId="28627"/>
    <cellStyle name="Output 21 3 3_Table 2A-1_EFT (Annual)" xfId="7866"/>
    <cellStyle name="Output 21 3 4" xfId="1720"/>
    <cellStyle name="Output 21 3 4 2" xfId="5281"/>
    <cellStyle name="Output 21 3 4 2 2" xfId="13510"/>
    <cellStyle name="Output 21 3 4 2 2 2" xfId="25503"/>
    <cellStyle name="Output 21 3 4 2 2 2 2" xfId="46689"/>
    <cellStyle name="Output 21 3 4 2 2 3" xfId="36085"/>
    <cellStyle name="Output 21 3 4 2 3" xfId="20390"/>
    <cellStyle name="Output 21 3 4 2 3 2" xfId="41577"/>
    <cellStyle name="Output 21 3 4 2 4" xfId="30938"/>
    <cellStyle name="Output 21 3 4 2_Table 2A-1_EFT (Annual)" xfId="7869"/>
    <cellStyle name="Output 21 3 4 3" xfId="10854"/>
    <cellStyle name="Output 21 3 4 3 2" xfId="22957"/>
    <cellStyle name="Output 21 3 4 3 2 2" xfId="44143"/>
    <cellStyle name="Output 21 3 4 3 3" xfId="33539"/>
    <cellStyle name="Output 21 3 4 4" xfId="17844"/>
    <cellStyle name="Output 21 3 4 4 2" xfId="39031"/>
    <cellStyle name="Output 21 3 4 5" xfId="28195"/>
    <cellStyle name="Output 21 3 4_Table 2A-1_EFT (Annual)" xfId="7868"/>
    <cellStyle name="Output 21 3 5" xfId="4000"/>
    <cellStyle name="Output 21 3 5 2" xfId="12328"/>
    <cellStyle name="Output 21 3 5 2 2" xfId="24352"/>
    <cellStyle name="Output 21 3 5 2 2 2" xfId="45538"/>
    <cellStyle name="Output 21 3 5 2 3" xfId="34934"/>
    <cellStyle name="Output 21 3 5 3" xfId="19239"/>
    <cellStyle name="Output 21 3 5 3 2" xfId="40426"/>
    <cellStyle name="Output 21 3 5 4" xfId="29688"/>
    <cellStyle name="Output 21 3 5_Table 2A-1_EFT (Annual)" xfId="7870"/>
    <cellStyle name="Output 21 3 6" xfId="9665"/>
    <cellStyle name="Output 21 3 6 2" xfId="21806"/>
    <cellStyle name="Output 21 3 6 2 2" xfId="42992"/>
    <cellStyle name="Output 21 3 6 3" xfId="32388"/>
    <cellStyle name="Output 21 3 7" xfId="16693"/>
    <cellStyle name="Output 21 3 7 2" xfId="37880"/>
    <cellStyle name="Output 21 3 8" xfId="26945"/>
    <cellStyle name="Output 21 3_Table 2A-1_EFT (Annual)" xfId="3397"/>
    <cellStyle name="Output 21 4" xfId="1249"/>
    <cellStyle name="Output 21 4 2" xfId="2519"/>
    <cellStyle name="Output 21 4 2 2" xfId="6080"/>
    <cellStyle name="Output 21 4 2 2 2" xfId="14274"/>
    <cellStyle name="Output 21 4 2 2 2 2" xfId="26246"/>
    <cellStyle name="Output 21 4 2 2 2 2 2" xfId="47432"/>
    <cellStyle name="Output 21 4 2 2 2 3" xfId="36828"/>
    <cellStyle name="Output 21 4 2 2 3" xfId="21133"/>
    <cellStyle name="Output 21 4 2 2 3 2" xfId="42320"/>
    <cellStyle name="Output 21 4 2 2 4" xfId="31736"/>
    <cellStyle name="Output 21 4 2 2_Table 2A-1_EFT (Annual)" xfId="7872"/>
    <cellStyle name="Output 21 4 2 3" xfId="11616"/>
    <cellStyle name="Output 21 4 2 3 2" xfId="23700"/>
    <cellStyle name="Output 21 4 2 3 2 2" xfId="44886"/>
    <cellStyle name="Output 21 4 2 3 3" xfId="34282"/>
    <cellStyle name="Output 21 4 2 4" xfId="18587"/>
    <cellStyle name="Output 21 4 2 4 2" xfId="39774"/>
    <cellStyle name="Output 21 4 2 5" xfId="28993"/>
    <cellStyle name="Output 21 4 2_Table 2A-1_EFT (Annual)" xfId="7871"/>
    <cellStyle name="Output 21 4 3" xfId="1836"/>
    <cellStyle name="Output 21 4 3 2" xfId="5397"/>
    <cellStyle name="Output 21 4 3 2 2" xfId="13612"/>
    <cellStyle name="Output 21 4 3 2 2 2" xfId="25600"/>
    <cellStyle name="Output 21 4 3 2 2 2 2" xfId="46786"/>
    <cellStyle name="Output 21 4 3 2 2 3" xfId="36182"/>
    <cellStyle name="Output 21 4 3 2 3" xfId="20487"/>
    <cellStyle name="Output 21 4 3 2 3 2" xfId="41674"/>
    <cellStyle name="Output 21 4 3 2 4" xfId="31054"/>
    <cellStyle name="Output 21 4 3 2_Table 2A-1_EFT (Annual)" xfId="7874"/>
    <cellStyle name="Output 21 4 3 3" xfId="10956"/>
    <cellStyle name="Output 21 4 3 3 2" xfId="23054"/>
    <cellStyle name="Output 21 4 3 3 2 2" xfId="44240"/>
    <cellStyle name="Output 21 4 3 3 3" xfId="33636"/>
    <cellStyle name="Output 21 4 3 4" xfId="17941"/>
    <cellStyle name="Output 21 4 3 4 2" xfId="39128"/>
    <cellStyle name="Output 21 4 3 5" xfId="28311"/>
    <cellStyle name="Output 21 4 3_Table 2A-1_EFT (Annual)" xfId="7873"/>
    <cellStyle name="Output 21 4 4" xfId="4810"/>
    <cellStyle name="Output 21 4 4 2" xfId="13070"/>
    <cellStyle name="Output 21 4 4 2 2" xfId="25076"/>
    <cellStyle name="Output 21 4 4 2 2 2" xfId="46262"/>
    <cellStyle name="Output 21 4 4 2 3" xfId="35658"/>
    <cellStyle name="Output 21 4 4 3" xfId="19963"/>
    <cellStyle name="Output 21 4 4 3 2" xfId="41150"/>
    <cellStyle name="Output 21 4 4 4" xfId="30467"/>
    <cellStyle name="Output 21 4 4_Table 2A-1_EFT (Annual)" xfId="7875"/>
    <cellStyle name="Output 21 4 5" xfId="10414"/>
    <cellStyle name="Output 21 4 5 2" xfId="22530"/>
    <cellStyle name="Output 21 4 5 2 2" xfId="43716"/>
    <cellStyle name="Output 21 4 5 3" xfId="33112"/>
    <cellStyle name="Output 21 4 6" xfId="17417"/>
    <cellStyle name="Output 21 4 6 2" xfId="38604"/>
    <cellStyle name="Output 21 4 7" xfId="27724"/>
    <cellStyle name="Output 21 4_Table 2A-1_EFT (Annual)" xfId="3399"/>
    <cellStyle name="Output 21 5" xfId="1988"/>
    <cellStyle name="Output 21 5 2" xfId="5549"/>
    <cellStyle name="Output 21 5 2 2" xfId="13764"/>
    <cellStyle name="Output 21 5 2 2 2" xfId="25752"/>
    <cellStyle name="Output 21 5 2 2 2 2" xfId="46938"/>
    <cellStyle name="Output 21 5 2 2 3" xfId="36334"/>
    <cellStyle name="Output 21 5 2 3" xfId="20639"/>
    <cellStyle name="Output 21 5 2 3 2" xfId="41826"/>
    <cellStyle name="Output 21 5 2 4" xfId="31206"/>
    <cellStyle name="Output 21 5 2_Table 2A-1_EFT (Annual)" xfId="7877"/>
    <cellStyle name="Output 21 5 3" xfId="11108"/>
    <cellStyle name="Output 21 5 3 2" xfId="23206"/>
    <cellStyle name="Output 21 5 3 2 2" xfId="44392"/>
    <cellStyle name="Output 21 5 3 3" xfId="33788"/>
    <cellStyle name="Output 21 5 4" xfId="18093"/>
    <cellStyle name="Output 21 5 4 2" xfId="39280"/>
    <cellStyle name="Output 21 5 5" xfId="28463"/>
    <cellStyle name="Output 21 5_Table 2A-1_EFT (Annual)" xfId="7876"/>
    <cellStyle name="Output 21 6" xfId="1663"/>
    <cellStyle name="Output 21 6 2" xfId="5224"/>
    <cellStyle name="Output 21 6 2 2" xfId="13471"/>
    <cellStyle name="Output 21 6 2 2 2" xfId="25471"/>
    <cellStyle name="Output 21 6 2 2 2 2" xfId="46657"/>
    <cellStyle name="Output 21 6 2 2 3" xfId="36053"/>
    <cellStyle name="Output 21 6 2 3" xfId="20358"/>
    <cellStyle name="Output 21 6 2 3 2" xfId="41545"/>
    <cellStyle name="Output 21 6 2 4" xfId="30881"/>
    <cellStyle name="Output 21 6 2_Table 2A-1_EFT (Annual)" xfId="7879"/>
    <cellStyle name="Output 21 6 3" xfId="10816"/>
    <cellStyle name="Output 21 6 3 2" xfId="22925"/>
    <cellStyle name="Output 21 6 3 2 2" xfId="44111"/>
    <cellStyle name="Output 21 6 3 3" xfId="33507"/>
    <cellStyle name="Output 21 6 4" xfId="17812"/>
    <cellStyle name="Output 21 6 4 2" xfId="38999"/>
    <cellStyle name="Output 21 6 5" xfId="28138"/>
    <cellStyle name="Output 21 6_Table 2A-1_EFT (Annual)" xfId="7878"/>
    <cellStyle name="Output 21 7" xfId="3790"/>
    <cellStyle name="Output 21 7 2" xfId="12158"/>
    <cellStyle name="Output 21 7 2 2" xfId="24188"/>
    <cellStyle name="Output 21 7 2 2 2" xfId="45374"/>
    <cellStyle name="Output 21 7 2 3" xfId="34770"/>
    <cellStyle name="Output 21 7 3" xfId="19075"/>
    <cellStyle name="Output 21 7 3 2" xfId="40262"/>
    <cellStyle name="Output 21 7 4" xfId="29499"/>
    <cellStyle name="Output 21 7_Table 2A-1_EFT (Annual)" xfId="7880"/>
    <cellStyle name="Output 21 8" xfId="9477"/>
    <cellStyle name="Output 21 8 2" xfId="21642"/>
    <cellStyle name="Output 21 8 2 2" xfId="42828"/>
    <cellStyle name="Output 21 8 3" xfId="32224"/>
    <cellStyle name="Output 21 9" xfId="16529"/>
    <cellStyle name="Output 21 9 2" xfId="37716"/>
    <cellStyle name="Output 21_Table 2A-1_EFT (Annual)" xfId="3394"/>
    <cellStyle name="Output 22" xfId="209"/>
    <cellStyle name="Output 22 10" xfId="26764"/>
    <cellStyle name="Output 22 2" xfId="602"/>
    <cellStyle name="Output 22 2 2" xfId="1579"/>
    <cellStyle name="Output 22 2 2 2" xfId="2849"/>
    <cellStyle name="Output 22 2 2 2 2" xfId="6410"/>
    <cellStyle name="Output 22 2 2 2 2 2" xfId="14604"/>
    <cellStyle name="Output 22 2 2 2 2 2 2" xfId="26576"/>
    <cellStyle name="Output 22 2 2 2 2 2 2 2" xfId="47762"/>
    <cellStyle name="Output 22 2 2 2 2 2 3" xfId="37158"/>
    <cellStyle name="Output 22 2 2 2 2 3" xfId="21463"/>
    <cellStyle name="Output 22 2 2 2 2 3 2" xfId="42650"/>
    <cellStyle name="Output 22 2 2 2 2 4" xfId="32066"/>
    <cellStyle name="Output 22 2 2 2 2_Table 2A-1_EFT (Annual)" xfId="7882"/>
    <cellStyle name="Output 22 2 2 2 3" xfId="11946"/>
    <cellStyle name="Output 22 2 2 2 3 2" xfId="24030"/>
    <cellStyle name="Output 22 2 2 2 3 2 2" xfId="45216"/>
    <cellStyle name="Output 22 2 2 2 3 3" xfId="34612"/>
    <cellStyle name="Output 22 2 2 2 4" xfId="18917"/>
    <cellStyle name="Output 22 2 2 2 4 2" xfId="40104"/>
    <cellStyle name="Output 22 2 2 2 5" xfId="29323"/>
    <cellStyle name="Output 22 2 2 2_Table 2A-1_EFT (Annual)" xfId="7881"/>
    <cellStyle name="Output 22 2 2 3" xfId="1933"/>
    <cellStyle name="Output 22 2 2 3 2" xfId="5494"/>
    <cellStyle name="Output 22 2 2 3 2 2" xfId="13709"/>
    <cellStyle name="Output 22 2 2 3 2 2 2" xfId="25697"/>
    <cellStyle name="Output 22 2 2 3 2 2 2 2" xfId="46883"/>
    <cellStyle name="Output 22 2 2 3 2 2 3" xfId="36279"/>
    <cellStyle name="Output 22 2 2 3 2 3" xfId="20584"/>
    <cellStyle name="Output 22 2 2 3 2 3 2" xfId="41771"/>
    <cellStyle name="Output 22 2 2 3 2 4" xfId="31151"/>
    <cellStyle name="Output 22 2 2 3 2_Table 2A-1_EFT (Annual)" xfId="7884"/>
    <cellStyle name="Output 22 2 2 3 3" xfId="11053"/>
    <cellStyle name="Output 22 2 2 3 3 2" xfId="23151"/>
    <cellStyle name="Output 22 2 2 3 3 2 2" xfId="44337"/>
    <cellStyle name="Output 22 2 2 3 3 3" xfId="33733"/>
    <cellStyle name="Output 22 2 2 3 4" xfId="18038"/>
    <cellStyle name="Output 22 2 2 3 4 2" xfId="39225"/>
    <cellStyle name="Output 22 2 2 3 5" xfId="28408"/>
    <cellStyle name="Output 22 2 2 3_Table 2A-1_EFT (Annual)" xfId="7883"/>
    <cellStyle name="Output 22 2 2 4" xfId="5140"/>
    <cellStyle name="Output 22 2 2 4 2" xfId="13400"/>
    <cellStyle name="Output 22 2 2 4 2 2" xfId="25406"/>
    <cellStyle name="Output 22 2 2 4 2 2 2" xfId="46592"/>
    <cellStyle name="Output 22 2 2 4 2 3" xfId="35988"/>
    <cellStyle name="Output 22 2 2 4 3" xfId="20293"/>
    <cellStyle name="Output 22 2 2 4 3 2" xfId="41480"/>
    <cellStyle name="Output 22 2 2 4 4" xfId="30797"/>
    <cellStyle name="Output 22 2 2 4_Table 2A-1_EFT (Annual)" xfId="7885"/>
    <cellStyle name="Output 22 2 2 5" xfId="10744"/>
    <cellStyle name="Output 22 2 2 5 2" xfId="22860"/>
    <cellStyle name="Output 22 2 2 5 2 2" xfId="44046"/>
    <cellStyle name="Output 22 2 2 5 3" xfId="33442"/>
    <cellStyle name="Output 22 2 2 6" xfId="17747"/>
    <cellStyle name="Output 22 2 2 6 2" xfId="38934"/>
    <cellStyle name="Output 22 2 2 7" xfId="28054"/>
    <cellStyle name="Output 22 2 2_Table 2A-1_EFT (Annual)" xfId="3402"/>
    <cellStyle name="Output 22 2 3" xfId="2318"/>
    <cellStyle name="Output 22 2 3 2" xfId="5879"/>
    <cellStyle name="Output 22 2 3 2 2" xfId="14094"/>
    <cellStyle name="Output 22 2 3 2 2 2" xfId="26082"/>
    <cellStyle name="Output 22 2 3 2 2 2 2" xfId="47268"/>
    <cellStyle name="Output 22 2 3 2 2 3" xfId="36664"/>
    <cellStyle name="Output 22 2 3 2 3" xfId="20969"/>
    <cellStyle name="Output 22 2 3 2 3 2" xfId="42156"/>
    <cellStyle name="Output 22 2 3 2 4" xfId="31536"/>
    <cellStyle name="Output 22 2 3 2_Table 2A-1_EFT (Annual)" xfId="7887"/>
    <cellStyle name="Output 22 2 3 3" xfId="11438"/>
    <cellStyle name="Output 22 2 3 3 2" xfId="23536"/>
    <cellStyle name="Output 22 2 3 3 2 2" xfId="44722"/>
    <cellStyle name="Output 22 2 3 3 3" xfId="34118"/>
    <cellStyle name="Output 22 2 3 4" xfId="18423"/>
    <cellStyle name="Output 22 2 3 4 2" xfId="39610"/>
    <cellStyle name="Output 22 2 3 5" xfId="28793"/>
    <cellStyle name="Output 22 2 3_Table 2A-1_EFT (Annual)" xfId="7886"/>
    <cellStyle name="Output 22 2 4" xfId="1758"/>
    <cellStyle name="Output 22 2 4 2" xfId="5319"/>
    <cellStyle name="Output 22 2 4 2 2" xfId="13544"/>
    <cellStyle name="Output 22 2 4 2 2 2" xfId="25535"/>
    <cellStyle name="Output 22 2 4 2 2 2 2" xfId="46721"/>
    <cellStyle name="Output 22 2 4 2 2 3" xfId="36117"/>
    <cellStyle name="Output 22 2 4 2 3" xfId="20422"/>
    <cellStyle name="Output 22 2 4 2 3 2" xfId="41609"/>
    <cellStyle name="Output 22 2 4 2 4" xfId="30976"/>
    <cellStyle name="Output 22 2 4 2_Table 2A-1_EFT (Annual)" xfId="7889"/>
    <cellStyle name="Output 22 2 4 3" xfId="10887"/>
    <cellStyle name="Output 22 2 4 3 2" xfId="22989"/>
    <cellStyle name="Output 22 2 4 3 2 2" xfId="44175"/>
    <cellStyle name="Output 22 2 4 3 3" xfId="33571"/>
    <cellStyle name="Output 22 2 4 4" xfId="17876"/>
    <cellStyle name="Output 22 2 4 4 2" xfId="39063"/>
    <cellStyle name="Output 22 2 4 5" xfId="28233"/>
    <cellStyle name="Output 22 2 4_Table 2A-1_EFT (Annual)" xfId="7888"/>
    <cellStyle name="Output 22 2 5" xfId="4172"/>
    <cellStyle name="Output 22 2 5 2" xfId="12496"/>
    <cellStyle name="Output 22 2 5 2 2" xfId="24518"/>
    <cellStyle name="Output 22 2 5 2 2 2" xfId="45704"/>
    <cellStyle name="Output 22 2 5 2 3" xfId="35100"/>
    <cellStyle name="Output 22 2 5 3" xfId="19405"/>
    <cellStyle name="Output 22 2 5 3 2" xfId="40592"/>
    <cellStyle name="Output 22 2 5 4" xfId="29860"/>
    <cellStyle name="Output 22 2 5_Table 2A-1_EFT (Annual)" xfId="7890"/>
    <cellStyle name="Output 22 2 6" xfId="9835"/>
    <cellStyle name="Output 22 2 6 2" xfId="21972"/>
    <cellStyle name="Output 22 2 6 2 2" xfId="43158"/>
    <cellStyle name="Output 22 2 6 3" xfId="32554"/>
    <cellStyle name="Output 22 2 7" xfId="16859"/>
    <cellStyle name="Output 22 2 7 2" xfId="38046"/>
    <cellStyle name="Output 22 2 8" xfId="27117"/>
    <cellStyle name="Output 22 2_Table 2A-1_EFT (Annual)" xfId="3401"/>
    <cellStyle name="Output 22 3" xfId="437"/>
    <cellStyle name="Output 22 3 2" xfId="1420"/>
    <cellStyle name="Output 22 3 2 2" xfId="2690"/>
    <cellStyle name="Output 22 3 2 2 2" xfId="6251"/>
    <cellStyle name="Output 22 3 2 2 2 2" xfId="14445"/>
    <cellStyle name="Output 22 3 2 2 2 2 2" xfId="26417"/>
    <cellStyle name="Output 22 3 2 2 2 2 2 2" xfId="47603"/>
    <cellStyle name="Output 22 3 2 2 2 2 3" xfId="36999"/>
    <cellStyle name="Output 22 3 2 2 2 3" xfId="21304"/>
    <cellStyle name="Output 22 3 2 2 2 3 2" xfId="42491"/>
    <cellStyle name="Output 22 3 2 2 2 4" xfId="31907"/>
    <cellStyle name="Output 22 3 2 2 2_Table 2A-1_EFT (Annual)" xfId="7892"/>
    <cellStyle name="Output 22 3 2 2 3" xfId="11787"/>
    <cellStyle name="Output 22 3 2 2 3 2" xfId="23871"/>
    <cellStyle name="Output 22 3 2 2 3 2 2" xfId="45057"/>
    <cellStyle name="Output 22 3 2 2 3 3" xfId="34453"/>
    <cellStyle name="Output 22 3 2 2 4" xfId="18758"/>
    <cellStyle name="Output 22 3 2 2 4 2" xfId="39945"/>
    <cellStyle name="Output 22 3 2 2 5" xfId="29164"/>
    <cellStyle name="Output 22 3 2 2_Table 2A-1_EFT (Annual)" xfId="7891"/>
    <cellStyle name="Output 22 3 2 3" xfId="1902"/>
    <cellStyle name="Output 22 3 2 3 2" xfId="5463"/>
    <cellStyle name="Output 22 3 2 3 2 2" xfId="13678"/>
    <cellStyle name="Output 22 3 2 3 2 2 2" xfId="25666"/>
    <cellStyle name="Output 22 3 2 3 2 2 2 2" xfId="46852"/>
    <cellStyle name="Output 22 3 2 3 2 2 3" xfId="36248"/>
    <cellStyle name="Output 22 3 2 3 2 3" xfId="20553"/>
    <cellStyle name="Output 22 3 2 3 2 3 2" xfId="41740"/>
    <cellStyle name="Output 22 3 2 3 2 4" xfId="31120"/>
    <cellStyle name="Output 22 3 2 3 2_Table 2A-1_EFT (Annual)" xfId="7894"/>
    <cellStyle name="Output 22 3 2 3 3" xfId="11022"/>
    <cellStyle name="Output 22 3 2 3 3 2" xfId="23120"/>
    <cellStyle name="Output 22 3 2 3 3 2 2" xfId="44306"/>
    <cellStyle name="Output 22 3 2 3 3 3" xfId="33702"/>
    <cellStyle name="Output 22 3 2 3 4" xfId="18007"/>
    <cellStyle name="Output 22 3 2 3 4 2" xfId="39194"/>
    <cellStyle name="Output 22 3 2 3 5" xfId="28377"/>
    <cellStyle name="Output 22 3 2 3_Table 2A-1_EFT (Annual)" xfId="7893"/>
    <cellStyle name="Output 22 3 2 4" xfId="4981"/>
    <cellStyle name="Output 22 3 2 4 2" xfId="13241"/>
    <cellStyle name="Output 22 3 2 4 2 2" xfId="25247"/>
    <cellStyle name="Output 22 3 2 4 2 2 2" xfId="46433"/>
    <cellStyle name="Output 22 3 2 4 2 3" xfId="35829"/>
    <cellStyle name="Output 22 3 2 4 3" xfId="20134"/>
    <cellStyle name="Output 22 3 2 4 3 2" xfId="41321"/>
    <cellStyle name="Output 22 3 2 4 4" xfId="30638"/>
    <cellStyle name="Output 22 3 2 4_Table 2A-1_EFT (Annual)" xfId="7895"/>
    <cellStyle name="Output 22 3 2 5" xfId="10585"/>
    <cellStyle name="Output 22 3 2 5 2" xfId="22701"/>
    <cellStyle name="Output 22 3 2 5 2 2" xfId="43887"/>
    <cellStyle name="Output 22 3 2 5 3" xfId="33283"/>
    <cellStyle name="Output 22 3 2 6" xfId="17588"/>
    <cellStyle name="Output 22 3 2 6 2" xfId="38775"/>
    <cellStyle name="Output 22 3 2 7" xfId="27895"/>
    <cellStyle name="Output 22 3 2_Table 2A-1_EFT (Annual)" xfId="3404"/>
    <cellStyle name="Output 22 3 3" xfId="2159"/>
    <cellStyle name="Output 22 3 3 2" xfId="5720"/>
    <cellStyle name="Output 22 3 3 2 2" xfId="13935"/>
    <cellStyle name="Output 22 3 3 2 2 2" xfId="25923"/>
    <cellStyle name="Output 22 3 3 2 2 2 2" xfId="47109"/>
    <cellStyle name="Output 22 3 3 2 2 3" xfId="36505"/>
    <cellStyle name="Output 22 3 3 2 3" xfId="20810"/>
    <cellStyle name="Output 22 3 3 2 3 2" xfId="41997"/>
    <cellStyle name="Output 22 3 3 2 4" xfId="31377"/>
    <cellStyle name="Output 22 3 3 2_Table 2A-1_EFT (Annual)" xfId="7897"/>
    <cellStyle name="Output 22 3 3 3" xfId="11279"/>
    <cellStyle name="Output 22 3 3 3 2" xfId="23377"/>
    <cellStyle name="Output 22 3 3 3 2 2" xfId="44563"/>
    <cellStyle name="Output 22 3 3 3 3" xfId="33959"/>
    <cellStyle name="Output 22 3 3 4" xfId="18264"/>
    <cellStyle name="Output 22 3 3 4 2" xfId="39451"/>
    <cellStyle name="Output 22 3 3 5" xfId="28634"/>
    <cellStyle name="Output 22 3 3_Table 2A-1_EFT (Annual)" xfId="7896"/>
    <cellStyle name="Output 22 3 4" xfId="1722"/>
    <cellStyle name="Output 22 3 4 2" xfId="5283"/>
    <cellStyle name="Output 22 3 4 2 2" xfId="13512"/>
    <cellStyle name="Output 22 3 4 2 2 2" xfId="25505"/>
    <cellStyle name="Output 22 3 4 2 2 2 2" xfId="46691"/>
    <cellStyle name="Output 22 3 4 2 2 3" xfId="36087"/>
    <cellStyle name="Output 22 3 4 2 3" xfId="20392"/>
    <cellStyle name="Output 22 3 4 2 3 2" xfId="41579"/>
    <cellStyle name="Output 22 3 4 2 4" xfId="30940"/>
    <cellStyle name="Output 22 3 4 2_Table 2A-1_EFT (Annual)" xfId="7899"/>
    <cellStyle name="Output 22 3 4 3" xfId="10856"/>
    <cellStyle name="Output 22 3 4 3 2" xfId="22959"/>
    <cellStyle name="Output 22 3 4 3 2 2" xfId="44145"/>
    <cellStyle name="Output 22 3 4 3 3" xfId="33541"/>
    <cellStyle name="Output 22 3 4 4" xfId="17846"/>
    <cellStyle name="Output 22 3 4 4 2" xfId="39033"/>
    <cellStyle name="Output 22 3 4 5" xfId="28197"/>
    <cellStyle name="Output 22 3 4_Table 2A-1_EFT (Annual)" xfId="7898"/>
    <cellStyle name="Output 22 3 5" xfId="4007"/>
    <cellStyle name="Output 22 3 5 2" xfId="12335"/>
    <cellStyle name="Output 22 3 5 2 2" xfId="24359"/>
    <cellStyle name="Output 22 3 5 2 2 2" xfId="45545"/>
    <cellStyle name="Output 22 3 5 2 3" xfId="34941"/>
    <cellStyle name="Output 22 3 5 3" xfId="19246"/>
    <cellStyle name="Output 22 3 5 3 2" xfId="40433"/>
    <cellStyle name="Output 22 3 5 4" xfId="29695"/>
    <cellStyle name="Output 22 3 5_Table 2A-1_EFT (Annual)" xfId="7900"/>
    <cellStyle name="Output 22 3 6" xfId="9672"/>
    <cellStyle name="Output 22 3 6 2" xfId="21813"/>
    <cellStyle name="Output 22 3 6 2 2" xfId="42999"/>
    <cellStyle name="Output 22 3 6 3" xfId="32395"/>
    <cellStyle name="Output 22 3 7" xfId="16700"/>
    <cellStyle name="Output 22 3 7 2" xfId="37887"/>
    <cellStyle name="Output 22 3 8" xfId="26952"/>
    <cellStyle name="Output 22 3_Table 2A-1_EFT (Annual)" xfId="3403"/>
    <cellStyle name="Output 22 4" xfId="1257"/>
    <cellStyle name="Output 22 4 2" xfId="2527"/>
    <cellStyle name="Output 22 4 2 2" xfId="6088"/>
    <cellStyle name="Output 22 4 2 2 2" xfId="14282"/>
    <cellStyle name="Output 22 4 2 2 2 2" xfId="26254"/>
    <cellStyle name="Output 22 4 2 2 2 2 2" xfId="47440"/>
    <cellStyle name="Output 22 4 2 2 2 3" xfId="36836"/>
    <cellStyle name="Output 22 4 2 2 3" xfId="21141"/>
    <cellStyle name="Output 22 4 2 2 3 2" xfId="42328"/>
    <cellStyle name="Output 22 4 2 2 4" xfId="31744"/>
    <cellStyle name="Output 22 4 2 2_Table 2A-1_EFT (Annual)" xfId="7902"/>
    <cellStyle name="Output 22 4 2 3" xfId="11624"/>
    <cellStyle name="Output 22 4 2 3 2" xfId="23708"/>
    <cellStyle name="Output 22 4 2 3 2 2" xfId="44894"/>
    <cellStyle name="Output 22 4 2 3 3" xfId="34290"/>
    <cellStyle name="Output 22 4 2 4" xfId="18595"/>
    <cellStyle name="Output 22 4 2 4 2" xfId="39782"/>
    <cellStyle name="Output 22 4 2 5" xfId="29001"/>
    <cellStyle name="Output 22 4 2_Table 2A-1_EFT (Annual)" xfId="7901"/>
    <cellStyle name="Output 22 4 3" xfId="1838"/>
    <cellStyle name="Output 22 4 3 2" xfId="5399"/>
    <cellStyle name="Output 22 4 3 2 2" xfId="13614"/>
    <cellStyle name="Output 22 4 3 2 2 2" xfId="25602"/>
    <cellStyle name="Output 22 4 3 2 2 2 2" xfId="46788"/>
    <cellStyle name="Output 22 4 3 2 2 3" xfId="36184"/>
    <cellStyle name="Output 22 4 3 2 3" xfId="20489"/>
    <cellStyle name="Output 22 4 3 2 3 2" xfId="41676"/>
    <cellStyle name="Output 22 4 3 2 4" xfId="31056"/>
    <cellStyle name="Output 22 4 3 2_Table 2A-1_EFT (Annual)" xfId="7904"/>
    <cellStyle name="Output 22 4 3 3" xfId="10958"/>
    <cellStyle name="Output 22 4 3 3 2" xfId="23056"/>
    <cellStyle name="Output 22 4 3 3 2 2" xfId="44242"/>
    <cellStyle name="Output 22 4 3 3 3" xfId="33638"/>
    <cellStyle name="Output 22 4 3 4" xfId="17943"/>
    <cellStyle name="Output 22 4 3 4 2" xfId="39130"/>
    <cellStyle name="Output 22 4 3 5" xfId="28313"/>
    <cellStyle name="Output 22 4 3_Table 2A-1_EFT (Annual)" xfId="7903"/>
    <cellStyle name="Output 22 4 4" xfId="4818"/>
    <cellStyle name="Output 22 4 4 2" xfId="13078"/>
    <cellStyle name="Output 22 4 4 2 2" xfId="25084"/>
    <cellStyle name="Output 22 4 4 2 2 2" xfId="46270"/>
    <cellStyle name="Output 22 4 4 2 3" xfId="35666"/>
    <cellStyle name="Output 22 4 4 3" xfId="19971"/>
    <cellStyle name="Output 22 4 4 3 2" xfId="41158"/>
    <cellStyle name="Output 22 4 4 4" xfId="30475"/>
    <cellStyle name="Output 22 4 4_Table 2A-1_EFT (Annual)" xfId="7905"/>
    <cellStyle name="Output 22 4 5" xfId="10422"/>
    <cellStyle name="Output 22 4 5 2" xfId="22538"/>
    <cellStyle name="Output 22 4 5 2 2" xfId="43724"/>
    <cellStyle name="Output 22 4 5 3" xfId="33120"/>
    <cellStyle name="Output 22 4 6" xfId="17425"/>
    <cellStyle name="Output 22 4 6 2" xfId="38612"/>
    <cellStyle name="Output 22 4 7" xfId="27732"/>
    <cellStyle name="Output 22 4_Table 2A-1_EFT (Annual)" xfId="3405"/>
    <cellStyle name="Output 22 5" xfId="1996"/>
    <cellStyle name="Output 22 5 2" xfId="5557"/>
    <cellStyle name="Output 22 5 2 2" xfId="13772"/>
    <cellStyle name="Output 22 5 2 2 2" xfId="25760"/>
    <cellStyle name="Output 22 5 2 2 2 2" xfId="46946"/>
    <cellStyle name="Output 22 5 2 2 3" xfId="36342"/>
    <cellStyle name="Output 22 5 2 3" xfId="20647"/>
    <cellStyle name="Output 22 5 2 3 2" xfId="41834"/>
    <cellStyle name="Output 22 5 2 4" xfId="31214"/>
    <cellStyle name="Output 22 5 2_Table 2A-1_EFT (Annual)" xfId="7907"/>
    <cellStyle name="Output 22 5 3" xfId="11116"/>
    <cellStyle name="Output 22 5 3 2" xfId="23214"/>
    <cellStyle name="Output 22 5 3 2 2" xfId="44400"/>
    <cellStyle name="Output 22 5 3 3" xfId="33796"/>
    <cellStyle name="Output 22 5 4" xfId="18101"/>
    <cellStyle name="Output 22 5 4 2" xfId="39288"/>
    <cellStyle name="Output 22 5 5" xfId="28471"/>
    <cellStyle name="Output 22 5_Table 2A-1_EFT (Annual)" xfId="7906"/>
    <cellStyle name="Output 22 6" xfId="1665"/>
    <cellStyle name="Output 22 6 2" xfId="5226"/>
    <cellStyle name="Output 22 6 2 2" xfId="13473"/>
    <cellStyle name="Output 22 6 2 2 2" xfId="25473"/>
    <cellStyle name="Output 22 6 2 2 2 2" xfId="46659"/>
    <cellStyle name="Output 22 6 2 2 3" xfId="36055"/>
    <cellStyle name="Output 22 6 2 3" xfId="20360"/>
    <cellStyle name="Output 22 6 2 3 2" xfId="41547"/>
    <cellStyle name="Output 22 6 2 4" xfId="30883"/>
    <cellStyle name="Output 22 6 2_Table 2A-1_EFT (Annual)" xfId="7909"/>
    <cellStyle name="Output 22 6 3" xfId="10818"/>
    <cellStyle name="Output 22 6 3 2" xfId="22927"/>
    <cellStyle name="Output 22 6 3 2 2" xfId="44113"/>
    <cellStyle name="Output 22 6 3 3" xfId="33509"/>
    <cellStyle name="Output 22 6 4" xfId="17814"/>
    <cellStyle name="Output 22 6 4 2" xfId="39001"/>
    <cellStyle name="Output 22 6 5" xfId="28140"/>
    <cellStyle name="Output 22 6_Table 2A-1_EFT (Annual)" xfId="7908"/>
    <cellStyle name="Output 22 7" xfId="3798"/>
    <cellStyle name="Output 22 7 2" xfId="12166"/>
    <cellStyle name="Output 22 7 2 2" xfId="24196"/>
    <cellStyle name="Output 22 7 2 2 2" xfId="45382"/>
    <cellStyle name="Output 22 7 2 3" xfId="34778"/>
    <cellStyle name="Output 22 7 3" xfId="19083"/>
    <cellStyle name="Output 22 7 3 2" xfId="40270"/>
    <cellStyle name="Output 22 7 4" xfId="29507"/>
    <cellStyle name="Output 22 7_Table 2A-1_EFT (Annual)" xfId="7910"/>
    <cellStyle name="Output 22 8" xfId="9485"/>
    <cellStyle name="Output 22 8 2" xfId="21650"/>
    <cellStyle name="Output 22 8 2 2" xfId="42836"/>
    <cellStyle name="Output 22 8 3" xfId="32232"/>
    <cellStyle name="Output 22 9" xfId="16537"/>
    <cellStyle name="Output 22 9 2" xfId="37724"/>
    <cellStyle name="Output 22_Table 2A-1_EFT (Annual)" xfId="3400"/>
    <cellStyle name="Output 23" xfId="232"/>
    <cellStyle name="Output 23 10" xfId="26787"/>
    <cellStyle name="Output 23 2" xfId="619"/>
    <cellStyle name="Output 23 2 2" xfId="1596"/>
    <cellStyle name="Output 23 2 2 2" xfId="2866"/>
    <cellStyle name="Output 23 2 2 2 2" xfId="6427"/>
    <cellStyle name="Output 23 2 2 2 2 2" xfId="14621"/>
    <cellStyle name="Output 23 2 2 2 2 2 2" xfId="26593"/>
    <cellStyle name="Output 23 2 2 2 2 2 2 2" xfId="47779"/>
    <cellStyle name="Output 23 2 2 2 2 2 3" xfId="37175"/>
    <cellStyle name="Output 23 2 2 2 2 3" xfId="21480"/>
    <cellStyle name="Output 23 2 2 2 2 3 2" xfId="42667"/>
    <cellStyle name="Output 23 2 2 2 2 4" xfId="32083"/>
    <cellStyle name="Output 23 2 2 2 2_Table 2A-1_EFT (Annual)" xfId="7912"/>
    <cellStyle name="Output 23 2 2 2 3" xfId="11963"/>
    <cellStyle name="Output 23 2 2 2 3 2" xfId="24047"/>
    <cellStyle name="Output 23 2 2 2 3 2 2" xfId="45233"/>
    <cellStyle name="Output 23 2 2 2 3 3" xfId="34629"/>
    <cellStyle name="Output 23 2 2 2 4" xfId="18934"/>
    <cellStyle name="Output 23 2 2 2 4 2" xfId="40121"/>
    <cellStyle name="Output 23 2 2 2 5" xfId="29340"/>
    <cellStyle name="Output 23 2 2 2_Table 2A-1_EFT (Annual)" xfId="7911"/>
    <cellStyle name="Output 23 2 2 3" xfId="1936"/>
    <cellStyle name="Output 23 2 2 3 2" xfId="5497"/>
    <cellStyle name="Output 23 2 2 3 2 2" xfId="13712"/>
    <cellStyle name="Output 23 2 2 3 2 2 2" xfId="25700"/>
    <cellStyle name="Output 23 2 2 3 2 2 2 2" xfId="46886"/>
    <cellStyle name="Output 23 2 2 3 2 2 3" xfId="36282"/>
    <cellStyle name="Output 23 2 2 3 2 3" xfId="20587"/>
    <cellStyle name="Output 23 2 2 3 2 3 2" xfId="41774"/>
    <cellStyle name="Output 23 2 2 3 2 4" xfId="31154"/>
    <cellStyle name="Output 23 2 2 3 2_Table 2A-1_EFT (Annual)" xfId="7914"/>
    <cellStyle name="Output 23 2 2 3 3" xfId="11056"/>
    <cellStyle name="Output 23 2 2 3 3 2" xfId="23154"/>
    <cellStyle name="Output 23 2 2 3 3 2 2" xfId="44340"/>
    <cellStyle name="Output 23 2 2 3 3 3" xfId="33736"/>
    <cellStyle name="Output 23 2 2 3 4" xfId="18041"/>
    <cellStyle name="Output 23 2 2 3 4 2" xfId="39228"/>
    <cellStyle name="Output 23 2 2 3 5" xfId="28411"/>
    <cellStyle name="Output 23 2 2 3_Table 2A-1_EFT (Annual)" xfId="7913"/>
    <cellStyle name="Output 23 2 2 4" xfId="5157"/>
    <cellStyle name="Output 23 2 2 4 2" xfId="13417"/>
    <cellStyle name="Output 23 2 2 4 2 2" xfId="25423"/>
    <cellStyle name="Output 23 2 2 4 2 2 2" xfId="46609"/>
    <cellStyle name="Output 23 2 2 4 2 3" xfId="36005"/>
    <cellStyle name="Output 23 2 2 4 3" xfId="20310"/>
    <cellStyle name="Output 23 2 2 4 3 2" xfId="41497"/>
    <cellStyle name="Output 23 2 2 4 4" xfId="30814"/>
    <cellStyle name="Output 23 2 2 4_Table 2A-1_EFT (Annual)" xfId="7915"/>
    <cellStyle name="Output 23 2 2 5" xfId="10761"/>
    <cellStyle name="Output 23 2 2 5 2" xfId="22877"/>
    <cellStyle name="Output 23 2 2 5 2 2" xfId="44063"/>
    <cellStyle name="Output 23 2 2 5 3" xfId="33459"/>
    <cellStyle name="Output 23 2 2 6" xfId="17764"/>
    <cellStyle name="Output 23 2 2 6 2" xfId="38951"/>
    <cellStyle name="Output 23 2 2 7" xfId="28071"/>
    <cellStyle name="Output 23 2 2_Table 2A-1_EFT (Annual)" xfId="3408"/>
    <cellStyle name="Output 23 2 3" xfId="2335"/>
    <cellStyle name="Output 23 2 3 2" xfId="5896"/>
    <cellStyle name="Output 23 2 3 2 2" xfId="14111"/>
    <cellStyle name="Output 23 2 3 2 2 2" xfId="26099"/>
    <cellStyle name="Output 23 2 3 2 2 2 2" xfId="47285"/>
    <cellStyle name="Output 23 2 3 2 2 3" xfId="36681"/>
    <cellStyle name="Output 23 2 3 2 3" xfId="20986"/>
    <cellStyle name="Output 23 2 3 2 3 2" xfId="42173"/>
    <cellStyle name="Output 23 2 3 2 4" xfId="31553"/>
    <cellStyle name="Output 23 2 3 2_Table 2A-1_EFT (Annual)" xfId="7917"/>
    <cellStyle name="Output 23 2 3 3" xfId="11455"/>
    <cellStyle name="Output 23 2 3 3 2" xfId="23553"/>
    <cellStyle name="Output 23 2 3 3 2 2" xfId="44739"/>
    <cellStyle name="Output 23 2 3 3 3" xfId="34135"/>
    <cellStyle name="Output 23 2 3 4" xfId="18440"/>
    <cellStyle name="Output 23 2 3 4 2" xfId="39627"/>
    <cellStyle name="Output 23 2 3 5" xfId="28810"/>
    <cellStyle name="Output 23 2 3_Table 2A-1_EFT (Annual)" xfId="7916"/>
    <cellStyle name="Output 23 2 4" xfId="1761"/>
    <cellStyle name="Output 23 2 4 2" xfId="5322"/>
    <cellStyle name="Output 23 2 4 2 2" xfId="13547"/>
    <cellStyle name="Output 23 2 4 2 2 2" xfId="25538"/>
    <cellStyle name="Output 23 2 4 2 2 2 2" xfId="46724"/>
    <cellStyle name="Output 23 2 4 2 2 3" xfId="36120"/>
    <cellStyle name="Output 23 2 4 2 3" xfId="20425"/>
    <cellStyle name="Output 23 2 4 2 3 2" xfId="41612"/>
    <cellStyle name="Output 23 2 4 2 4" xfId="30979"/>
    <cellStyle name="Output 23 2 4 2_Table 2A-1_EFT (Annual)" xfId="7919"/>
    <cellStyle name="Output 23 2 4 3" xfId="10890"/>
    <cellStyle name="Output 23 2 4 3 2" xfId="22992"/>
    <cellStyle name="Output 23 2 4 3 2 2" xfId="44178"/>
    <cellStyle name="Output 23 2 4 3 3" xfId="33574"/>
    <cellStyle name="Output 23 2 4 4" xfId="17879"/>
    <cellStyle name="Output 23 2 4 4 2" xfId="39066"/>
    <cellStyle name="Output 23 2 4 5" xfId="28236"/>
    <cellStyle name="Output 23 2 4_Table 2A-1_EFT (Annual)" xfId="7918"/>
    <cellStyle name="Output 23 2 5" xfId="4189"/>
    <cellStyle name="Output 23 2 5 2" xfId="12513"/>
    <cellStyle name="Output 23 2 5 2 2" xfId="24535"/>
    <cellStyle name="Output 23 2 5 2 2 2" xfId="45721"/>
    <cellStyle name="Output 23 2 5 2 3" xfId="35117"/>
    <cellStyle name="Output 23 2 5 3" xfId="19422"/>
    <cellStyle name="Output 23 2 5 3 2" xfId="40609"/>
    <cellStyle name="Output 23 2 5 4" xfId="29877"/>
    <cellStyle name="Output 23 2 5_Table 2A-1_EFT (Annual)" xfId="7920"/>
    <cellStyle name="Output 23 2 6" xfId="9852"/>
    <cellStyle name="Output 23 2 6 2" xfId="21989"/>
    <cellStyle name="Output 23 2 6 2 2" xfId="43175"/>
    <cellStyle name="Output 23 2 6 3" xfId="32571"/>
    <cellStyle name="Output 23 2 7" xfId="16876"/>
    <cellStyle name="Output 23 2 7 2" xfId="38063"/>
    <cellStyle name="Output 23 2 8" xfId="27134"/>
    <cellStyle name="Output 23 2_Table 2A-1_EFT (Annual)" xfId="3407"/>
    <cellStyle name="Output 23 3" xfId="459"/>
    <cellStyle name="Output 23 3 2" xfId="1436"/>
    <cellStyle name="Output 23 3 2 2" xfId="2706"/>
    <cellStyle name="Output 23 3 2 2 2" xfId="6267"/>
    <cellStyle name="Output 23 3 2 2 2 2" xfId="14461"/>
    <cellStyle name="Output 23 3 2 2 2 2 2" xfId="26433"/>
    <cellStyle name="Output 23 3 2 2 2 2 2 2" xfId="47619"/>
    <cellStyle name="Output 23 3 2 2 2 2 3" xfId="37015"/>
    <cellStyle name="Output 23 3 2 2 2 3" xfId="21320"/>
    <cellStyle name="Output 23 3 2 2 2 3 2" xfId="42507"/>
    <cellStyle name="Output 23 3 2 2 2 4" xfId="31923"/>
    <cellStyle name="Output 23 3 2 2 2_Table 2A-1_EFT (Annual)" xfId="7922"/>
    <cellStyle name="Output 23 3 2 2 3" xfId="11803"/>
    <cellStyle name="Output 23 3 2 2 3 2" xfId="23887"/>
    <cellStyle name="Output 23 3 2 2 3 2 2" xfId="45073"/>
    <cellStyle name="Output 23 3 2 2 3 3" xfId="34469"/>
    <cellStyle name="Output 23 3 2 2 4" xfId="18774"/>
    <cellStyle name="Output 23 3 2 2 4 2" xfId="39961"/>
    <cellStyle name="Output 23 3 2 2 5" xfId="29180"/>
    <cellStyle name="Output 23 3 2 2_Table 2A-1_EFT (Annual)" xfId="7921"/>
    <cellStyle name="Output 23 3 2 3" xfId="1905"/>
    <cellStyle name="Output 23 3 2 3 2" xfId="5466"/>
    <cellStyle name="Output 23 3 2 3 2 2" xfId="13681"/>
    <cellStyle name="Output 23 3 2 3 2 2 2" xfId="25669"/>
    <cellStyle name="Output 23 3 2 3 2 2 2 2" xfId="46855"/>
    <cellStyle name="Output 23 3 2 3 2 2 3" xfId="36251"/>
    <cellStyle name="Output 23 3 2 3 2 3" xfId="20556"/>
    <cellStyle name="Output 23 3 2 3 2 3 2" xfId="41743"/>
    <cellStyle name="Output 23 3 2 3 2 4" xfId="31123"/>
    <cellStyle name="Output 23 3 2 3 2_Table 2A-1_EFT (Annual)" xfId="7924"/>
    <cellStyle name="Output 23 3 2 3 3" xfId="11025"/>
    <cellStyle name="Output 23 3 2 3 3 2" xfId="23123"/>
    <cellStyle name="Output 23 3 2 3 3 2 2" xfId="44309"/>
    <cellStyle name="Output 23 3 2 3 3 3" xfId="33705"/>
    <cellStyle name="Output 23 3 2 3 4" xfId="18010"/>
    <cellStyle name="Output 23 3 2 3 4 2" xfId="39197"/>
    <cellStyle name="Output 23 3 2 3 5" xfId="28380"/>
    <cellStyle name="Output 23 3 2 3_Table 2A-1_EFT (Annual)" xfId="7923"/>
    <cellStyle name="Output 23 3 2 4" xfId="4997"/>
    <cellStyle name="Output 23 3 2 4 2" xfId="13257"/>
    <cellStyle name="Output 23 3 2 4 2 2" xfId="25263"/>
    <cellStyle name="Output 23 3 2 4 2 2 2" xfId="46449"/>
    <cellStyle name="Output 23 3 2 4 2 3" xfId="35845"/>
    <cellStyle name="Output 23 3 2 4 3" xfId="20150"/>
    <cellStyle name="Output 23 3 2 4 3 2" xfId="41337"/>
    <cellStyle name="Output 23 3 2 4 4" xfId="30654"/>
    <cellStyle name="Output 23 3 2 4_Table 2A-1_EFT (Annual)" xfId="7925"/>
    <cellStyle name="Output 23 3 2 5" xfId="10601"/>
    <cellStyle name="Output 23 3 2 5 2" xfId="22717"/>
    <cellStyle name="Output 23 3 2 5 2 2" xfId="43903"/>
    <cellStyle name="Output 23 3 2 5 3" xfId="33299"/>
    <cellStyle name="Output 23 3 2 6" xfId="17604"/>
    <cellStyle name="Output 23 3 2 6 2" xfId="38791"/>
    <cellStyle name="Output 23 3 2 7" xfId="27911"/>
    <cellStyle name="Output 23 3 2_Table 2A-1_EFT (Annual)" xfId="3410"/>
    <cellStyle name="Output 23 3 3" xfId="2175"/>
    <cellStyle name="Output 23 3 3 2" xfId="5736"/>
    <cellStyle name="Output 23 3 3 2 2" xfId="13951"/>
    <cellStyle name="Output 23 3 3 2 2 2" xfId="25939"/>
    <cellStyle name="Output 23 3 3 2 2 2 2" xfId="47125"/>
    <cellStyle name="Output 23 3 3 2 2 3" xfId="36521"/>
    <cellStyle name="Output 23 3 3 2 3" xfId="20826"/>
    <cellStyle name="Output 23 3 3 2 3 2" xfId="42013"/>
    <cellStyle name="Output 23 3 3 2 4" xfId="31393"/>
    <cellStyle name="Output 23 3 3 2_Table 2A-1_EFT (Annual)" xfId="7927"/>
    <cellStyle name="Output 23 3 3 3" xfId="11295"/>
    <cellStyle name="Output 23 3 3 3 2" xfId="23393"/>
    <cellStyle name="Output 23 3 3 3 2 2" xfId="44579"/>
    <cellStyle name="Output 23 3 3 3 3" xfId="33975"/>
    <cellStyle name="Output 23 3 3 4" xfId="18280"/>
    <cellStyle name="Output 23 3 3 4 2" xfId="39467"/>
    <cellStyle name="Output 23 3 3 5" xfId="28650"/>
    <cellStyle name="Output 23 3 3_Table 2A-1_EFT (Annual)" xfId="7926"/>
    <cellStyle name="Output 23 3 4" xfId="1730"/>
    <cellStyle name="Output 23 3 4 2" xfId="5291"/>
    <cellStyle name="Output 23 3 4 2 2" xfId="13516"/>
    <cellStyle name="Output 23 3 4 2 2 2" xfId="25507"/>
    <cellStyle name="Output 23 3 4 2 2 2 2" xfId="46693"/>
    <cellStyle name="Output 23 3 4 2 2 3" xfId="36089"/>
    <cellStyle name="Output 23 3 4 2 3" xfId="20394"/>
    <cellStyle name="Output 23 3 4 2 3 2" xfId="41581"/>
    <cellStyle name="Output 23 3 4 2 4" xfId="30948"/>
    <cellStyle name="Output 23 3 4 2_Table 2A-1_EFT (Annual)" xfId="7929"/>
    <cellStyle name="Output 23 3 4 3" xfId="10859"/>
    <cellStyle name="Output 23 3 4 3 2" xfId="22961"/>
    <cellStyle name="Output 23 3 4 3 2 2" xfId="44147"/>
    <cellStyle name="Output 23 3 4 3 3" xfId="33543"/>
    <cellStyle name="Output 23 3 4 4" xfId="17848"/>
    <cellStyle name="Output 23 3 4 4 2" xfId="39035"/>
    <cellStyle name="Output 23 3 4 5" xfId="28205"/>
    <cellStyle name="Output 23 3 4_Table 2A-1_EFT (Annual)" xfId="7928"/>
    <cellStyle name="Output 23 3 5" xfId="4029"/>
    <cellStyle name="Output 23 3 5 2" xfId="12353"/>
    <cellStyle name="Output 23 3 5 2 2" xfId="24375"/>
    <cellStyle name="Output 23 3 5 2 2 2" xfId="45561"/>
    <cellStyle name="Output 23 3 5 2 3" xfId="34957"/>
    <cellStyle name="Output 23 3 5 3" xfId="19262"/>
    <cellStyle name="Output 23 3 5 3 2" xfId="40449"/>
    <cellStyle name="Output 23 3 5 4" xfId="29717"/>
    <cellStyle name="Output 23 3 5_Table 2A-1_EFT (Annual)" xfId="7930"/>
    <cellStyle name="Output 23 3 6" xfId="9692"/>
    <cellStyle name="Output 23 3 6 2" xfId="21829"/>
    <cellStyle name="Output 23 3 6 2 2" xfId="43015"/>
    <cellStyle name="Output 23 3 6 3" xfId="32411"/>
    <cellStyle name="Output 23 3 7" xfId="16716"/>
    <cellStyle name="Output 23 3 7 2" xfId="37903"/>
    <cellStyle name="Output 23 3 8" xfId="26974"/>
    <cellStyle name="Output 23 3_Table 2A-1_EFT (Annual)" xfId="3409"/>
    <cellStyle name="Output 23 4" xfId="1274"/>
    <cellStyle name="Output 23 4 2" xfId="2544"/>
    <cellStyle name="Output 23 4 2 2" xfId="6105"/>
    <cellStyle name="Output 23 4 2 2 2" xfId="14299"/>
    <cellStyle name="Output 23 4 2 2 2 2" xfId="26271"/>
    <cellStyle name="Output 23 4 2 2 2 2 2" xfId="47457"/>
    <cellStyle name="Output 23 4 2 2 2 3" xfId="36853"/>
    <cellStyle name="Output 23 4 2 2 3" xfId="21158"/>
    <cellStyle name="Output 23 4 2 2 3 2" xfId="42345"/>
    <cellStyle name="Output 23 4 2 2 4" xfId="31761"/>
    <cellStyle name="Output 23 4 2 2_Table 2A-1_EFT (Annual)" xfId="7932"/>
    <cellStyle name="Output 23 4 2 3" xfId="11641"/>
    <cellStyle name="Output 23 4 2 3 2" xfId="23725"/>
    <cellStyle name="Output 23 4 2 3 2 2" xfId="44911"/>
    <cellStyle name="Output 23 4 2 3 3" xfId="34307"/>
    <cellStyle name="Output 23 4 2 4" xfId="18612"/>
    <cellStyle name="Output 23 4 2 4 2" xfId="39799"/>
    <cellStyle name="Output 23 4 2 5" xfId="29018"/>
    <cellStyle name="Output 23 4 2_Table 2A-1_EFT (Annual)" xfId="7931"/>
    <cellStyle name="Output 23 4 3" xfId="1842"/>
    <cellStyle name="Output 23 4 3 2" xfId="5403"/>
    <cellStyle name="Output 23 4 3 2 2" xfId="13618"/>
    <cellStyle name="Output 23 4 3 2 2 2" xfId="25606"/>
    <cellStyle name="Output 23 4 3 2 2 2 2" xfId="46792"/>
    <cellStyle name="Output 23 4 3 2 2 3" xfId="36188"/>
    <cellStyle name="Output 23 4 3 2 3" xfId="20493"/>
    <cellStyle name="Output 23 4 3 2 3 2" xfId="41680"/>
    <cellStyle name="Output 23 4 3 2 4" xfId="31060"/>
    <cellStyle name="Output 23 4 3 2_Table 2A-1_EFT (Annual)" xfId="7934"/>
    <cellStyle name="Output 23 4 3 3" xfId="10962"/>
    <cellStyle name="Output 23 4 3 3 2" xfId="23060"/>
    <cellStyle name="Output 23 4 3 3 2 2" xfId="44246"/>
    <cellStyle name="Output 23 4 3 3 3" xfId="33642"/>
    <cellStyle name="Output 23 4 3 4" xfId="17947"/>
    <cellStyle name="Output 23 4 3 4 2" xfId="39134"/>
    <cellStyle name="Output 23 4 3 5" xfId="28317"/>
    <cellStyle name="Output 23 4 3_Table 2A-1_EFT (Annual)" xfId="7933"/>
    <cellStyle name="Output 23 4 4" xfId="4835"/>
    <cellStyle name="Output 23 4 4 2" xfId="13095"/>
    <cellStyle name="Output 23 4 4 2 2" xfId="25101"/>
    <cellStyle name="Output 23 4 4 2 2 2" xfId="46287"/>
    <cellStyle name="Output 23 4 4 2 3" xfId="35683"/>
    <cellStyle name="Output 23 4 4 3" xfId="19988"/>
    <cellStyle name="Output 23 4 4 3 2" xfId="41175"/>
    <cellStyle name="Output 23 4 4 4" xfId="30492"/>
    <cellStyle name="Output 23 4 4_Table 2A-1_EFT (Annual)" xfId="7935"/>
    <cellStyle name="Output 23 4 5" xfId="10439"/>
    <cellStyle name="Output 23 4 5 2" xfId="22555"/>
    <cellStyle name="Output 23 4 5 2 2" xfId="43741"/>
    <cellStyle name="Output 23 4 5 3" xfId="33137"/>
    <cellStyle name="Output 23 4 6" xfId="17442"/>
    <cellStyle name="Output 23 4 6 2" xfId="38629"/>
    <cellStyle name="Output 23 4 7" xfId="27749"/>
    <cellStyle name="Output 23 4_Table 2A-1_EFT (Annual)" xfId="3411"/>
    <cellStyle name="Output 23 5" xfId="2013"/>
    <cellStyle name="Output 23 5 2" xfId="5574"/>
    <cellStyle name="Output 23 5 2 2" xfId="13789"/>
    <cellStyle name="Output 23 5 2 2 2" xfId="25777"/>
    <cellStyle name="Output 23 5 2 2 2 2" xfId="46963"/>
    <cellStyle name="Output 23 5 2 2 3" xfId="36359"/>
    <cellStyle name="Output 23 5 2 3" xfId="20664"/>
    <cellStyle name="Output 23 5 2 3 2" xfId="41851"/>
    <cellStyle name="Output 23 5 2 4" xfId="31231"/>
    <cellStyle name="Output 23 5 2_Table 2A-1_EFT (Annual)" xfId="7937"/>
    <cellStyle name="Output 23 5 3" xfId="11133"/>
    <cellStyle name="Output 23 5 3 2" xfId="23231"/>
    <cellStyle name="Output 23 5 3 2 2" xfId="44417"/>
    <cellStyle name="Output 23 5 3 3" xfId="33813"/>
    <cellStyle name="Output 23 5 4" xfId="18118"/>
    <cellStyle name="Output 23 5 4 2" xfId="39305"/>
    <cellStyle name="Output 23 5 5" xfId="28488"/>
    <cellStyle name="Output 23 5_Table 2A-1_EFT (Annual)" xfId="7936"/>
    <cellStyle name="Output 23 6" xfId="1674"/>
    <cellStyle name="Output 23 6 2" xfId="5235"/>
    <cellStyle name="Output 23 6 2 2" xfId="13478"/>
    <cellStyle name="Output 23 6 2 2 2" xfId="25476"/>
    <cellStyle name="Output 23 6 2 2 2 2" xfId="46662"/>
    <cellStyle name="Output 23 6 2 2 3" xfId="36058"/>
    <cellStyle name="Output 23 6 2 3" xfId="20363"/>
    <cellStyle name="Output 23 6 2 3 2" xfId="41550"/>
    <cellStyle name="Output 23 6 2 4" xfId="30892"/>
    <cellStyle name="Output 23 6 2_Table 2A-1_EFT (Annual)" xfId="7939"/>
    <cellStyle name="Output 23 6 3" xfId="10823"/>
    <cellStyle name="Output 23 6 3 2" xfId="22930"/>
    <cellStyle name="Output 23 6 3 2 2" xfId="44116"/>
    <cellStyle name="Output 23 6 3 3" xfId="33512"/>
    <cellStyle name="Output 23 6 4" xfId="17817"/>
    <cellStyle name="Output 23 6 4 2" xfId="39004"/>
    <cellStyle name="Output 23 6 5" xfId="28149"/>
    <cellStyle name="Output 23 6_Table 2A-1_EFT (Annual)" xfId="7938"/>
    <cellStyle name="Output 23 7" xfId="3821"/>
    <cellStyle name="Output 23 7 2" xfId="12184"/>
    <cellStyle name="Output 23 7 2 2" xfId="24213"/>
    <cellStyle name="Output 23 7 2 2 2" xfId="45399"/>
    <cellStyle name="Output 23 7 2 3" xfId="34795"/>
    <cellStyle name="Output 23 7 3" xfId="19100"/>
    <cellStyle name="Output 23 7 3 2" xfId="40287"/>
    <cellStyle name="Output 23 7 4" xfId="29530"/>
    <cellStyle name="Output 23 7_Table 2A-1_EFT (Annual)" xfId="7940"/>
    <cellStyle name="Output 23 8" xfId="9503"/>
    <cellStyle name="Output 23 8 2" xfId="21667"/>
    <cellStyle name="Output 23 8 2 2" xfId="42853"/>
    <cellStyle name="Output 23 8 3" xfId="32249"/>
    <cellStyle name="Output 23 9" xfId="16554"/>
    <cellStyle name="Output 23 9 2" xfId="37741"/>
    <cellStyle name="Output 23_Table 2A-1_EFT (Annual)" xfId="3406"/>
    <cellStyle name="Output 24" xfId="183"/>
    <cellStyle name="Output 24 10" xfId="26738"/>
    <cellStyle name="Output 24 2" xfId="576"/>
    <cellStyle name="Output 24 2 2" xfId="1553"/>
    <cellStyle name="Output 24 2 2 2" xfId="2823"/>
    <cellStyle name="Output 24 2 2 2 2" xfId="6384"/>
    <cellStyle name="Output 24 2 2 2 2 2" xfId="14578"/>
    <cellStyle name="Output 24 2 2 2 2 2 2" xfId="26550"/>
    <cellStyle name="Output 24 2 2 2 2 2 2 2" xfId="47736"/>
    <cellStyle name="Output 24 2 2 2 2 2 3" xfId="37132"/>
    <cellStyle name="Output 24 2 2 2 2 3" xfId="21437"/>
    <cellStyle name="Output 24 2 2 2 2 3 2" xfId="42624"/>
    <cellStyle name="Output 24 2 2 2 2 4" xfId="32040"/>
    <cellStyle name="Output 24 2 2 2 2_Table 2A-1_EFT (Annual)" xfId="7942"/>
    <cellStyle name="Output 24 2 2 2 3" xfId="11920"/>
    <cellStyle name="Output 24 2 2 2 3 2" xfId="24004"/>
    <cellStyle name="Output 24 2 2 2 3 2 2" xfId="45190"/>
    <cellStyle name="Output 24 2 2 2 3 3" xfId="34586"/>
    <cellStyle name="Output 24 2 2 2 4" xfId="18891"/>
    <cellStyle name="Output 24 2 2 2 4 2" xfId="40078"/>
    <cellStyle name="Output 24 2 2 2 5" xfId="29297"/>
    <cellStyle name="Output 24 2 2 2_Table 2A-1_EFT (Annual)" xfId="7941"/>
    <cellStyle name="Output 24 2 2 3" xfId="1928"/>
    <cellStyle name="Output 24 2 2 3 2" xfId="5489"/>
    <cellStyle name="Output 24 2 2 3 2 2" xfId="13704"/>
    <cellStyle name="Output 24 2 2 3 2 2 2" xfId="25692"/>
    <cellStyle name="Output 24 2 2 3 2 2 2 2" xfId="46878"/>
    <cellStyle name="Output 24 2 2 3 2 2 3" xfId="36274"/>
    <cellStyle name="Output 24 2 2 3 2 3" xfId="20579"/>
    <cellStyle name="Output 24 2 2 3 2 3 2" xfId="41766"/>
    <cellStyle name="Output 24 2 2 3 2 4" xfId="31146"/>
    <cellStyle name="Output 24 2 2 3 2_Table 2A-1_EFT (Annual)" xfId="7944"/>
    <cellStyle name="Output 24 2 2 3 3" xfId="11048"/>
    <cellStyle name="Output 24 2 2 3 3 2" xfId="23146"/>
    <cellStyle name="Output 24 2 2 3 3 2 2" xfId="44332"/>
    <cellStyle name="Output 24 2 2 3 3 3" xfId="33728"/>
    <cellStyle name="Output 24 2 2 3 4" xfId="18033"/>
    <cellStyle name="Output 24 2 2 3 4 2" xfId="39220"/>
    <cellStyle name="Output 24 2 2 3 5" xfId="28403"/>
    <cellStyle name="Output 24 2 2 3_Table 2A-1_EFT (Annual)" xfId="7943"/>
    <cellStyle name="Output 24 2 2 4" xfId="5114"/>
    <cellStyle name="Output 24 2 2 4 2" xfId="13374"/>
    <cellStyle name="Output 24 2 2 4 2 2" xfId="25380"/>
    <cellStyle name="Output 24 2 2 4 2 2 2" xfId="46566"/>
    <cellStyle name="Output 24 2 2 4 2 3" xfId="35962"/>
    <cellStyle name="Output 24 2 2 4 3" xfId="20267"/>
    <cellStyle name="Output 24 2 2 4 3 2" xfId="41454"/>
    <cellStyle name="Output 24 2 2 4 4" xfId="30771"/>
    <cellStyle name="Output 24 2 2 4_Table 2A-1_EFT (Annual)" xfId="7945"/>
    <cellStyle name="Output 24 2 2 5" xfId="10718"/>
    <cellStyle name="Output 24 2 2 5 2" xfId="22834"/>
    <cellStyle name="Output 24 2 2 5 2 2" xfId="44020"/>
    <cellStyle name="Output 24 2 2 5 3" xfId="33416"/>
    <cellStyle name="Output 24 2 2 6" xfId="17721"/>
    <cellStyle name="Output 24 2 2 6 2" xfId="38908"/>
    <cellStyle name="Output 24 2 2 7" xfId="28028"/>
    <cellStyle name="Output 24 2 2_Table 2A-1_EFT (Annual)" xfId="3414"/>
    <cellStyle name="Output 24 2 3" xfId="2292"/>
    <cellStyle name="Output 24 2 3 2" xfId="5853"/>
    <cellStyle name="Output 24 2 3 2 2" xfId="14068"/>
    <cellStyle name="Output 24 2 3 2 2 2" xfId="26056"/>
    <cellStyle name="Output 24 2 3 2 2 2 2" xfId="47242"/>
    <cellStyle name="Output 24 2 3 2 2 3" xfId="36638"/>
    <cellStyle name="Output 24 2 3 2 3" xfId="20943"/>
    <cellStyle name="Output 24 2 3 2 3 2" xfId="42130"/>
    <cellStyle name="Output 24 2 3 2 4" xfId="31510"/>
    <cellStyle name="Output 24 2 3 2_Table 2A-1_EFT (Annual)" xfId="7947"/>
    <cellStyle name="Output 24 2 3 3" xfId="11412"/>
    <cellStyle name="Output 24 2 3 3 2" xfId="23510"/>
    <cellStyle name="Output 24 2 3 3 2 2" xfId="44696"/>
    <cellStyle name="Output 24 2 3 3 3" xfId="34092"/>
    <cellStyle name="Output 24 2 3 4" xfId="18397"/>
    <cellStyle name="Output 24 2 3 4 2" xfId="39584"/>
    <cellStyle name="Output 24 2 3 5" xfId="28767"/>
    <cellStyle name="Output 24 2 3_Table 2A-1_EFT (Annual)" xfId="7946"/>
    <cellStyle name="Output 24 2 4" xfId="1753"/>
    <cellStyle name="Output 24 2 4 2" xfId="5314"/>
    <cellStyle name="Output 24 2 4 2 2" xfId="13539"/>
    <cellStyle name="Output 24 2 4 2 2 2" xfId="25530"/>
    <cellStyle name="Output 24 2 4 2 2 2 2" xfId="46716"/>
    <cellStyle name="Output 24 2 4 2 2 3" xfId="36112"/>
    <cellStyle name="Output 24 2 4 2 3" xfId="20417"/>
    <cellStyle name="Output 24 2 4 2 3 2" xfId="41604"/>
    <cellStyle name="Output 24 2 4 2 4" xfId="30971"/>
    <cellStyle name="Output 24 2 4 2_Table 2A-1_EFT (Annual)" xfId="7949"/>
    <cellStyle name="Output 24 2 4 3" xfId="10882"/>
    <cellStyle name="Output 24 2 4 3 2" xfId="22984"/>
    <cellStyle name="Output 24 2 4 3 2 2" xfId="44170"/>
    <cellStyle name="Output 24 2 4 3 3" xfId="33566"/>
    <cellStyle name="Output 24 2 4 4" xfId="17871"/>
    <cellStyle name="Output 24 2 4 4 2" xfId="39058"/>
    <cellStyle name="Output 24 2 4 5" xfId="28228"/>
    <cellStyle name="Output 24 2 4_Table 2A-1_EFT (Annual)" xfId="7948"/>
    <cellStyle name="Output 24 2 5" xfId="4146"/>
    <cellStyle name="Output 24 2 5 2" xfId="12470"/>
    <cellStyle name="Output 24 2 5 2 2" xfId="24492"/>
    <cellStyle name="Output 24 2 5 2 2 2" xfId="45678"/>
    <cellStyle name="Output 24 2 5 2 3" xfId="35074"/>
    <cellStyle name="Output 24 2 5 3" xfId="19379"/>
    <cellStyle name="Output 24 2 5 3 2" xfId="40566"/>
    <cellStyle name="Output 24 2 5 4" xfId="29834"/>
    <cellStyle name="Output 24 2 5_Table 2A-1_EFT (Annual)" xfId="7950"/>
    <cellStyle name="Output 24 2 6" xfId="9809"/>
    <cellStyle name="Output 24 2 6 2" xfId="21946"/>
    <cellStyle name="Output 24 2 6 2 2" xfId="43132"/>
    <cellStyle name="Output 24 2 6 3" xfId="32528"/>
    <cellStyle name="Output 24 2 7" xfId="16833"/>
    <cellStyle name="Output 24 2 7 2" xfId="38020"/>
    <cellStyle name="Output 24 2 8" xfId="27091"/>
    <cellStyle name="Output 24 2_Table 2A-1_EFT (Annual)" xfId="3413"/>
    <cellStyle name="Output 24 3" xfId="414"/>
    <cellStyle name="Output 24 3 2" xfId="1397"/>
    <cellStyle name="Output 24 3 2 2" xfId="2667"/>
    <cellStyle name="Output 24 3 2 2 2" xfId="6228"/>
    <cellStyle name="Output 24 3 2 2 2 2" xfId="14422"/>
    <cellStyle name="Output 24 3 2 2 2 2 2" xfId="26394"/>
    <cellStyle name="Output 24 3 2 2 2 2 2 2" xfId="47580"/>
    <cellStyle name="Output 24 3 2 2 2 2 3" xfId="36976"/>
    <cellStyle name="Output 24 3 2 2 2 3" xfId="21281"/>
    <cellStyle name="Output 24 3 2 2 2 3 2" xfId="42468"/>
    <cellStyle name="Output 24 3 2 2 2 4" xfId="31884"/>
    <cellStyle name="Output 24 3 2 2 2_Table 2A-1_EFT (Annual)" xfId="7952"/>
    <cellStyle name="Output 24 3 2 2 3" xfId="11764"/>
    <cellStyle name="Output 24 3 2 2 3 2" xfId="23848"/>
    <cellStyle name="Output 24 3 2 2 3 2 2" xfId="45034"/>
    <cellStyle name="Output 24 3 2 2 3 3" xfId="34430"/>
    <cellStyle name="Output 24 3 2 2 4" xfId="18735"/>
    <cellStyle name="Output 24 3 2 2 4 2" xfId="39922"/>
    <cellStyle name="Output 24 3 2 2 5" xfId="29141"/>
    <cellStyle name="Output 24 3 2 2_Table 2A-1_EFT (Annual)" xfId="7951"/>
    <cellStyle name="Output 24 3 2 3" xfId="1897"/>
    <cellStyle name="Output 24 3 2 3 2" xfId="5458"/>
    <cellStyle name="Output 24 3 2 3 2 2" xfId="13673"/>
    <cellStyle name="Output 24 3 2 3 2 2 2" xfId="25661"/>
    <cellStyle name="Output 24 3 2 3 2 2 2 2" xfId="46847"/>
    <cellStyle name="Output 24 3 2 3 2 2 3" xfId="36243"/>
    <cellStyle name="Output 24 3 2 3 2 3" xfId="20548"/>
    <cellStyle name="Output 24 3 2 3 2 3 2" xfId="41735"/>
    <cellStyle name="Output 24 3 2 3 2 4" xfId="31115"/>
    <cellStyle name="Output 24 3 2 3 2_Table 2A-1_EFT (Annual)" xfId="7954"/>
    <cellStyle name="Output 24 3 2 3 3" xfId="11017"/>
    <cellStyle name="Output 24 3 2 3 3 2" xfId="23115"/>
    <cellStyle name="Output 24 3 2 3 3 2 2" xfId="44301"/>
    <cellStyle name="Output 24 3 2 3 3 3" xfId="33697"/>
    <cellStyle name="Output 24 3 2 3 4" xfId="18002"/>
    <cellStyle name="Output 24 3 2 3 4 2" xfId="39189"/>
    <cellStyle name="Output 24 3 2 3 5" xfId="28372"/>
    <cellStyle name="Output 24 3 2 3_Table 2A-1_EFT (Annual)" xfId="7953"/>
    <cellStyle name="Output 24 3 2 4" xfId="4958"/>
    <cellStyle name="Output 24 3 2 4 2" xfId="13218"/>
    <cellStyle name="Output 24 3 2 4 2 2" xfId="25224"/>
    <cellStyle name="Output 24 3 2 4 2 2 2" xfId="46410"/>
    <cellStyle name="Output 24 3 2 4 2 3" xfId="35806"/>
    <cellStyle name="Output 24 3 2 4 3" xfId="20111"/>
    <cellStyle name="Output 24 3 2 4 3 2" xfId="41298"/>
    <cellStyle name="Output 24 3 2 4 4" xfId="30615"/>
    <cellStyle name="Output 24 3 2 4_Table 2A-1_EFT (Annual)" xfId="7955"/>
    <cellStyle name="Output 24 3 2 5" xfId="10562"/>
    <cellStyle name="Output 24 3 2 5 2" xfId="22678"/>
    <cellStyle name="Output 24 3 2 5 2 2" xfId="43864"/>
    <cellStyle name="Output 24 3 2 5 3" xfId="33260"/>
    <cellStyle name="Output 24 3 2 6" xfId="17565"/>
    <cellStyle name="Output 24 3 2 6 2" xfId="38752"/>
    <cellStyle name="Output 24 3 2 7" xfId="27872"/>
    <cellStyle name="Output 24 3 2_Table 2A-1_EFT (Annual)" xfId="3416"/>
    <cellStyle name="Output 24 3 3" xfId="2136"/>
    <cellStyle name="Output 24 3 3 2" xfId="5697"/>
    <cellStyle name="Output 24 3 3 2 2" xfId="13912"/>
    <cellStyle name="Output 24 3 3 2 2 2" xfId="25900"/>
    <cellStyle name="Output 24 3 3 2 2 2 2" xfId="47086"/>
    <cellStyle name="Output 24 3 3 2 2 3" xfId="36482"/>
    <cellStyle name="Output 24 3 3 2 3" xfId="20787"/>
    <cellStyle name="Output 24 3 3 2 3 2" xfId="41974"/>
    <cellStyle name="Output 24 3 3 2 4" xfId="31354"/>
    <cellStyle name="Output 24 3 3 2_Table 2A-1_EFT (Annual)" xfId="7957"/>
    <cellStyle name="Output 24 3 3 3" xfId="11256"/>
    <cellStyle name="Output 24 3 3 3 2" xfId="23354"/>
    <cellStyle name="Output 24 3 3 3 2 2" xfId="44540"/>
    <cellStyle name="Output 24 3 3 3 3" xfId="33936"/>
    <cellStyle name="Output 24 3 3 4" xfId="18241"/>
    <cellStyle name="Output 24 3 3 4 2" xfId="39428"/>
    <cellStyle name="Output 24 3 3 5" xfId="28611"/>
    <cellStyle name="Output 24 3 3_Table 2A-1_EFT (Annual)" xfId="7956"/>
    <cellStyle name="Output 24 3 4" xfId="1717"/>
    <cellStyle name="Output 24 3 4 2" xfId="5278"/>
    <cellStyle name="Output 24 3 4 2 2" xfId="13507"/>
    <cellStyle name="Output 24 3 4 2 2 2" xfId="25500"/>
    <cellStyle name="Output 24 3 4 2 2 2 2" xfId="46686"/>
    <cellStyle name="Output 24 3 4 2 2 3" xfId="36082"/>
    <cellStyle name="Output 24 3 4 2 3" xfId="20387"/>
    <cellStyle name="Output 24 3 4 2 3 2" xfId="41574"/>
    <cellStyle name="Output 24 3 4 2 4" xfId="30935"/>
    <cellStyle name="Output 24 3 4 2_Table 2A-1_EFT (Annual)" xfId="7959"/>
    <cellStyle name="Output 24 3 4 3" xfId="10851"/>
    <cellStyle name="Output 24 3 4 3 2" xfId="22954"/>
    <cellStyle name="Output 24 3 4 3 2 2" xfId="44140"/>
    <cellStyle name="Output 24 3 4 3 3" xfId="33536"/>
    <cellStyle name="Output 24 3 4 4" xfId="17841"/>
    <cellStyle name="Output 24 3 4 4 2" xfId="39028"/>
    <cellStyle name="Output 24 3 4 5" xfId="28192"/>
    <cellStyle name="Output 24 3 4_Table 2A-1_EFT (Annual)" xfId="7958"/>
    <cellStyle name="Output 24 3 5" xfId="3984"/>
    <cellStyle name="Output 24 3 5 2" xfId="12312"/>
    <cellStyle name="Output 24 3 5 2 2" xfId="24336"/>
    <cellStyle name="Output 24 3 5 2 2 2" xfId="45522"/>
    <cellStyle name="Output 24 3 5 2 3" xfId="34918"/>
    <cellStyle name="Output 24 3 5 3" xfId="19223"/>
    <cellStyle name="Output 24 3 5 3 2" xfId="40410"/>
    <cellStyle name="Output 24 3 5 4" xfId="29672"/>
    <cellStyle name="Output 24 3 5_Table 2A-1_EFT (Annual)" xfId="7960"/>
    <cellStyle name="Output 24 3 6" xfId="9649"/>
    <cellStyle name="Output 24 3 6 2" xfId="21790"/>
    <cellStyle name="Output 24 3 6 2 2" xfId="42976"/>
    <cellStyle name="Output 24 3 6 3" xfId="32372"/>
    <cellStyle name="Output 24 3 7" xfId="16677"/>
    <cellStyle name="Output 24 3 7 2" xfId="37864"/>
    <cellStyle name="Output 24 3 8" xfId="26929"/>
    <cellStyle name="Output 24 3_Table 2A-1_EFT (Annual)" xfId="3415"/>
    <cellStyle name="Output 24 4" xfId="1231"/>
    <cellStyle name="Output 24 4 2" xfId="2501"/>
    <cellStyle name="Output 24 4 2 2" xfId="6062"/>
    <cellStyle name="Output 24 4 2 2 2" xfId="14256"/>
    <cellStyle name="Output 24 4 2 2 2 2" xfId="26228"/>
    <cellStyle name="Output 24 4 2 2 2 2 2" xfId="47414"/>
    <cellStyle name="Output 24 4 2 2 2 3" xfId="36810"/>
    <cellStyle name="Output 24 4 2 2 3" xfId="21115"/>
    <cellStyle name="Output 24 4 2 2 3 2" xfId="42302"/>
    <cellStyle name="Output 24 4 2 2 4" xfId="31718"/>
    <cellStyle name="Output 24 4 2 2_Table 2A-1_EFT (Annual)" xfId="7962"/>
    <cellStyle name="Output 24 4 2 3" xfId="11598"/>
    <cellStyle name="Output 24 4 2 3 2" xfId="23682"/>
    <cellStyle name="Output 24 4 2 3 2 2" xfId="44868"/>
    <cellStyle name="Output 24 4 2 3 3" xfId="34264"/>
    <cellStyle name="Output 24 4 2 4" xfId="18569"/>
    <cellStyle name="Output 24 4 2 4 2" xfId="39756"/>
    <cellStyle name="Output 24 4 2 5" xfId="28975"/>
    <cellStyle name="Output 24 4 2_Table 2A-1_EFT (Annual)" xfId="7961"/>
    <cellStyle name="Output 24 4 3" xfId="1833"/>
    <cellStyle name="Output 24 4 3 2" xfId="5394"/>
    <cellStyle name="Output 24 4 3 2 2" xfId="13609"/>
    <cellStyle name="Output 24 4 3 2 2 2" xfId="25597"/>
    <cellStyle name="Output 24 4 3 2 2 2 2" xfId="46783"/>
    <cellStyle name="Output 24 4 3 2 2 3" xfId="36179"/>
    <cellStyle name="Output 24 4 3 2 3" xfId="20484"/>
    <cellStyle name="Output 24 4 3 2 3 2" xfId="41671"/>
    <cellStyle name="Output 24 4 3 2 4" xfId="31051"/>
    <cellStyle name="Output 24 4 3 2_Table 2A-1_EFT (Annual)" xfId="7964"/>
    <cellStyle name="Output 24 4 3 3" xfId="10953"/>
    <cellStyle name="Output 24 4 3 3 2" xfId="23051"/>
    <cellStyle name="Output 24 4 3 3 2 2" xfId="44237"/>
    <cellStyle name="Output 24 4 3 3 3" xfId="33633"/>
    <cellStyle name="Output 24 4 3 4" xfId="17938"/>
    <cellStyle name="Output 24 4 3 4 2" xfId="39125"/>
    <cellStyle name="Output 24 4 3 5" xfId="28308"/>
    <cellStyle name="Output 24 4 3_Table 2A-1_EFT (Annual)" xfId="7963"/>
    <cellStyle name="Output 24 4 4" xfId="4792"/>
    <cellStyle name="Output 24 4 4 2" xfId="13052"/>
    <cellStyle name="Output 24 4 4 2 2" xfId="25058"/>
    <cellStyle name="Output 24 4 4 2 2 2" xfId="46244"/>
    <cellStyle name="Output 24 4 4 2 3" xfId="35640"/>
    <cellStyle name="Output 24 4 4 3" xfId="19945"/>
    <cellStyle name="Output 24 4 4 3 2" xfId="41132"/>
    <cellStyle name="Output 24 4 4 4" xfId="30449"/>
    <cellStyle name="Output 24 4 4_Table 2A-1_EFT (Annual)" xfId="7965"/>
    <cellStyle name="Output 24 4 5" xfId="10396"/>
    <cellStyle name="Output 24 4 5 2" xfId="22512"/>
    <cellStyle name="Output 24 4 5 2 2" xfId="43698"/>
    <cellStyle name="Output 24 4 5 3" xfId="33094"/>
    <cellStyle name="Output 24 4 6" xfId="17399"/>
    <cellStyle name="Output 24 4 6 2" xfId="38586"/>
    <cellStyle name="Output 24 4 7" xfId="27706"/>
    <cellStyle name="Output 24 4_Table 2A-1_EFT (Annual)" xfId="3417"/>
    <cellStyle name="Output 24 5" xfId="1970"/>
    <cellStyle name="Output 24 5 2" xfId="5531"/>
    <cellStyle name="Output 24 5 2 2" xfId="13746"/>
    <cellStyle name="Output 24 5 2 2 2" xfId="25734"/>
    <cellStyle name="Output 24 5 2 2 2 2" xfId="46920"/>
    <cellStyle name="Output 24 5 2 2 3" xfId="36316"/>
    <cellStyle name="Output 24 5 2 3" xfId="20621"/>
    <cellStyle name="Output 24 5 2 3 2" xfId="41808"/>
    <cellStyle name="Output 24 5 2 4" xfId="31188"/>
    <cellStyle name="Output 24 5 2_Table 2A-1_EFT (Annual)" xfId="7967"/>
    <cellStyle name="Output 24 5 3" xfId="11090"/>
    <cellStyle name="Output 24 5 3 2" xfId="23188"/>
    <cellStyle name="Output 24 5 3 2 2" xfId="44374"/>
    <cellStyle name="Output 24 5 3 3" xfId="33770"/>
    <cellStyle name="Output 24 5 4" xfId="18075"/>
    <cellStyle name="Output 24 5 4 2" xfId="39262"/>
    <cellStyle name="Output 24 5 5" xfId="28445"/>
    <cellStyle name="Output 24 5_Table 2A-1_EFT (Annual)" xfId="7966"/>
    <cellStyle name="Output 24 6" xfId="1660"/>
    <cellStyle name="Output 24 6 2" xfId="5221"/>
    <cellStyle name="Output 24 6 2 2" xfId="13468"/>
    <cellStyle name="Output 24 6 2 2 2" xfId="25468"/>
    <cellStyle name="Output 24 6 2 2 2 2" xfId="46654"/>
    <cellStyle name="Output 24 6 2 2 3" xfId="36050"/>
    <cellStyle name="Output 24 6 2 3" xfId="20355"/>
    <cellStyle name="Output 24 6 2 3 2" xfId="41542"/>
    <cellStyle name="Output 24 6 2 4" xfId="30878"/>
    <cellStyle name="Output 24 6 2_Table 2A-1_EFT (Annual)" xfId="7969"/>
    <cellStyle name="Output 24 6 3" xfId="10813"/>
    <cellStyle name="Output 24 6 3 2" xfId="22922"/>
    <cellStyle name="Output 24 6 3 2 2" xfId="44108"/>
    <cellStyle name="Output 24 6 3 3" xfId="33504"/>
    <cellStyle name="Output 24 6 4" xfId="17809"/>
    <cellStyle name="Output 24 6 4 2" xfId="38996"/>
    <cellStyle name="Output 24 6 5" xfId="28135"/>
    <cellStyle name="Output 24 6_Table 2A-1_EFT (Annual)" xfId="7968"/>
    <cellStyle name="Output 24 7" xfId="3772"/>
    <cellStyle name="Output 24 7 2" xfId="12140"/>
    <cellStyle name="Output 24 7 2 2" xfId="24170"/>
    <cellStyle name="Output 24 7 2 2 2" xfId="45356"/>
    <cellStyle name="Output 24 7 2 3" xfId="34752"/>
    <cellStyle name="Output 24 7 3" xfId="19057"/>
    <cellStyle name="Output 24 7 3 2" xfId="40244"/>
    <cellStyle name="Output 24 7 4" xfId="29481"/>
    <cellStyle name="Output 24 7_Table 2A-1_EFT (Annual)" xfId="7970"/>
    <cellStyle name="Output 24 8" xfId="9459"/>
    <cellStyle name="Output 24 8 2" xfId="21624"/>
    <cellStyle name="Output 24 8 2 2" xfId="42810"/>
    <cellStyle name="Output 24 8 3" xfId="32206"/>
    <cellStyle name="Output 24 9" xfId="16511"/>
    <cellStyle name="Output 24 9 2" xfId="37698"/>
    <cellStyle name="Output 24_Table 2A-1_EFT (Annual)" xfId="3412"/>
    <cellStyle name="Output 25" xfId="240"/>
    <cellStyle name="Output 25 10" xfId="26795"/>
    <cellStyle name="Output 25 2" xfId="627"/>
    <cellStyle name="Output 25 2 2" xfId="1604"/>
    <cellStyle name="Output 25 2 2 2" xfId="2874"/>
    <cellStyle name="Output 25 2 2 2 2" xfId="6435"/>
    <cellStyle name="Output 25 2 2 2 2 2" xfId="14629"/>
    <cellStyle name="Output 25 2 2 2 2 2 2" xfId="26601"/>
    <cellStyle name="Output 25 2 2 2 2 2 2 2" xfId="47787"/>
    <cellStyle name="Output 25 2 2 2 2 2 3" xfId="37183"/>
    <cellStyle name="Output 25 2 2 2 2 3" xfId="21488"/>
    <cellStyle name="Output 25 2 2 2 2 3 2" xfId="42675"/>
    <cellStyle name="Output 25 2 2 2 2 4" xfId="32091"/>
    <cellStyle name="Output 25 2 2 2 2_Table 2A-1_EFT (Annual)" xfId="7972"/>
    <cellStyle name="Output 25 2 2 2 3" xfId="11971"/>
    <cellStyle name="Output 25 2 2 2 3 2" xfId="24055"/>
    <cellStyle name="Output 25 2 2 2 3 2 2" xfId="45241"/>
    <cellStyle name="Output 25 2 2 2 3 3" xfId="34637"/>
    <cellStyle name="Output 25 2 2 2 4" xfId="18942"/>
    <cellStyle name="Output 25 2 2 2 4 2" xfId="40129"/>
    <cellStyle name="Output 25 2 2 2 5" xfId="29348"/>
    <cellStyle name="Output 25 2 2 2_Table 2A-1_EFT (Annual)" xfId="7971"/>
    <cellStyle name="Output 25 2 2 3" xfId="1938"/>
    <cellStyle name="Output 25 2 2 3 2" xfId="5499"/>
    <cellStyle name="Output 25 2 2 3 2 2" xfId="13714"/>
    <cellStyle name="Output 25 2 2 3 2 2 2" xfId="25702"/>
    <cellStyle name="Output 25 2 2 3 2 2 2 2" xfId="46888"/>
    <cellStyle name="Output 25 2 2 3 2 2 3" xfId="36284"/>
    <cellStyle name="Output 25 2 2 3 2 3" xfId="20589"/>
    <cellStyle name="Output 25 2 2 3 2 3 2" xfId="41776"/>
    <cellStyle name="Output 25 2 2 3 2 4" xfId="31156"/>
    <cellStyle name="Output 25 2 2 3 2_Table 2A-1_EFT (Annual)" xfId="7974"/>
    <cellStyle name="Output 25 2 2 3 3" xfId="11058"/>
    <cellStyle name="Output 25 2 2 3 3 2" xfId="23156"/>
    <cellStyle name="Output 25 2 2 3 3 2 2" xfId="44342"/>
    <cellStyle name="Output 25 2 2 3 3 3" xfId="33738"/>
    <cellStyle name="Output 25 2 2 3 4" xfId="18043"/>
    <cellStyle name="Output 25 2 2 3 4 2" xfId="39230"/>
    <cellStyle name="Output 25 2 2 3 5" xfId="28413"/>
    <cellStyle name="Output 25 2 2 3_Table 2A-1_EFT (Annual)" xfId="7973"/>
    <cellStyle name="Output 25 2 2 4" xfId="5165"/>
    <cellStyle name="Output 25 2 2 4 2" xfId="13425"/>
    <cellStyle name="Output 25 2 2 4 2 2" xfId="25431"/>
    <cellStyle name="Output 25 2 2 4 2 2 2" xfId="46617"/>
    <cellStyle name="Output 25 2 2 4 2 3" xfId="36013"/>
    <cellStyle name="Output 25 2 2 4 3" xfId="20318"/>
    <cellStyle name="Output 25 2 2 4 3 2" xfId="41505"/>
    <cellStyle name="Output 25 2 2 4 4" xfId="30822"/>
    <cellStyle name="Output 25 2 2 4_Table 2A-1_EFT (Annual)" xfId="7975"/>
    <cellStyle name="Output 25 2 2 5" xfId="10769"/>
    <cellStyle name="Output 25 2 2 5 2" xfId="22885"/>
    <cellStyle name="Output 25 2 2 5 2 2" xfId="44071"/>
    <cellStyle name="Output 25 2 2 5 3" xfId="33467"/>
    <cellStyle name="Output 25 2 2 6" xfId="17772"/>
    <cellStyle name="Output 25 2 2 6 2" xfId="38959"/>
    <cellStyle name="Output 25 2 2 7" xfId="28079"/>
    <cellStyle name="Output 25 2 2_Table 2A-1_EFT (Annual)" xfId="3420"/>
    <cellStyle name="Output 25 2 3" xfId="2343"/>
    <cellStyle name="Output 25 2 3 2" xfId="5904"/>
    <cellStyle name="Output 25 2 3 2 2" xfId="14119"/>
    <cellStyle name="Output 25 2 3 2 2 2" xfId="26107"/>
    <cellStyle name="Output 25 2 3 2 2 2 2" xfId="47293"/>
    <cellStyle name="Output 25 2 3 2 2 3" xfId="36689"/>
    <cellStyle name="Output 25 2 3 2 3" xfId="20994"/>
    <cellStyle name="Output 25 2 3 2 3 2" xfId="42181"/>
    <cellStyle name="Output 25 2 3 2 4" xfId="31561"/>
    <cellStyle name="Output 25 2 3 2_Table 2A-1_EFT (Annual)" xfId="7977"/>
    <cellStyle name="Output 25 2 3 3" xfId="11463"/>
    <cellStyle name="Output 25 2 3 3 2" xfId="23561"/>
    <cellStyle name="Output 25 2 3 3 2 2" xfId="44747"/>
    <cellStyle name="Output 25 2 3 3 3" xfId="34143"/>
    <cellStyle name="Output 25 2 3 4" xfId="18448"/>
    <cellStyle name="Output 25 2 3 4 2" xfId="39635"/>
    <cellStyle name="Output 25 2 3 5" xfId="28818"/>
    <cellStyle name="Output 25 2 3_Table 2A-1_EFT (Annual)" xfId="7976"/>
    <cellStyle name="Output 25 2 4" xfId="1763"/>
    <cellStyle name="Output 25 2 4 2" xfId="5324"/>
    <cellStyle name="Output 25 2 4 2 2" xfId="13549"/>
    <cellStyle name="Output 25 2 4 2 2 2" xfId="25540"/>
    <cellStyle name="Output 25 2 4 2 2 2 2" xfId="46726"/>
    <cellStyle name="Output 25 2 4 2 2 3" xfId="36122"/>
    <cellStyle name="Output 25 2 4 2 3" xfId="20427"/>
    <cellStyle name="Output 25 2 4 2 3 2" xfId="41614"/>
    <cellStyle name="Output 25 2 4 2 4" xfId="30981"/>
    <cellStyle name="Output 25 2 4 2_Table 2A-1_EFT (Annual)" xfId="7979"/>
    <cellStyle name="Output 25 2 4 3" xfId="10892"/>
    <cellStyle name="Output 25 2 4 3 2" xfId="22994"/>
    <cellStyle name="Output 25 2 4 3 2 2" xfId="44180"/>
    <cellStyle name="Output 25 2 4 3 3" xfId="33576"/>
    <cellStyle name="Output 25 2 4 4" xfId="17881"/>
    <cellStyle name="Output 25 2 4 4 2" xfId="39068"/>
    <cellStyle name="Output 25 2 4 5" xfId="28238"/>
    <cellStyle name="Output 25 2 4_Table 2A-1_EFT (Annual)" xfId="7978"/>
    <cellStyle name="Output 25 2 5" xfId="4197"/>
    <cellStyle name="Output 25 2 5 2" xfId="12521"/>
    <cellStyle name="Output 25 2 5 2 2" xfId="24543"/>
    <cellStyle name="Output 25 2 5 2 2 2" xfId="45729"/>
    <cellStyle name="Output 25 2 5 2 3" xfId="35125"/>
    <cellStyle name="Output 25 2 5 3" xfId="19430"/>
    <cellStyle name="Output 25 2 5 3 2" xfId="40617"/>
    <cellStyle name="Output 25 2 5 4" xfId="29885"/>
    <cellStyle name="Output 25 2 5_Table 2A-1_EFT (Annual)" xfId="7980"/>
    <cellStyle name="Output 25 2 6" xfId="9860"/>
    <cellStyle name="Output 25 2 6 2" xfId="21997"/>
    <cellStyle name="Output 25 2 6 2 2" xfId="43183"/>
    <cellStyle name="Output 25 2 6 3" xfId="32579"/>
    <cellStyle name="Output 25 2 7" xfId="16884"/>
    <cellStyle name="Output 25 2 7 2" xfId="38071"/>
    <cellStyle name="Output 25 2 8" xfId="27142"/>
    <cellStyle name="Output 25 2_Table 2A-1_EFT (Annual)" xfId="3419"/>
    <cellStyle name="Output 25 3" xfId="466"/>
    <cellStyle name="Output 25 3 2" xfId="1443"/>
    <cellStyle name="Output 25 3 2 2" xfId="2713"/>
    <cellStyle name="Output 25 3 2 2 2" xfId="6274"/>
    <cellStyle name="Output 25 3 2 2 2 2" xfId="14468"/>
    <cellStyle name="Output 25 3 2 2 2 2 2" xfId="26440"/>
    <cellStyle name="Output 25 3 2 2 2 2 2 2" xfId="47626"/>
    <cellStyle name="Output 25 3 2 2 2 2 3" xfId="37022"/>
    <cellStyle name="Output 25 3 2 2 2 3" xfId="21327"/>
    <cellStyle name="Output 25 3 2 2 2 3 2" xfId="42514"/>
    <cellStyle name="Output 25 3 2 2 2 4" xfId="31930"/>
    <cellStyle name="Output 25 3 2 2 2_Table 2A-1_EFT (Annual)" xfId="7982"/>
    <cellStyle name="Output 25 3 2 2 3" xfId="11810"/>
    <cellStyle name="Output 25 3 2 2 3 2" xfId="23894"/>
    <cellStyle name="Output 25 3 2 2 3 2 2" xfId="45080"/>
    <cellStyle name="Output 25 3 2 2 3 3" xfId="34476"/>
    <cellStyle name="Output 25 3 2 2 4" xfId="18781"/>
    <cellStyle name="Output 25 3 2 2 4 2" xfId="39968"/>
    <cellStyle name="Output 25 3 2 2 5" xfId="29187"/>
    <cellStyle name="Output 25 3 2 2_Table 2A-1_EFT (Annual)" xfId="7981"/>
    <cellStyle name="Output 25 3 2 3" xfId="1907"/>
    <cellStyle name="Output 25 3 2 3 2" xfId="5468"/>
    <cellStyle name="Output 25 3 2 3 2 2" xfId="13683"/>
    <cellStyle name="Output 25 3 2 3 2 2 2" xfId="25671"/>
    <cellStyle name="Output 25 3 2 3 2 2 2 2" xfId="46857"/>
    <cellStyle name="Output 25 3 2 3 2 2 3" xfId="36253"/>
    <cellStyle name="Output 25 3 2 3 2 3" xfId="20558"/>
    <cellStyle name="Output 25 3 2 3 2 3 2" xfId="41745"/>
    <cellStyle name="Output 25 3 2 3 2 4" xfId="31125"/>
    <cellStyle name="Output 25 3 2 3 2_Table 2A-1_EFT (Annual)" xfId="7984"/>
    <cellStyle name="Output 25 3 2 3 3" xfId="11027"/>
    <cellStyle name="Output 25 3 2 3 3 2" xfId="23125"/>
    <cellStyle name="Output 25 3 2 3 3 2 2" xfId="44311"/>
    <cellStyle name="Output 25 3 2 3 3 3" xfId="33707"/>
    <cellStyle name="Output 25 3 2 3 4" xfId="18012"/>
    <cellStyle name="Output 25 3 2 3 4 2" xfId="39199"/>
    <cellStyle name="Output 25 3 2 3 5" xfId="28382"/>
    <cellStyle name="Output 25 3 2 3_Table 2A-1_EFT (Annual)" xfId="7983"/>
    <cellStyle name="Output 25 3 2 4" xfId="5004"/>
    <cellStyle name="Output 25 3 2 4 2" xfId="13264"/>
    <cellStyle name="Output 25 3 2 4 2 2" xfId="25270"/>
    <cellStyle name="Output 25 3 2 4 2 2 2" xfId="46456"/>
    <cellStyle name="Output 25 3 2 4 2 3" xfId="35852"/>
    <cellStyle name="Output 25 3 2 4 3" xfId="20157"/>
    <cellStyle name="Output 25 3 2 4 3 2" xfId="41344"/>
    <cellStyle name="Output 25 3 2 4 4" xfId="30661"/>
    <cellStyle name="Output 25 3 2 4_Table 2A-1_EFT (Annual)" xfId="7985"/>
    <cellStyle name="Output 25 3 2 5" xfId="10608"/>
    <cellStyle name="Output 25 3 2 5 2" xfId="22724"/>
    <cellStyle name="Output 25 3 2 5 2 2" xfId="43910"/>
    <cellStyle name="Output 25 3 2 5 3" xfId="33306"/>
    <cellStyle name="Output 25 3 2 6" xfId="17611"/>
    <cellStyle name="Output 25 3 2 6 2" xfId="38798"/>
    <cellStyle name="Output 25 3 2 7" xfId="27918"/>
    <cellStyle name="Output 25 3 2_Table 2A-1_EFT (Annual)" xfId="3422"/>
    <cellStyle name="Output 25 3 3" xfId="2182"/>
    <cellStyle name="Output 25 3 3 2" xfId="5743"/>
    <cellStyle name="Output 25 3 3 2 2" xfId="13958"/>
    <cellStyle name="Output 25 3 3 2 2 2" xfId="25946"/>
    <cellStyle name="Output 25 3 3 2 2 2 2" xfId="47132"/>
    <cellStyle name="Output 25 3 3 2 2 3" xfId="36528"/>
    <cellStyle name="Output 25 3 3 2 3" xfId="20833"/>
    <cellStyle name="Output 25 3 3 2 3 2" xfId="42020"/>
    <cellStyle name="Output 25 3 3 2 4" xfId="31400"/>
    <cellStyle name="Output 25 3 3 2_Table 2A-1_EFT (Annual)" xfId="7987"/>
    <cellStyle name="Output 25 3 3 3" xfId="11302"/>
    <cellStyle name="Output 25 3 3 3 2" xfId="23400"/>
    <cellStyle name="Output 25 3 3 3 2 2" xfId="44586"/>
    <cellStyle name="Output 25 3 3 3 3" xfId="33982"/>
    <cellStyle name="Output 25 3 3 4" xfId="18287"/>
    <cellStyle name="Output 25 3 3 4 2" xfId="39474"/>
    <cellStyle name="Output 25 3 3 5" xfId="28657"/>
    <cellStyle name="Output 25 3 3_Table 2A-1_EFT (Annual)" xfId="7986"/>
    <cellStyle name="Output 25 3 4" xfId="1732"/>
    <cellStyle name="Output 25 3 4 2" xfId="5293"/>
    <cellStyle name="Output 25 3 4 2 2" xfId="13518"/>
    <cellStyle name="Output 25 3 4 2 2 2" xfId="25509"/>
    <cellStyle name="Output 25 3 4 2 2 2 2" xfId="46695"/>
    <cellStyle name="Output 25 3 4 2 2 3" xfId="36091"/>
    <cellStyle name="Output 25 3 4 2 3" xfId="20396"/>
    <cellStyle name="Output 25 3 4 2 3 2" xfId="41583"/>
    <cellStyle name="Output 25 3 4 2 4" xfId="30950"/>
    <cellStyle name="Output 25 3 4 2_Table 2A-1_EFT (Annual)" xfId="7989"/>
    <cellStyle name="Output 25 3 4 3" xfId="10861"/>
    <cellStyle name="Output 25 3 4 3 2" xfId="22963"/>
    <cellStyle name="Output 25 3 4 3 2 2" xfId="44149"/>
    <cellStyle name="Output 25 3 4 3 3" xfId="33545"/>
    <cellStyle name="Output 25 3 4 4" xfId="17850"/>
    <cellStyle name="Output 25 3 4 4 2" xfId="39037"/>
    <cellStyle name="Output 25 3 4 5" xfId="28207"/>
    <cellStyle name="Output 25 3 4_Table 2A-1_EFT (Annual)" xfId="7988"/>
    <cellStyle name="Output 25 3 5" xfId="4036"/>
    <cellStyle name="Output 25 3 5 2" xfId="12360"/>
    <cellStyle name="Output 25 3 5 2 2" xfId="24382"/>
    <cellStyle name="Output 25 3 5 2 2 2" xfId="45568"/>
    <cellStyle name="Output 25 3 5 2 3" xfId="34964"/>
    <cellStyle name="Output 25 3 5 3" xfId="19269"/>
    <cellStyle name="Output 25 3 5 3 2" xfId="40456"/>
    <cellStyle name="Output 25 3 5 4" xfId="29724"/>
    <cellStyle name="Output 25 3 5_Table 2A-1_EFT (Annual)" xfId="7990"/>
    <cellStyle name="Output 25 3 6" xfId="9699"/>
    <cellStyle name="Output 25 3 6 2" xfId="21836"/>
    <cellStyle name="Output 25 3 6 2 2" xfId="43022"/>
    <cellStyle name="Output 25 3 6 3" xfId="32418"/>
    <cellStyle name="Output 25 3 7" xfId="16723"/>
    <cellStyle name="Output 25 3 7 2" xfId="37910"/>
    <cellStyle name="Output 25 3 8" xfId="26981"/>
    <cellStyle name="Output 25 3_Table 2A-1_EFT (Annual)" xfId="3421"/>
    <cellStyle name="Output 25 4" xfId="1282"/>
    <cellStyle name="Output 25 4 2" xfId="2552"/>
    <cellStyle name="Output 25 4 2 2" xfId="6113"/>
    <cellStyle name="Output 25 4 2 2 2" xfId="14307"/>
    <cellStyle name="Output 25 4 2 2 2 2" xfId="26279"/>
    <cellStyle name="Output 25 4 2 2 2 2 2" xfId="47465"/>
    <cellStyle name="Output 25 4 2 2 2 3" xfId="36861"/>
    <cellStyle name="Output 25 4 2 2 3" xfId="21166"/>
    <cellStyle name="Output 25 4 2 2 3 2" xfId="42353"/>
    <cellStyle name="Output 25 4 2 2 4" xfId="31769"/>
    <cellStyle name="Output 25 4 2 2_Table 2A-1_EFT (Annual)" xfId="7992"/>
    <cellStyle name="Output 25 4 2 3" xfId="11649"/>
    <cellStyle name="Output 25 4 2 3 2" xfId="23733"/>
    <cellStyle name="Output 25 4 2 3 2 2" xfId="44919"/>
    <cellStyle name="Output 25 4 2 3 3" xfId="34315"/>
    <cellStyle name="Output 25 4 2 4" xfId="18620"/>
    <cellStyle name="Output 25 4 2 4 2" xfId="39807"/>
    <cellStyle name="Output 25 4 2 5" xfId="29026"/>
    <cellStyle name="Output 25 4 2_Table 2A-1_EFT (Annual)" xfId="7991"/>
    <cellStyle name="Output 25 4 3" xfId="1844"/>
    <cellStyle name="Output 25 4 3 2" xfId="5405"/>
    <cellStyle name="Output 25 4 3 2 2" xfId="13620"/>
    <cellStyle name="Output 25 4 3 2 2 2" xfId="25608"/>
    <cellStyle name="Output 25 4 3 2 2 2 2" xfId="46794"/>
    <cellStyle name="Output 25 4 3 2 2 3" xfId="36190"/>
    <cellStyle name="Output 25 4 3 2 3" xfId="20495"/>
    <cellStyle name="Output 25 4 3 2 3 2" xfId="41682"/>
    <cellStyle name="Output 25 4 3 2 4" xfId="31062"/>
    <cellStyle name="Output 25 4 3 2_Table 2A-1_EFT (Annual)" xfId="7994"/>
    <cellStyle name="Output 25 4 3 3" xfId="10964"/>
    <cellStyle name="Output 25 4 3 3 2" xfId="23062"/>
    <cellStyle name="Output 25 4 3 3 2 2" xfId="44248"/>
    <cellStyle name="Output 25 4 3 3 3" xfId="33644"/>
    <cellStyle name="Output 25 4 3 4" xfId="17949"/>
    <cellStyle name="Output 25 4 3 4 2" xfId="39136"/>
    <cellStyle name="Output 25 4 3 5" xfId="28319"/>
    <cellStyle name="Output 25 4 3_Table 2A-1_EFT (Annual)" xfId="7993"/>
    <cellStyle name="Output 25 4 4" xfId="4843"/>
    <cellStyle name="Output 25 4 4 2" xfId="13103"/>
    <cellStyle name="Output 25 4 4 2 2" xfId="25109"/>
    <cellStyle name="Output 25 4 4 2 2 2" xfId="46295"/>
    <cellStyle name="Output 25 4 4 2 3" xfId="35691"/>
    <cellStyle name="Output 25 4 4 3" xfId="19996"/>
    <cellStyle name="Output 25 4 4 3 2" xfId="41183"/>
    <cellStyle name="Output 25 4 4 4" xfId="30500"/>
    <cellStyle name="Output 25 4 4_Table 2A-1_EFT (Annual)" xfId="7995"/>
    <cellStyle name="Output 25 4 5" xfId="10447"/>
    <cellStyle name="Output 25 4 5 2" xfId="22563"/>
    <cellStyle name="Output 25 4 5 2 2" xfId="43749"/>
    <cellStyle name="Output 25 4 5 3" xfId="33145"/>
    <cellStyle name="Output 25 4 6" xfId="17450"/>
    <cellStyle name="Output 25 4 6 2" xfId="38637"/>
    <cellStyle name="Output 25 4 7" xfId="27757"/>
    <cellStyle name="Output 25 4_Table 2A-1_EFT (Annual)" xfId="3423"/>
    <cellStyle name="Output 25 5" xfId="2021"/>
    <cellStyle name="Output 25 5 2" xfId="5582"/>
    <cellStyle name="Output 25 5 2 2" xfId="13797"/>
    <cellStyle name="Output 25 5 2 2 2" xfId="25785"/>
    <cellStyle name="Output 25 5 2 2 2 2" xfId="46971"/>
    <cellStyle name="Output 25 5 2 2 3" xfId="36367"/>
    <cellStyle name="Output 25 5 2 3" xfId="20672"/>
    <cellStyle name="Output 25 5 2 3 2" xfId="41859"/>
    <cellStyle name="Output 25 5 2 4" xfId="31239"/>
    <cellStyle name="Output 25 5 2_Table 2A-1_EFT (Annual)" xfId="7997"/>
    <cellStyle name="Output 25 5 3" xfId="11141"/>
    <cellStyle name="Output 25 5 3 2" xfId="23239"/>
    <cellStyle name="Output 25 5 3 2 2" xfId="44425"/>
    <cellStyle name="Output 25 5 3 3" xfId="33821"/>
    <cellStyle name="Output 25 5 4" xfId="18126"/>
    <cellStyle name="Output 25 5 4 2" xfId="39313"/>
    <cellStyle name="Output 25 5 5" xfId="28496"/>
    <cellStyle name="Output 25 5_Table 2A-1_EFT (Annual)" xfId="7996"/>
    <cellStyle name="Output 25 6" xfId="1676"/>
    <cellStyle name="Output 25 6 2" xfId="5237"/>
    <cellStyle name="Output 25 6 2 2" xfId="13480"/>
    <cellStyle name="Output 25 6 2 2 2" xfId="25478"/>
    <cellStyle name="Output 25 6 2 2 2 2" xfId="46664"/>
    <cellStyle name="Output 25 6 2 2 3" xfId="36060"/>
    <cellStyle name="Output 25 6 2 3" xfId="20365"/>
    <cellStyle name="Output 25 6 2 3 2" xfId="41552"/>
    <cellStyle name="Output 25 6 2 4" xfId="30894"/>
    <cellStyle name="Output 25 6 2_Table 2A-1_EFT (Annual)" xfId="7999"/>
    <cellStyle name="Output 25 6 3" xfId="10825"/>
    <cellStyle name="Output 25 6 3 2" xfId="22932"/>
    <cellStyle name="Output 25 6 3 2 2" xfId="44118"/>
    <cellStyle name="Output 25 6 3 3" xfId="33514"/>
    <cellStyle name="Output 25 6 4" xfId="17819"/>
    <cellStyle name="Output 25 6 4 2" xfId="39006"/>
    <cellStyle name="Output 25 6 5" xfId="28151"/>
    <cellStyle name="Output 25 6_Table 2A-1_EFT (Annual)" xfId="7998"/>
    <cellStyle name="Output 25 7" xfId="3829"/>
    <cellStyle name="Output 25 7 2" xfId="12192"/>
    <cellStyle name="Output 25 7 2 2" xfId="24221"/>
    <cellStyle name="Output 25 7 2 2 2" xfId="45407"/>
    <cellStyle name="Output 25 7 2 3" xfId="34803"/>
    <cellStyle name="Output 25 7 3" xfId="19108"/>
    <cellStyle name="Output 25 7 3 2" xfId="40295"/>
    <cellStyle name="Output 25 7 4" xfId="29538"/>
    <cellStyle name="Output 25 7_Table 2A-1_EFT (Annual)" xfId="8000"/>
    <cellStyle name="Output 25 8" xfId="9511"/>
    <cellStyle name="Output 25 8 2" xfId="21675"/>
    <cellStyle name="Output 25 8 2 2" xfId="42861"/>
    <cellStyle name="Output 25 8 3" xfId="32257"/>
    <cellStyle name="Output 25 9" xfId="16562"/>
    <cellStyle name="Output 25 9 2" xfId="37749"/>
    <cellStyle name="Output 25_Table 2A-1_EFT (Annual)" xfId="3418"/>
    <cellStyle name="Output 26" xfId="196"/>
    <cellStyle name="Output 26 10" xfId="26751"/>
    <cellStyle name="Output 26 2" xfId="589"/>
    <cellStyle name="Output 26 2 2" xfId="1566"/>
    <cellStyle name="Output 26 2 2 2" xfId="2836"/>
    <cellStyle name="Output 26 2 2 2 2" xfId="6397"/>
    <cellStyle name="Output 26 2 2 2 2 2" xfId="14591"/>
    <cellStyle name="Output 26 2 2 2 2 2 2" xfId="26563"/>
    <cellStyle name="Output 26 2 2 2 2 2 2 2" xfId="47749"/>
    <cellStyle name="Output 26 2 2 2 2 2 3" xfId="37145"/>
    <cellStyle name="Output 26 2 2 2 2 3" xfId="21450"/>
    <cellStyle name="Output 26 2 2 2 2 3 2" xfId="42637"/>
    <cellStyle name="Output 26 2 2 2 2 4" xfId="32053"/>
    <cellStyle name="Output 26 2 2 2 2_Table 2A-1_EFT (Annual)" xfId="8002"/>
    <cellStyle name="Output 26 2 2 2 3" xfId="11933"/>
    <cellStyle name="Output 26 2 2 2 3 2" xfId="24017"/>
    <cellStyle name="Output 26 2 2 2 3 2 2" xfId="45203"/>
    <cellStyle name="Output 26 2 2 2 3 3" xfId="34599"/>
    <cellStyle name="Output 26 2 2 2 4" xfId="18904"/>
    <cellStyle name="Output 26 2 2 2 4 2" xfId="40091"/>
    <cellStyle name="Output 26 2 2 2 5" xfId="29310"/>
    <cellStyle name="Output 26 2 2 2_Table 2A-1_EFT (Annual)" xfId="8001"/>
    <cellStyle name="Output 26 2 2 3" xfId="1930"/>
    <cellStyle name="Output 26 2 2 3 2" xfId="5491"/>
    <cellStyle name="Output 26 2 2 3 2 2" xfId="13706"/>
    <cellStyle name="Output 26 2 2 3 2 2 2" xfId="25694"/>
    <cellStyle name="Output 26 2 2 3 2 2 2 2" xfId="46880"/>
    <cellStyle name="Output 26 2 2 3 2 2 3" xfId="36276"/>
    <cellStyle name="Output 26 2 2 3 2 3" xfId="20581"/>
    <cellStyle name="Output 26 2 2 3 2 3 2" xfId="41768"/>
    <cellStyle name="Output 26 2 2 3 2 4" xfId="31148"/>
    <cellStyle name="Output 26 2 2 3 2_Table 2A-1_EFT (Annual)" xfId="8004"/>
    <cellStyle name="Output 26 2 2 3 3" xfId="11050"/>
    <cellStyle name="Output 26 2 2 3 3 2" xfId="23148"/>
    <cellStyle name="Output 26 2 2 3 3 2 2" xfId="44334"/>
    <cellStyle name="Output 26 2 2 3 3 3" xfId="33730"/>
    <cellStyle name="Output 26 2 2 3 4" xfId="18035"/>
    <cellStyle name="Output 26 2 2 3 4 2" xfId="39222"/>
    <cellStyle name="Output 26 2 2 3 5" xfId="28405"/>
    <cellStyle name="Output 26 2 2 3_Table 2A-1_EFT (Annual)" xfId="8003"/>
    <cellStyle name="Output 26 2 2 4" xfId="5127"/>
    <cellStyle name="Output 26 2 2 4 2" xfId="13387"/>
    <cellStyle name="Output 26 2 2 4 2 2" xfId="25393"/>
    <cellStyle name="Output 26 2 2 4 2 2 2" xfId="46579"/>
    <cellStyle name="Output 26 2 2 4 2 3" xfId="35975"/>
    <cellStyle name="Output 26 2 2 4 3" xfId="20280"/>
    <cellStyle name="Output 26 2 2 4 3 2" xfId="41467"/>
    <cellStyle name="Output 26 2 2 4 4" xfId="30784"/>
    <cellStyle name="Output 26 2 2 4_Table 2A-1_EFT (Annual)" xfId="8005"/>
    <cellStyle name="Output 26 2 2 5" xfId="10731"/>
    <cellStyle name="Output 26 2 2 5 2" xfId="22847"/>
    <cellStyle name="Output 26 2 2 5 2 2" xfId="44033"/>
    <cellStyle name="Output 26 2 2 5 3" xfId="33429"/>
    <cellStyle name="Output 26 2 2 6" xfId="17734"/>
    <cellStyle name="Output 26 2 2 6 2" xfId="38921"/>
    <cellStyle name="Output 26 2 2 7" xfId="28041"/>
    <cellStyle name="Output 26 2 2_Table 2A-1_EFT (Annual)" xfId="3426"/>
    <cellStyle name="Output 26 2 3" xfId="2305"/>
    <cellStyle name="Output 26 2 3 2" xfId="5866"/>
    <cellStyle name="Output 26 2 3 2 2" xfId="14081"/>
    <cellStyle name="Output 26 2 3 2 2 2" xfId="26069"/>
    <cellStyle name="Output 26 2 3 2 2 2 2" xfId="47255"/>
    <cellStyle name="Output 26 2 3 2 2 3" xfId="36651"/>
    <cellStyle name="Output 26 2 3 2 3" xfId="20956"/>
    <cellStyle name="Output 26 2 3 2 3 2" xfId="42143"/>
    <cellStyle name="Output 26 2 3 2 4" xfId="31523"/>
    <cellStyle name="Output 26 2 3 2_Table 2A-1_EFT (Annual)" xfId="8007"/>
    <cellStyle name="Output 26 2 3 3" xfId="11425"/>
    <cellStyle name="Output 26 2 3 3 2" xfId="23523"/>
    <cellStyle name="Output 26 2 3 3 2 2" xfId="44709"/>
    <cellStyle name="Output 26 2 3 3 3" xfId="34105"/>
    <cellStyle name="Output 26 2 3 4" xfId="18410"/>
    <cellStyle name="Output 26 2 3 4 2" xfId="39597"/>
    <cellStyle name="Output 26 2 3 5" xfId="28780"/>
    <cellStyle name="Output 26 2 3_Table 2A-1_EFT (Annual)" xfId="8006"/>
    <cellStyle name="Output 26 2 4" xfId="1755"/>
    <cellStyle name="Output 26 2 4 2" xfId="5316"/>
    <cellStyle name="Output 26 2 4 2 2" xfId="13541"/>
    <cellStyle name="Output 26 2 4 2 2 2" xfId="25532"/>
    <cellStyle name="Output 26 2 4 2 2 2 2" xfId="46718"/>
    <cellStyle name="Output 26 2 4 2 2 3" xfId="36114"/>
    <cellStyle name="Output 26 2 4 2 3" xfId="20419"/>
    <cellStyle name="Output 26 2 4 2 3 2" xfId="41606"/>
    <cellStyle name="Output 26 2 4 2 4" xfId="30973"/>
    <cellStyle name="Output 26 2 4 2_Table 2A-1_EFT (Annual)" xfId="8009"/>
    <cellStyle name="Output 26 2 4 3" xfId="10884"/>
    <cellStyle name="Output 26 2 4 3 2" xfId="22986"/>
    <cellStyle name="Output 26 2 4 3 2 2" xfId="44172"/>
    <cellStyle name="Output 26 2 4 3 3" xfId="33568"/>
    <cellStyle name="Output 26 2 4 4" xfId="17873"/>
    <cellStyle name="Output 26 2 4 4 2" xfId="39060"/>
    <cellStyle name="Output 26 2 4 5" xfId="28230"/>
    <cellStyle name="Output 26 2 4_Table 2A-1_EFT (Annual)" xfId="8008"/>
    <cellStyle name="Output 26 2 5" xfId="4159"/>
    <cellStyle name="Output 26 2 5 2" xfId="12483"/>
    <cellStyle name="Output 26 2 5 2 2" xfId="24505"/>
    <cellStyle name="Output 26 2 5 2 2 2" xfId="45691"/>
    <cellStyle name="Output 26 2 5 2 3" xfId="35087"/>
    <cellStyle name="Output 26 2 5 3" xfId="19392"/>
    <cellStyle name="Output 26 2 5 3 2" xfId="40579"/>
    <cellStyle name="Output 26 2 5 4" xfId="29847"/>
    <cellStyle name="Output 26 2 5_Table 2A-1_EFT (Annual)" xfId="8010"/>
    <cellStyle name="Output 26 2 6" xfId="9822"/>
    <cellStyle name="Output 26 2 6 2" xfId="21959"/>
    <cellStyle name="Output 26 2 6 2 2" xfId="43145"/>
    <cellStyle name="Output 26 2 6 3" xfId="32541"/>
    <cellStyle name="Output 26 2 7" xfId="16846"/>
    <cellStyle name="Output 26 2 7 2" xfId="38033"/>
    <cellStyle name="Output 26 2 8" xfId="27104"/>
    <cellStyle name="Output 26 2_Table 2A-1_EFT (Annual)" xfId="3425"/>
    <cellStyle name="Output 26 3" xfId="425"/>
    <cellStyle name="Output 26 3 2" xfId="1408"/>
    <cellStyle name="Output 26 3 2 2" xfId="2678"/>
    <cellStyle name="Output 26 3 2 2 2" xfId="6239"/>
    <cellStyle name="Output 26 3 2 2 2 2" xfId="14433"/>
    <cellStyle name="Output 26 3 2 2 2 2 2" xfId="26405"/>
    <cellStyle name="Output 26 3 2 2 2 2 2 2" xfId="47591"/>
    <cellStyle name="Output 26 3 2 2 2 2 3" xfId="36987"/>
    <cellStyle name="Output 26 3 2 2 2 3" xfId="21292"/>
    <cellStyle name="Output 26 3 2 2 2 3 2" xfId="42479"/>
    <cellStyle name="Output 26 3 2 2 2 4" xfId="31895"/>
    <cellStyle name="Output 26 3 2 2 2_Table 2A-1_EFT (Annual)" xfId="8012"/>
    <cellStyle name="Output 26 3 2 2 3" xfId="11775"/>
    <cellStyle name="Output 26 3 2 2 3 2" xfId="23859"/>
    <cellStyle name="Output 26 3 2 2 3 2 2" xfId="45045"/>
    <cellStyle name="Output 26 3 2 2 3 3" xfId="34441"/>
    <cellStyle name="Output 26 3 2 2 4" xfId="18746"/>
    <cellStyle name="Output 26 3 2 2 4 2" xfId="39933"/>
    <cellStyle name="Output 26 3 2 2 5" xfId="29152"/>
    <cellStyle name="Output 26 3 2 2_Table 2A-1_EFT (Annual)" xfId="8011"/>
    <cellStyle name="Output 26 3 2 3" xfId="1899"/>
    <cellStyle name="Output 26 3 2 3 2" xfId="5460"/>
    <cellStyle name="Output 26 3 2 3 2 2" xfId="13675"/>
    <cellStyle name="Output 26 3 2 3 2 2 2" xfId="25663"/>
    <cellStyle name="Output 26 3 2 3 2 2 2 2" xfId="46849"/>
    <cellStyle name="Output 26 3 2 3 2 2 3" xfId="36245"/>
    <cellStyle name="Output 26 3 2 3 2 3" xfId="20550"/>
    <cellStyle name="Output 26 3 2 3 2 3 2" xfId="41737"/>
    <cellStyle name="Output 26 3 2 3 2 4" xfId="31117"/>
    <cellStyle name="Output 26 3 2 3 2_Table 2A-1_EFT (Annual)" xfId="8014"/>
    <cellStyle name="Output 26 3 2 3 3" xfId="11019"/>
    <cellStyle name="Output 26 3 2 3 3 2" xfId="23117"/>
    <cellStyle name="Output 26 3 2 3 3 2 2" xfId="44303"/>
    <cellStyle name="Output 26 3 2 3 3 3" xfId="33699"/>
    <cellStyle name="Output 26 3 2 3 4" xfId="18004"/>
    <cellStyle name="Output 26 3 2 3 4 2" xfId="39191"/>
    <cellStyle name="Output 26 3 2 3 5" xfId="28374"/>
    <cellStyle name="Output 26 3 2 3_Table 2A-1_EFT (Annual)" xfId="8013"/>
    <cellStyle name="Output 26 3 2 4" xfId="4969"/>
    <cellStyle name="Output 26 3 2 4 2" xfId="13229"/>
    <cellStyle name="Output 26 3 2 4 2 2" xfId="25235"/>
    <cellStyle name="Output 26 3 2 4 2 2 2" xfId="46421"/>
    <cellStyle name="Output 26 3 2 4 2 3" xfId="35817"/>
    <cellStyle name="Output 26 3 2 4 3" xfId="20122"/>
    <cellStyle name="Output 26 3 2 4 3 2" xfId="41309"/>
    <cellStyle name="Output 26 3 2 4 4" xfId="30626"/>
    <cellStyle name="Output 26 3 2 4_Table 2A-1_EFT (Annual)" xfId="8015"/>
    <cellStyle name="Output 26 3 2 5" xfId="10573"/>
    <cellStyle name="Output 26 3 2 5 2" xfId="22689"/>
    <cellStyle name="Output 26 3 2 5 2 2" xfId="43875"/>
    <cellStyle name="Output 26 3 2 5 3" xfId="33271"/>
    <cellStyle name="Output 26 3 2 6" xfId="17576"/>
    <cellStyle name="Output 26 3 2 6 2" xfId="38763"/>
    <cellStyle name="Output 26 3 2 7" xfId="27883"/>
    <cellStyle name="Output 26 3 2_Table 2A-1_EFT (Annual)" xfId="3428"/>
    <cellStyle name="Output 26 3 3" xfId="2147"/>
    <cellStyle name="Output 26 3 3 2" xfId="5708"/>
    <cellStyle name="Output 26 3 3 2 2" xfId="13923"/>
    <cellStyle name="Output 26 3 3 2 2 2" xfId="25911"/>
    <cellStyle name="Output 26 3 3 2 2 2 2" xfId="47097"/>
    <cellStyle name="Output 26 3 3 2 2 3" xfId="36493"/>
    <cellStyle name="Output 26 3 3 2 3" xfId="20798"/>
    <cellStyle name="Output 26 3 3 2 3 2" xfId="41985"/>
    <cellStyle name="Output 26 3 3 2 4" xfId="31365"/>
    <cellStyle name="Output 26 3 3 2_Table 2A-1_EFT (Annual)" xfId="8017"/>
    <cellStyle name="Output 26 3 3 3" xfId="11267"/>
    <cellStyle name="Output 26 3 3 3 2" xfId="23365"/>
    <cellStyle name="Output 26 3 3 3 2 2" xfId="44551"/>
    <cellStyle name="Output 26 3 3 3 3" xfId="33947"/>
    <cellStyle name="Output 26 3 3 4" xfId="18252"/>
    <cellStyle name="Output 26 3 3 4 2" xfId="39439"/>
    <cellStyle name="Output 26 3 3 5" xfId="28622"/>
    <cellStyle name="Output 26 3 3_Table 2A-1_EFT (Annual)" xfId="8016"/>
    <cellStyle name="Output 26 3 4" xfId="1719"/>
    <cellStyle name="Output 26 3 4 2" xfId="5280"/>
    <cellStyle name="Output 26 3 4 2 2" xfId="13509"/>
    <cellStyle name="Output 26 3 4 2 2 2" xfId="25502"/>
    <cellStyle name="Output 26 3 4 2 2 2 2" xfId="46688"/>
    <cellStyle name="Output 26 3 4 2 2 3" xfId="36084"/>
    <cellStyle name="Output 26 3 4 2 3" xfId="20389"/>
    <cellStyle name="Output 26 3 4 2 3 2" xfId="41576"/>
    <cellStyle name="Output 26 3 4 2 4" xfId="30937"/>
    <cellStyle name="Output 26 3 4 2_Table 2A-1_EFT (Annual)" xfId="8019"/>
    <cellStyle name="Output 26 3 4 3" xfId="10853"/>
    <cellStyle name="Output 26 3 4 3 2" xfId="22956"/>
    <cellStyle name="Output 26 3 4 3 2 2" xfId="44142"/>
    <cellStyle name="Output 26 3 4 3 3" xfId="33538"/>
    <cellStyle name="Output 26 3 4 4" xfId="17843"/>
    <cellStyle name="Output 26 3 4 4 2" xfId="39030"/>
    <cellStyle name="Output 26 3 4 5" xfId="28194"/>
    <cellStyle name="Output 26 3 4_Table 2A-1_EFT (Annual)" xfId="8018"/>
    <cellStyle name="Output 26 3 5" xfId="3995"/>
    <cellStyle name="Output 26 3 5 2" xfId="12323"/>
    <cellStyle name="Output 26 3 5 2 2" xfId="24347"/>
    <cellStyle name="Output 26 3 5 2 2 2" xfId="45533"/>
    <cellStyle name="Output 26 3 5 2 3" xfId="34929"/>
    <cellStyle name="Output 26 3 5 3" xfId="19234"/>
    <cellStyle name="Output 26 3 5 3 2" xfId="40421"/>
    <cellStyle name="Output 26 3 5 4" xfId="29683"/>
    <cellStyle name="Output 26 3 5_Table 2A-1_EFT (Annual)" xfId="8020"/>
    <cellStyle name="Output 26 3 6" xfId="9660"/>
    <cellStyle name="Output 26 3 6 2" xfId="21801"/>
    <cellStyle name="Output 26 3 6 2 2" xfId="42987"/>
    <cellStyle name="Output 26 3 6 3" xfId="32383"/>
    <cellStyle name="Output 26 3 7" xfId="16688"/>
    <cellStyle name="Output 26 3 7 2" xfId="37875"/>
    <cellStyle name="Output 26 3 8" xfId="26940"/>
    <cellStyle name="Output 26 3_Table 2A-1_EFT (Annual)" xfId="3427"/>
    <cellStyle name="Output 26 4" xfId="1244"/>
    <cellStyle name="Output 26 4 2" xfId="2514"/>
    <cellStyle name="Output 26 4 2 2" xfId="6075"/>
    <cellStyle name="Output 26 4 2 2 2" xfId="14269"/>
    <cellStyle name="Output 26 4 2 2 2 2" xfId="26241"/>
    <cellStyle name="Output 26 4 2 2 2 2 2" xfId="47427"/>
    <cellStyle name="Output 26 4 2 2 2 3" xfId="36823"/>
    <cellStyle name="Output 26 4 2 2 3" xfId="21128"/>
    <cellStyle name="Output 26 4 2 2 3 2" xfId="42315"/>
    <cellStyle name="Output 26 4 2 2 4" xfId="31731"/>
    <cellStyle name="Output 26 4 2 2_Table 2A-1_EFT (Annual)" xfId="8022"/>
    <cellStyle name="Output 26 4 2 3" xfId="11611"/>
    <cellStyle name="Output 26 4 2 3 2" xfId="23695"/>
    <cellStyle name="Output 26 4 2 3 2 2" xfId="44881"/>
    <cellStyle name="Output 26 4 2 3 3" xfId="34277"/>
    <cellStyle name="Output 26 4 2 4" xfId="18582"/>
    <cellStyle name="Output 26 4 2 4 2" xfId="39769"/>
    <cellStyle name="Output 26 4 2 5" xfId="28988"/>
    <cellStyle name="Output 26 4 2_Table 2A-1_EFT (Annual)" xfId="8021"/>
    <cellStyle name="Output 26 4 3" xfId="1835"/>
    <cellStyle name="Output 26 4 3 2" xfId="5396"/>
    <cellStyle name="Output 26 4 3 2 2" xfId="13611"/>
    <cellStyle name="Output 26 4 3 2 2 2" xfId="25599"/>
    <cellStyle name="Output 26 4 3 2 2 2 2" xfId="46785"/>
    <cellStyle name="Output 26 4 3 2 2 3" xfId="36181"/>
    <cellStyle name="Output 26 4 3 2 3" xfId="20486"/>
    <cellStyle name="Output 26 4 3 2 3 2" xfId="41673"/>
    <cellStyle name="Output 26 4 3 2 4" xfId="31053"/>
    <cellStyle name="Output 26 4 3 2_Table 2A-1_EFT (Annual)" xfId="8024"/>
    <cellStyle name="Output 26 4 3 3" xfId="10955"/>
    <cellStyle name="Output 26 4 3 3 2" xfId="23053"/>
    <cellStyle name="Output 26 4 3 3 2 2" xfId="44239"/>
    <cellStyle name="Output 26 4 3 3 3" xfId="33635"/>
    <cellStyle name="Output 26 4 3 4" xfId="17940"/>
    <cellStyle name="Output 26 4 3 4 2" xfId="39127"/>
    <cellStyle name="Output 26 4 3 5" xfId="28310"/>
    <cellStyle name="Output 26 4 3_Table 2A-1_EFT (Annual)" xfId="8023"/>
    <cellStyle name="Output 26 4 4" xfId="4805"/>
    <cellStyle name="Output 26 4 4 2" xfId="13065"/>
    <cellStyle name="Output 26 4 4 2 2" xfId="25071"/>
    <cellStyle name="Output 26 4 4 2 2 2" xfId="46257"/>
    <cellStyle name="Output 26 4 4 2 3" xfId="35653"/>
    <cellStyle name="Output 26 4 4 3" xfId="19958"/>
    <cellStyle name="Output 26 4 4 3 2" xfId="41145"/>
    <cellStyle name="Output 26 4 4 4" xfId="30462"/>
    <cellStyle name="Output 26 4 4_Table 2A-1_EFT (Annual)" xfId="8025"/>
    <cellStyle name="Output 26 4 5" xfId="10409"/>
    <cellStyle name="Output 26 4 5 2" xfId="22525"/>
    <cellStyle name="Output 26 4 5 2 2" xfId="43711"/>
    <cellStyle name="Output 26 4 5 3" xfId="33107"/>
    <cellStyle name="Output 26 4 6" xfId="17412"/>
    <cellStyle name="Output 26 4 6 2" xfId="38599"/>
    <cellStyle name="Output 26 4 7" xfId="27719"/>
    <cellStyle name="Output 26 4_Table 2A-1_EFT (Annual)" xfId="3429"/>
    <cellStyle name="Output 26 5" xfId="1983"/>
    <cellStyle name="Output 26 5 2" xfId="5544"/>
    <cellStyle name="Output 26 5 2 2" xfId="13759"/>
    <cellStyle name="Output 26 5 2 2 2" xfId="25747"/>
    <cellStyle name="Output 26 5 2 2 2 2" xfId="46933"/>
    <cellStyle name="Output 26 5 2 2 3" xfId="36329"/>
    <cellStyle name="Output 26 5 2 3" xfId="20634"/>
    <cellStyle name="Output 26 5 2 3 2" xfId="41821"/>
    <cellStyle name="Output 26 5 2 4" xfId="31201"/>
    <cellStyle name="Output 26 5 2_Table 2A-1_EFT (Annual)" xfId="8027"/>
    <cellStyle name="Output 26 5 3" xfId="11103"/>
    <cellStyle name="Output 26 5 3 2" xfId="23201"/>
    <cellStyle name="Output 26 5 3 2 2" xfId="44387"/>
    <cellStyle name="Output 26 5 3 3" xfId="33783"/>
    <cellStyle name="Output 26 5 4" xfId="18088"/>
    <cellStyle name="Output 26 5 4 2" xfId="39275"/>
    <cellStyle name="Output 26 5 5" xfId="28458"/>
    <cellStyle name="Output 26 5_Table 2A-1_EFT (Annual)" xfId="8026"/>
    <cellStyle name="Output 26 6" xfId="1662"/>
    <cellStyle name="Output 26 6 2" xfId="5223"/>
    <cellStyle name="Output 26 6 2 2" xfId="13470"/>
    <cellStyle name="Output 26 6 2 2 2" xfId="25470"/>
    <cellStyle name="Output 26 6 2 2 2 2" xfId="46656"/>
    <cellStyle name="Output 26 6 2 2 3" xfId="36052"/>
    <cellStyle name="Output 26 6 2 3" xfId="20357"/>
    <cellStyle name="Output 26 6 2 3 2" xfId="41544"/>
    <cellStyle name="Output 26 6 2 4" xfId="30880"/>
    <cellStyle name="Output 26 6 2_Table 2A-1_EFT (Annual)" xfId="8029"/>
    <cellStyle name="Output 26 6 3" xfId="10815"/>
    <cellStyle name="Output 26 6 3 2" xfId="22924"/>
    <cellStyle name="Output 26 6 3 2 2" xfId="44110"/>
    <cellStyle name="Output 26 6 3 3" xfId="33506"/>
    <cellStyle name="Output 26 6 4" xfId="17811"/>
    <cellStyle name="Output 26 6 4 2" xfId="38998"/>
    <cellStyle name="Output 26 6 5" xfId="28137"/>
    <cellStyle name="Output 26 6_Table 2A-1_EFT (Annual)" xfId="8028"/>
    <cellStyle name="Output 26 7" xfId="3785"/>
    <cellStyle name="Output 26 7 2" xfId="12153"/>
    <cellStyle name="Output 26 7 2 2" xfId="24183"/>
    <cellStyle name="Output 26 7 2 2 2" xfId="45369"/>
    <cellStyle name="Output 26 7 2 3" xfId="34765"/>
    <cellStyle name="Output 26 7 3" xfId="19070"/>
    <cellStyle name="Output 26 7 3 2" xfId="40257"/>
    <cellStyle name="Output 26 7 4" xfId="29494"/>
    <cellStyle name="Output 26 7_Table 2A-1_EFT (Annual)" xfId="8030"/>
    <cellStyle name="Output 26 8" xfId="9472"/>
    <cellStyle name="Output 26 8 2" xfId="21637"/>
    <cellStyle name="Output 26 8 2 2" xfId="42823"/>
    <cellStyle name="Output 26 8 3" xfId="32219"/>
    <cellStyle name="Output 26 9" xfId="16524"/>
    <cellStyle name="Output 26 9 2" xfId="37711"/>
    <cellStyle name="Output 26_Table 2A-1_EFT (Annual)" xfId="3424"/>
    <cellStyle name="Output 27" xfId="235"/>
    <cellStyle name="Output 27 10" xfId="26790"/>
    <cellStyle name="Output 27 2" xfId="622"/>
    <cellStyle name="Output 27 2 2" xfId="1599"/>
    <cellStyle name="Output 27 2 2 2" xfId="2869"/>
    <cellStyle name="Output 27 2 2 2 2" xfId="6430"/>
    <cellStyle name="Output 27 2 2 2 2 2" xfId="14624"/>
    <cellStyle name="Output 27 2 2 2 2 2 2" xfId="26596"/>
    <cellStyle name="Output 27 2 2 2 2 2 2 2" xfId="47782"/>
    <cellStyle name="Output 27 2 2 2 2 2 3" xfId="37178"/>
    <cellStyle name="Output 27 2 2 2 2 3" xfId="21483"/>
    <cellStyle name="Output 27 2 2 2 2 3 2" xfId="42670"/>
    <cellStyle name="Output 27 2 2 2 2 4" xfId="32086"/>
    <cellStyle name="Output 27 2 2 2 2_Table 2A-1_EFT (Annual)" xfId="8032"/>
    <cellStyle name="Output 27 2 2 2 3" xfId="11966"/>
    <cellStyle name="Output 27 2 2 2 3 2" xfId="24050"/>
    <cellStyle name="Output 27 2 2 2 3 2 2" xfId="45236"/>
    <cellStyle name="Output 27 2 2 2 3 3" xfId="34632"/>
    <cellStyle name="Output 27 2 2 2 4" xfId="18937"/>
    <cellStyle name="Output 27 2 2 2 4 2" xfId="40124"/>
    <cellStyle name="Output 27 2 2 2 5" xfId="29343"/>
    <cellStyle name="Output 27 2 2 2_Table 2A-1_EFT (Annual)" xfId="8031"/>
    <cellStyle name="Output 27 2 2 3" xfId="1937"/>
    <cellStyle name="Output 27 2 2 3 2" xfId="5498"/>
    <cellStyle name="Output 27 2 2 3 2 2" xfId="13713"/>
    <cellStyle name="Output 27 2 2 3 2 2 2" xfId="25701"/>
    <cellStyle name="Output 27 2 2 3 2 2 2 2" xfId="46887"/>
    <cellStyle name="Output 27 2 2 3 2 2 3" xfId="36283"/>
    <cellStyle name="Output 27 2 2 3 2 3" xfId="20588"/>
    <cellStyle name="Output 27 2 2 3 2 3 2" xfId="41775"/>
    <cellStyle name="Output 27 2 2 3 2 4" xfId="31155"/>
    <cellStyle name="Output 27 2 2 3 2_Table 2A-1_EFT (Annual)" xfId="8034"/>
    <cellStyle name="Output 27 2 2 3 3" xfId="11057"/>
    <cellStyle name="Output 27 2 2 3 3 2" xfId="23155"/>
    <cellStyle name="Output 27 2 2 3 3 2 2" xfId="44341"/>
    <cellStyle name="Output 27 2 2 3 3 3" xfId="33737"/>
    <cellStyle name="Output 27 2 2 3 4" xfId="18042"/>
    <cellStyle name="Output 27 2 2 3 4 2" xfId="39229"/>
    <cellStyle name="Output 27 2 2 3 5" xfId="28412"/>
    <cellStyle name="Output 27 2 2 3_Table 2A-1_EFT (Annual)" xfId="8033"/>
    <cellStyle name="Output 27 2 2 4" xfId="5160"/>
    <cellStyle name="Output 27 2 2 4 2" xfId="13420"/>
    <cellStyle name="Output 27 2 2 4 2 2" xfId="25426"/>
    <cellStyle name="Output 27 2 2 4 2 2 2" xfId="46612"/>
    <cellStyle name="Output 27 2 2 4 2 3" xfId="36008"/>
    <cellStyle name="Output 27 2 2 4 3" xfId="20313"/>
    <cellStyle name="Output 27 2 2 4 3 2" xfId="41500"/>
    <cellStyle name="Output 27 2 2 4 4" xfId="30817"/>
    <cellStyle name="Output 27 2 2 4_Table 2A-1_EFT (Annual)" xfId="8035"/>
    <cellStyle name="Output 27 2 2 5" xfId="10764"/>
    <cellStyle name="Output 27 2 2 5 2" xfId="22880"/>
    <cellStyle name="Output 27 2 2 5 2 2" xfId="44066"/>
    <cellStyle name="Output 27 2 2 5 3" xfId="33462"/>
    <cellStyle name="Output 27 2 2 6" xfId="17767"/>
    <cellStyle name="Output 27 2 2 6 2" xfId="38954"/>
    <cellStyle name="Output 27 2 2 7" xfId="28074"/>
    <cellStyle name="Output 27 2 2_Table 2A-1_EFT (Annual)" xfId="3432"/>
    <cellStyle name="Output 27 2 3" xfId="2338"/>
    <cellStyle name="Output 27 2 3 2" xfId="5899"/>
    <cellStyle name="Output 27 2 3 2 2" xfId="14114"/>
    <cellStyle name="Output 27 2 3 2 2 2" xfId="26102"/>
    <cellStyle name="Output 27 2 3 2 2 2 2" xfId="47288"/>
    <cellStyle name="Output 27 2 3 2 2 3" xfId="36684"/>
    <cellStyle name="Output 27 2 3 2 3" xfId="20989"/>
    <cellStyle name="Output 27 2 3 2 3 2" xfId="42176"/>
    <cellStyle name="Output 27 2 3 2 4" xfId="31556"/>
    <cellStyle name="Output 27 2 3 2_Table 2A-1_EFT (Annual)" xfId="8037"/>
    <cellStyle name="Output 27 2 3 3" xfId="11458"/>
    <cellStyle name="Output 27 2 3 3 2" xfId="23556"/>
    <cellStyle name="Output 27 2 3 3 2 2" xfId="44742"/>
    <cellStyle name="Output 27 2 3 3 3" xfId="34138"/>
    <cellStyle name="Output 27 2 3 4" xfId="18443"/>
    <cellStyle name="Output 27 2 3 4 2" xfId="39630"/>
    <cellStyle name="Output 27 2 3 5" xfId="28813"/>
    <cellStyle name="Output 27 2 3_Table 2A-1_EFT (Annual)" xfId="8036"/>
    <cellStyle name="Output 27 2 4" xfId="1762"/>
    <cellStyle name="Output 27 2 4 2" xfId="5323"/>
    <cellStyle name="Output 27 2 4 2 2" xfId="13548"/>
    <cellStyle name="Output 27 2 4 2 2 2" xfId="25539"/>
    <cellStyle name="Output 27 2 4 2 2 2 2" xfId="46725"/>
    <cellStyle name="Output 27 2 4 2 2 3" xfId="36121"/>
    <cellStyle name="Output 27 2 4 2 3" xfId="20426"/>
    <cellStyle name="Output 27 2 4 2 3 2" xfId="41613"/>
    <cellStyle name="Output 27 2 4 2 4" xfId="30980"/>
    <cellStyle name="Output 27 2 4 2_Table 2A-1_EFT (Annual)" xfId="8039"/>
    <cellStyle name="Output 27 2 4 3" xfId="10891"/>
    <cellStyle name="Output 27 2 4 3 2" xfId="22993"/>
    <cellStyle name="Output 27 2 4 3 2 2" xfId="44179"/>
    <cellStyle name="Output 27 2 4 3 3" xfId="33575"/>
    <cellStyle name="Output 27 2 4 4" xfId="17880"/>
    <cellStyle name="Output 27 2 4 4 2" xfId="39067"/>
    <cellStyle name="Output 27 2 4 5" xfId="28237"/>
    <cellStyle name="Output 27 2 4_Table 2A-1_EFT (Annual)" xfId="8038"/>
    <cellStyle name="Output 27 2 5" xfId="4192"/>
    <cellStyle name="Output 27 2 5 2" xfId="12516"/>
    <cellStyle name="Output 27 2 5 2 2" xfId="24538"/>
    <cellStyle name="Output 27 2 5 2 2 2" xfId="45724"/>
    <cellStyle name="Output 27 2 5 2 3" xfId="35120"/>
    <cellStyle name="Output 27 2 5 3" xfId="19425"/>
    <cellStyle name="Output 27 2 5 3 2" xfId="40612"/>
    <cellStyle name="Output 27 2 5 4" xfId="29880"/>
    <cellStyle name="Output 27 2 5_Table 2A-1_EFT (Annual)" xfId="8040"/>
    <cellStyle name="Output 27 2 6" xfId="9855"/>
    <cellStyle name="Output 27 2 6 2" xfId="21992"/>
    <cellStyle name="Output 27 2 6 2 2" xfId="43178"/>
    <cellStyle name="Output 27 2 6 3" xfId="32574"/>
    <cellStyle name="Output 27 2 7" xfId="16879"/>
    <cellStyle name="Output 27 2 7 2" xfId="38066"/>
    <cellStyle name="Output 27 2 8" xfId="27137"/>
    <cellStyle name="Output 27 2_Table 2A-1_EFT (Annual)" xfId="3431"/>
    <cellStyle name="Output 27 3" xfId="461"/>
    <cellStyle name="Output 27 3 2" xfId="1438"/>
    <cellStyle name="Output 27 3 2 2" xfId="2708"/>
    <cellStyle name="Output 27 3 2 2 2" xfId="6269"/>
    <cellStyle name="Output 27 3 2 2 2 2" xfId="14463"/>
    <cellStyle name="Output 27 3 2 2 2 2 2" xfId="26435"/>
    <cellStyle name="Output 27 3 2 2 2 2 2 2" xfId="47621"/>
    <cellStyle name="Output 27 3 2 2 2 2 3" xfId="37017"/>
    <cellStyle name="Output 27 3 2 2 2 3" xfId="21322"/>
    <cellStyle name="Output 27 3 2 2 2 3 2" xfId="42509"/>
    <cellStyle name="Output 27 3 2 2 2 4" xfId="31925"/>
    <cellStyle name="Output 27 3 2 2 2_Table 2A-1_EFT (Annual)" xfId="8042"/>
    <cellStyle name="Output 27 3 2 2 3" xfId="11805"/>
    <cellStyle name="Output 27 3 2 2 3 2" xfId="23889"/>
    <cellStyle name="Output 27 3 2 2 3 2 2" xfId="45075"/>
    <cellStyle name="Output 27 3 2 2 3 3" xfId="34471"/>
    <cellStyle name="Output 27 3 2 2 4" xfId="18776"/>
    <cellStyle name="Output 27 3 2 2 4 2" xfId="39963"/>
    <cellStyle name="Output 27 3 2 2 5" xfId="29182"/>
    <cellStyle name="Output 27 3 2 2_Table 2A-1_EFT (Annual)" xfId="8041"/>
    <cellStyle name="Output 27 3 2 3" xfId="1906"/>
    <cellStyle name="Output 27 3 2 3 2" xfId="5467"/>
    <cellStyle name="Output 27 3 2 3 2 2" xfId="13682"/>
    <cellStyle name="Output 27 3 2 3 2 2 2" xfId="25670"/>
    <cellStyle name="Output 27 3 2 3 2 2 2 2" xfId="46856"/>
    <cellStyle name="Output 27 3 2 3 2 2 3" xfId="36252"/>
    <cellStyle name="Output 27 3 2 3 2 3" xfId="20557"/>
    <cellStyle name="Output 27 3 2 3 2 3 2" xfId="41744"/>
    <cellStyle name="Output 27 3 2 3 2 4" xfId="31124"/>
    <cellStyle name="Output 27 3 2 3 2_Table 2A-1_EFT (Annual)" xfId="8044"/>
    <cellStyle name="Output 27 3 2 3 3" xfId="11026"/>
    <cellStyle name="Output 27 3 2 3 3 2" xfId="23124"/>
    <cellStyle name="Output 27 3 2 3 3 2 2" xfId="44310"/>
    <cellStyle name="Output 27 3 2 3 3 3" xfId="33706"/>
    <cellStyle name="Output 27 3 2 3 4" xfId="18011"/>
    <cellStyle name="Output 27 3 2 3 4 2" xfId="39198"/>
    <cellStyle name="Output 27 3 2 3 5" xfId="28381"/>
    <cellStyle name="Output 27 3 2 3_Table 2A-1_EFT (Annual)" xfId="8043"/>
    <cellStyle name="Output 27 3 2 4" xfId="4999"/>
    <cellStyle name="Output 27 3 2 4 2" xfId="13259"/>
    <cellStyle name="Output 27 3 2 4 2 2" xfId="25265"/>
    <cellStyle name="Output 27 3 2 4 2 2 2" xfId="46451"/>
    <cellStyle name="Output 27 3 2 4 2 3" xfId="35847"/>
    <cellStyle name="Output 27 3 2 4 3" xfId="20152"/>
    <cellStyle name="Output 27 3 2 4 3 2" xfId="41339"/>
    <cellStyle name="Output 27 3 2 4 4" xfId="30656"/>
    <cellStyle name="Output 27 3 2 4_Table 2A-1_EFT (Annual)" xfId="8045"/>
    <cellStyle name="Output 27 3 2 5" xfId="10603"/>
    <cellStyle name="Output 27 3 2 5 2" xfId="22719"/>
    <cellStyle name="Output 27 3 2 5 2 2" xfId="43905"/>
    <cellStyle name="Output 27 3 2 5 3" xfId="33301"/>
    <cellStyle name="Output 27 3 2 6" xfId="17606"/>
    <cellStyle name="Output 27 3 2 6 2" xfId="38793"/>
    <cellStyle name="Output 27 3 2 7" xfId="27913"/>
    <cellStyle name="Output 27 3 2_Table 2A-1_EFT (Annual)" xfId="3434"/>
    <cellStyle name="Output 27 3 3" xfId="2177"/>
    <cellStyle name="Output 27 3 3 2" xfId="5738"/>
    <cellStyle name="Output 27 3 3 2 2" xfId="13953"/>
    <cellStyle name="Output 27 3 3 2 2 2" xfId="25941"/>
    <cellStyle name="Output 27 3 3 2 2 2 2" xfId="47127"/>
    <cellStyle name="Output 27 3 3 2 2 3" xfId="36523"/>
    <cellStyle name="Output 27 3 3 2 3" xfId="20828"/>
    <cellStyle name="Output 27 3 3 2 3 2" xfId="42015"/>
    <cellStyle name="Output 27 3 3 2 4" xfId="31395"/>
    <cellStyle name="Output 27 3 3 2_Table 2A-1_EFT (Annual)" xfId="8047"/>
    <cellStyle name="Output 27 3 3 3" xfId="11297"/>
    <cellStyle name="Output 27 3 3 3 2" xfId="23395"/>
    <cellStyle name="Output 27 3 3 3 2 2" xfId="44581"/>
    <cellStyle name="Output 27 3 3 3 3" xfId="33977"/>
    <cellStyle name="Output 27 3 3 4" xfId="18282"/>
    <cellStyle name="Output 27 3 3 4 2" xfId="39469"/>
    <cellStyle name="Output 27 3 3 5" xfId="28652"/>
    <cellStyle name="Output 27 3 3_Table 2A-1_EFT (Annual)" xfId="8046"/>
    <cellStyle name="Output 27 3 4" xfId="1731"/>
    <cellStyle name="Output 27 3 4 2" xfId="5292"/>
    <cellStyle name="Output 27 3 4 2 2" xfId="13517"/>
    <cellStyle name="Output 27 3 4 2 2 2" xfId="25508"/>
    <cellStyle name="Output 27 3 4 2 2 2 2" xfId="46694"/>
    <cellStyle name="Output 27 3 4 2 2 3" xfId="36090"/>
    <cellStyle name="Output 27 3 4 2 3" xfId="20395"/>
    <cellStyle name="Output 27 3 4 2 3 2" xfId="41582"/>
    <cellStyle name="Output 27 3 4 2 4" xfId="30949"/>
    <cellStyle name="Output 27 3 4 2_Table 2A-1_EFT (Annual)" xfId="8049"/>
    <cellStyle name="Output 27 3 4 3" xfId="10860"/>
    <cellStyle name="Output 27 3 4 3 2" xfId="22962"/>
    <cellStyle name="Output 27 3 4 3 2 2" xfId="44148"/>
    <cellStyle name="Output 27 3 4 3 3" xfId="33544"/>
    <cellStyle name="Output 27 3 4 4" xfId="17849"/>
    <cellStyle name="Output 27 3 4 4 2" xfId="39036"/>
    <cellStyle name="Output 27 3 4 5" xfId="28206"/>
    <cellStyle name="Output 27 3 4_Table 2A-1_EFT (Annual)" xfId="8048"/>
    <cellStyle name="Output 27 3 5" xfId="4031"/>
    <cellStyle name="Output 27 3 5 2" xfId="12355"/>
    <cellStyle name="Output 27 3 5 2 2" xfId="24377"/>
    <cellStyle name="Output 27 3 5 2 2 2" xfId="45563"/>
    <cellStyle name="Output 27 3 5 2 3" xfId="34959"/>
    <cellStyle name="Output 27 3 5 3" xfId="19264"/>
    <cellStyle name="Output 27 3 5 3 2" xfId="40451"/>
    <cellStyle name="Output 27 3 5 4" xfId="29719"/>
    <cellStyle name="Output 27 3 5_Table 2A-1_EFT (Annual)" xfId="8050"/>
    <cellStyle name="Output 27 3 6" xfId="9694"/>
    <cellStyle name="Output 27 3 6 2" xfId="21831"/>
    <cellStyle name="Output 27 3 6 2 2" xfId="43017"/>
    <cellStyle name="Output 27 3 6 3" xfId="32413"/>
    <cellStyle name="Output 27 3 7" xfId="16718"/>
    <cellStyle name="Output 27 3 7 2" xfId="37905"/>
    <cellStyle name="Output 27 3 8" xfId="26976"/>
    <cellStyle name="Output 27 3_Table 2A-1_EFT (Annual)" xfId="3433"/>
    <cellStyle name="Output 27 4" xfId="1277"/>
    <cellStyle name="Output 27 4 2" xfId="2547"/>
    <cellStyle name="Output 27 4 2 2" xfId="6108"/>
    <cellStyle name="Output 27 4 2 2 2" xfId="14302"/>
    <cellStyle name="Output 27 4 2 2 2 2" xfId="26274"/>
    <cellStyle name="Output 27 4 2 2 2 2 2" xfId="47460"/>
    <cellStyle name="Output 27 4 2 2 2 3" xfId="36856"/>
    <cellStyle name="Output 27 4 2 2 3" xfId="21161"/>
    <cellStyle name="Output 27 4 2 2 3 2" xfId="42348"/>
    <cellStyle name="Output 27 4 2 2 4" xfId="31764"/>
    <cellStyle name="Output 27 4 2 2_Table 2A-1_EFT (Annual)" xfId="8052"/>
    <cellStyle name="Output 27 4 2 3" xfId="11644"/>
    <cellStyle name="Output 27 4 2 3 2" xfId="23728"/>
    <cellStyle name="Output 27 4 2 3 2 2" xfId="44914"/>
    <cellStyle name="Output 27 4 2 3 3" xfId="34310"/>
    <cellStyle name="Output 27 4 2 4" xfId="18615"/>
    <cellStyle name="Output 27 4 2 4 2" xfId="39802"/>
    <cellStyle name="Output 27 4 2 5" xfId="29021"/>
    <cellStyle name="Output 27 4 2_Table 2A-1_EFT (Annual)" xfId="8051"/>
    <cellStyle name="Output 27 4 3" xfId="1843"/>
    <cellStyle name="Output 27 4 3 2" xfId="5404"/>
    <cellStyle name="Output 27 4 3 2 2" xfId="13619"/>
    <cellStyle name="Output 27 4 3 2 2 2" xfId="25607"/>
    <cellStyle name="Output 27 4 3 2 2 2 2" xfId="46793"/>
    <cellStyle name="Output 27 4 3 2 2 3" xfId="36189"/>
    <cellStyle name="Output 27 4 3 2 3" xfId="20494"/>
    <cellStyle name="Output 27 4 3 2 3 2" xfId="41681"/>
    <cellStyle name="Output 27 4 3 2 4" xfId="31061"/>
    <cellStyle name="Output 27 4 3 2_Table 2A-1_EFT (Annual)" xfId="8054"/>
    <cellStyle name="Output 27 4 3 3" xfId="10963"/>
    <cellStyle name="Output 27 4 3 3 2" xfId="23061"/>
    <cellStyle name="Output 27 4 3 3 2 2" xfId="44247"/>
    <cellStyle name="Output 27 4 3 3 3" xfId="33643"/>
    <cellStyle name="Output 27 4 3 4" xfId="17948"/>
    <cellStyle name="Output 27 4 3 4 2" xfId="39135"/>
    <cellStyle name="Output 27 4 3 5" xfId="28318"/>
    <cellStyle name="Output 27 4 3_Table 2A-1_EFT (Annual)" xfId="8053"/>
    <cellStyle name="Output 27 4 4" xfId="4838"/>
    <cellStyle name="Output 27 4 4 2" xfId="13098"/>
    <cellStyle name="Output 27 4 4 2 2" xfId="25104"/>
    <cellStyle name="Output 27 4 4 2 2 2" xfId="46290"/>
    <cellStyle name="Output 27 4 4 2 3" xfId="35686"/>
    <cellStyle name="Output 27 4 4 3" xfId="19991"/>
    <cellStyle name="Output 27 4 4 3 2" xfId="41178"/>
    <cellStyle name="Output 27 4 4 4" xfId="30495"/>
    <cellStyle name="Output 27 4 4_Table 2A-1_EFT (Annual)" xfId="8055"/>
    <cellStyle name="Output 27 4 5" xfId="10442"/>
    <cellStyle name="Output 27 4 5 2" xfId="22558"/>
    <cellStyle name="Output 27 4 5 2 2" xfId="43744"/>
    <cellStyle name="Output 27 4 5 3" xfId="33140"/>
    <cellStyle name="Output 27 4 6" xfId="17445"/>
    <cellStyle name="Output 27 4 6 2" xfId="38632"/>
    <cellStyle name="Output 27 4 7" xfId="27752"/>
    <cellStyle name="Output 27 4_Table 2A-1_EFT (Annual)" xfId="3435"/>
    <cellStyle name="Output 27 5" xfId="2016"/>
    <cellStyle name="Output 27 5 2" xfId="5577"/>
    <cellStyle name="Output 27 5 2 2" xfId="13792"/>
    <cellStyle name="Output 27 5 2 2 2" xfId="25780"/>
    <cellStyle name="Output 27 5 2 2 2 2" xfId="46966"/>
    <cellStyle name="Output 27 5 2 2 3" xfId="36362"/>
    <cellStyle name="Output 27 5 2 3" xfId="20667"/>
    <cellStyle name="Output 27 5 2 3 2" xfId="41854"/>
    <cellStyle name="Output 27 5 2 4" xfId="31234"/>
    <cellStyle name="Output 27 5 2_Table 2A-1_EFT (Annual)" xfId="8057"/>
    <cellStyle name="Output 27 5 3" xfId="11136"/>
    <cellStyle name="Output 27 5 3 2" xfId="23234"/>
    <cellStyle name="Output 27 5 3 2 2" xfId="44420"/>
    <cellStyle name="Output 27 5 3 3" xfId="33816"/>
    <cellStyle name="Output 27 5 4" xfId="18121"/>
    <cellStyle name="Output 27 5 4 2" xfId="39308"/>
    <cellStyle name="Output 27 5 5" xfId="28491"/>
    <cellStyle name="Output 27 5_Table 2A-1_EFT (Annual)" xfId="8056"/>
    <cellStyle name="Output 27 6" xfId="1675"/>
    <cellStyle name="Output 27 6 2" xfId="5236"/>
    <cellStyle name="Output 27 6 2 2" xfId="13479"/>
    <cellStyle name="Output 27 6 2 2 2" xfId="25477"/>
    <cellStyle name="Output 27 6 2 2 2 2" xfId="46663"/>
    <cellStyle name="Output 27 6 2 2 3" xfId="36059"/>
    <cellStyle name="Output 27 6 2 3" xfId="20364"/>
    <cellStyle name="Output 27 6 2 3 2" xfId="41551"/>
    <cellStyle name="Output 27 6 2 4" xfId="30893"/>
    <cellStyle name="Output 27 6 2_Table 2A-1_EFT (Annual)" xfId="8059"/>
    <cellStyle name="Output 27 6 3" xfId="10824"/>
    <cellStyle name="Output 27 6 3 2" xfId="22931"/>
    <cellStyle name="Output 27 6 3 2 2" xfId="44117"/>
    <cellStyle name="Output 27 6 3 3" xfId="33513"/>
    <cellStyle name="Output 27 6 4" xfId="17818"/>
    <cellStyle name="Output 27 6 4 2" xfId="39005"/>
    <cellStyle name="Output 27 6 5" xfId="28150"/>
    <cellStyle name="Output 27 6_Table 2A-1_EFT (Annual)" xfId="8058"/>
    <cellStyle name="Output 27 7" xfId="3824"/>
    <cellStyle name="Output 27 7 2" xfId="12187"/>
    <cellStyle name="Output 27 7 2 2" xfId="24216"/>
    <cellStyle name="Output 27 7 2 2 2" xfId="45402"/>
    <cellStyle name="Output 27 7 2 3" xfId="34798"/>
    <cellStyle name="Output 27 7 3" xfId="19103"/>
    <cellStyle name="Output 27 7 3 2" xfId="40290"/>
    <cellStyle name="Output 27 7 4" xfId="29533"/>
    <cellStyle name="Output 27 7_Table 2A-1_EFT (Annual)" xfId="8060"/>
    <cellStyle name="Output 27 8" xfId="9506"/>
    <cellStyle name="Output 27 8 2" xfId="21670"/>
    <cellStyle name="Output 27 8 2 2" xfId="42856"/>
    <cellStyle name="Output 27 8 3" xfId="32252"/>
    <cellStyle name="Output 27 9" xfId="16557"/>
    <cellStyle name="Output 27 9 2" xfId="37744"/>
    <cellStyle name="Output 27_Table 2A-1_EFT (Annual)" xfId="3430"/>
    <cellStyle name="Output 28" xfId="208"/>
    <cellStyle name="Output 28 10" xfId="26763"/>
    <cellStyle name="Output 28 2" xfId="601"/>
    <cellStyle name="Output 28 2 2" xfId="1578"/>
    <cellStyle name="Output 28 2 2 2" xfId="2848"/>
    <cellStyle name="Output 28 2 2 2 2" xfId="6409"/>
    <cellStyle name="Output 28 2 2 2 2 2" xfId="14603"/>
    <cellStyle name="Output 28 2 2 2 2 2 2" xfId="26575"/>
    <cellStyle name="Output 28 2 2 2 2 2 2 2" xfId="47761"/>
    <cellStyle name="Output 28 2 2 2 2 2 3" xfId="37157"/>
    <cellStyle name="Output 28 2 2 2 2 3" xfId="21462"/>
    <cellStyle name="Output 28 2 2 2 2 3 2" xfId="42649"/>
    <cellStyle name="Output 28 2 2 2 2 4" xfId="32065"/>
    <cellStyle name="Output 28 2 2 2 2_Table 2A-1_EFT (Annual)" xfId="8062"/>
    <cellStyle name="Output 28 2 2 2 3" xfId="11945"/>
    <cellStyle name="Output 28 2 2 2 3 2" xfId="24029"/>
    <cellStyle name="Output 28 2 2 2 3 2 2" xfId="45215"/>
    <cellStyle name="Output 28 2 2 2 3 3" xfId="34611"/>
    <cellStyle name="Output 28 2 2 2 4" xfId="18916"/>
    <cellStyle name="Output 28 2 2 2 4 2" xfId="40103"/>
    <cellStyle name="Output 28 2 2 2 5" xfId="29322"/>
    <cellStyle name="Output 28 2 2 2_Table 2A-1_EFT (Annual)" xfId="8061"/>
    <cellStyle name="Output 28 2 2 3" xfId="1932"/>
    <cellStyle name="Output 28 2 2 3 2" xfId="5493"/>
    <cellStyle name="Output 28 2 2 3 2 2" xfId="13708"/>
    <cellStyle name="Output 28 2 2 3 2 2 2" xfId="25696"/>
    <cellStyle name="Output 28 2 2 3 2 2 2 2" xfId="46882"/>
    <cellStyle name="Output 28 2 2 3 2 2 3" xfId="36278"/>
    <cellStyle name="Output 28 2 2 3 2 3" xfId="20583"/>
    <cellStyle name="Output 28 2 2 3 2 3 2" xfId="41770"/>
    <cellStyle name="Output 28 2 2 3 2 4" xfId="31150"/>
    <cellStyle name="Output 28 2 2 3 2_Table 2A-1_EFT (Annual)" xfId="8064"/>
    <cellStyle name="Output 28 2 2 3 3" xfId="11052"/>
    <cellStyle name="Output 28 2 2 3 3 2" xfId="23150"/>
    <cellStyle name="Output 28 2 2 3 3 2 2" xfId="44336"/>
    <cellStyle name="Output 28 2 2 3 3 3" xfId="33732"/>
    <cellStyle name="Output 28 2 2 3 4" xfId="18037"/>
    <cellStyle name="Output 28 2 2 3 4 2" xfId="39224"/>
    <cellStyle name="Output 28 2 2 3 5" xfId="28407"/>
    <cellStyle name="Output 28 2 2 3_Table 2A-1_EFT (Annual)" xfId="8063"/>
    <cellStyle name="Output 28 2 2 4" xfId="5139"/>
    <cellStyle name="Output 28 2 2 4 2" xfId="13399"/>
    <cellStyle name="Output 28 2 2 4 2 2" xfId="25405"/>
    <cellStyle name="Output 28 2 2 4 2 2 2" xfId="46591"/>
    <cellStyle name="Output 28 2 2 4 2 3" xfId="35987"/>
    <cellStyle name="Output 28 2 2 4 3" xfId="20292"/>
    <cellStyle name="Output 28 2 2 4 3 2" xfId="41479"/>
    <cellStyle name="Output 28 2 2 4 4" xfId="30796"/>
    <cellStyle name="Output 28 2 2 4_Table 2A-1_EFT (Annual)" xfId="8065"/>
    <cellStyle name="Output 28 2 2 5" xfId="10743"/>
    <cellStyle name="Output 28 2 2 5 2" xfId="22859"/>
    <cellStyle name="Output 28 2 2 5 2 2" xfId="44045"/>
    <cellStyle name="Output 28 2 2 5 3" xfId="33441"/>
    <cellStyle name="Output 28 2 2 6" xfId="17746"/>
    <cellStyle name="Output 28 2 2 6 2" xfId="38933"/>
    <cellStyle name="Output 28 2 2 7" xfId="28053"/>
    <cellStyle name="Output 28 2 2_Table 2A-1_EFT (Annual)" xfId="3438"/>
    <cellStyle name="Output 28 2 3" xfId="2317"/>
    <cellStyle name="Output 28 2 3 2" xfId="5878"/>
    <cellStyle name="Output 28 2 3 2 2" xfId="14093"/>
    <cellStyle name="Output 28 2 3 2 2 2" xfId="26081"/>
    <cellStyle name="Output 28 2 3 2 2 2 2" xfId="47267"/>
    <cellStyle name="Output 28 2 3 2 2 3" xfId="36663"/>
    <cellStyle name="Output 28 2 3 2 3" xfId="20968"/>
    <cellStyle name="Output 28 2 3 2 3 2" xfId="42155"/>
    <cellStyle name="Output 28 2 3 2 4" xfId="31535"/>
    <cellStyle name="Output 28 2 3 2_Table 2A-1_EFT (Annual)" xfId="8067"/>
    <cellStyle name="Output 28 2 3 3" xfId="11437"/>
    <cellStyle name="Output 28 2 3 3 2" xfId="23535"/>
    <cellStyle name="Output 28 2 3 3 2 2" xfId="44721"/>
    <cellStyle name="Output 28 2 3 3 3" xfId="34117"/>
    <cellStyle name="Output 28 2 3 4" xfId="18422"/>
    <cellStyle name="Output 28 2 3 4 2" xfId="39609"/>
    <cellStyle name="Output 28 2 3 5" xfId="28792"/>
    <cellStyle name="Output 28 2 3_Table 2A-1_EFT (Annual)" xfId="8066"/>
    <cellStyle name="Output 28 2 4" xfId="1757"/>
    <cellStyle name="Output 28 2 4 2" xfId="5318"/>
    <cellStyle name="Output 28 2 4 2 2" xfId="13543"/>
    <cellStyle name="Output 28 2 4 2 2 2" xfId="25534"/>
    <cellStyle name="Output 28 2 4 2 2 2 2" xfId="46720"/>
    <cellStyle name="Output 28 2 4 2 2 3" xfId="36116"/>
    <cellStyle name="Output 28 2 4 2 3" xfId="20421"/>
    <cellStyle name="Output 28 2 4 2 3 2" xfId="41608"/>
    <cellStyle name="Output 28 2 4 2 4" xfId="30975"/>
    <cellStyle name="Output 28 2 4 2_Table 2A-1_EFT (Annual)" xfId="8069"/>
    <cellStyle name="Output 28 2 4 3" xfId="10886"/>
    <cellStyle name="Output 28 2 4 3 2" xfId="22988"/>
    <cellStyle name="Output 28 2 4 3 2 2" xfId="44174"/>
    <cellStyle name="Output 28 2 4 3 3" xfId="33570"/>
    <cellStyle name="Output 28 2 4 4" xfId="17875"/>
    <cellStyle name="Output 28 2 4 4 2" xfId="39062"/>
    <cellStyle name="Output 28 2 4 5" xfId="28232"/>
    <cellStyle name="Output 28 2 4_Table 2A-1_EFT (Annual)" xfId="8068"/>
    <cellStyle name="Output 28 2 5" xfId="4171"/>
    <cellStyle name="Output 28 2 5 2" xfId="12495"/>
    <cellStyle name="Output 28 2 5 2 2" xfId="24517"/>
    <cellStyle name="Output 28 2 5 2 2 2" xfId="45703"/>
    <cellStyle name="Output 28 2 5 2 3" xfId="35099"/>
    <cellStyle name="Output 28 2 5 3" xfId="19404"/>
    <cellStyle name="Output 28 2 5 3 2" xfId="40591"/>
    <cellStyle name="Output 28 2 5 4" xfId="29859"/>
    <cellStyle name="Output 28 2 5_Table 2A-1_EFT (Annual)" xfId="8070"/>
    <cellStyle name="Output 28 2 6" xfId="9834"/>
    <cellStyle name="Output 28 2 6 2" xfId="21971"/>
    <cellStyle name="Output 28 2 6 2 2" xfId="43157"/>
    <cellStyle name="Output 28 2 6 3" xfId="32553"/>
    <cellStyle name="Output 28 2 7" xfId="16858"/>
    <cellStyle name="Output 28 2 7 2" xfId="38045"/>
    <cellStyle name="Output 28 2 8" xfId="27116"/>
    <cellStyle name="Output 28 2_Table 2A-1_EFT (Annual)" xfId="3437"/>
    <cellStyle name="Output 28 3" xfId="436"/>
    <cellStyle name="Output 28 3 2" xfId="1419"/>
    <cellStyle name="Output 28 3 2 2" xfId="2689"/>
    <cellStyle name="Output 28 3 2 2 2" xfId="6250"/>
    <cellStyle name="Output 28 3 2 2 2 2" xfId="14444"/>
    <cellStyle name="Output 28 3 2 2 2 2 2" xfId="26416"/>
    <cellStyle name="Output 28 3 2 2 2 2 2 2" xfId="47602"/>
    <cellStyle name="Output 28 3 2 2 2 2 3" xfId="36998"/>
    <cellStyle name="Output 28 3 2 2 2 3" xfId="21303"/>
    <cellStyle name="Output 28 3 2 2 2 3 2" xfId="42490"/>
    <cellStyle name="Output 28 3 2 2 2 4" xfId="31906"/>
    <cellStyle name="Output 28 3 2 2 2_Table 2A-1_EFT (Annual)" xfId="8072"/>
    <cellStyle name="Output 28 3 2 2 3" xfId="11786"/>
    <cellStyle name="Output 28 3 2 2 3 2" xfId="23870"/>
    <cellStyle name="Output 28 3 2 2 3 2 2" xfId="45056"/>
    <cellStyle name="Output 28 3 2 2 3 3" xfId="34452"/>
    <cellStyle name="Output 28 3 2 2 4" xfId="18757"/>
    <cellStyle name="Output 28 3 2 2 4 2" xfId="39944"/>
    <cellStyle name="Output 28 3 2 2 5" xfId="29163"/>
    <cellStyle name="Output 28 3 2 2_Table 2A-1_EFT (Annual)" xfId="8071"/>
    <cellStyle name="Output 28 3 2 3" xfId="1901"/>
    <cellStyle name="Output 28 3 2 3 2" xfId="5462"/>
    <cellStyle name="Output 28 3 2 3 2 2" xfId="13677"/>
    <cellStyle name="Output 28 3 2 3 2 2 2" xfId="25665"/>
    <cellStyle name="Output 28 3 2 3 2 2 2 2" xfId="46851"/>
    <cellStyle name="Output 28 3 2 3 2 2 3" xfId="36247"/>
    <cellStyle name="Output 28 3 2 3 2 3" xfId="20552"/>
    <cellStyle name="Output 28 3 2 3 2 3 2" xfId="41739"/>
    <cellStyle name="Output 28 3 2 3 2 4" xfId="31119"/>
    <cellStyle name="Output 28 3 2 3 2_Table 2A-1_EFT (Annual)" xfId="8074"/>
    <cellStyle name="Output 28 3 2 3 3" xfId="11021"/>
    <cellStyle name="Output 28 3 2 3 3 2" xfId="23119"/>
    <cellStyle name="Output 28 3 2 3 3 2 2" xfId="44305"/>
    <cellStyle name="Output 28 3 2 3 3 3" xfId="33701"/>
    <cellStyle name="Output 28 3 2 3 4" xfId="18006"/>
    <cellStyle name="Output 28 3 2 3 4 2" xfId="39193"/>
    <cellStyle name="Output 28 3 2 3 5" xfId="28376"/>
    <cellStyle name="Output 28 3 2 3_Table 2A-1_EFT (Annual)" xfId="8073"/>
    <cellStyle name="Output 28 3 2 4" xfId="4980"/>
    <cellStyle name="Output 28 3 2 4 2" xfId="13240"/>
    <cellStyle name="Output 28 3 2 4 2 2" xfId="25246"/>
    <cellStyle name="Output 28 3 2 4 2 2 2" xfId="46432"/>
    <cellStyle name="Output 28 3 2 4 2 3" xfId="35828"/>
    <cellStyle name="Output 28 3 2 4 3" xfId="20133"/>
    <cellStyle name="Output 28 3 2 4 3 2" xfId="41320"/>
    <cellStyle name="Output 28 3 2 4 4" xfId="30637"/>
    <cellStyle name="Output 28 3 2 4_Table 2A-1_EFT (Annual)" xfId="8075"/>
    <cellStyle name="Output 28 3 2 5" xfId="10584"/>
    <cellStyle name="Output 28 3 2 5 2" xfId="22700"/>
    <cellStyle name="Output 28 3 2 5 2 2" xfId="43886"/>
    <cellStyle name="Output 28 3 2 5 3" xfId="33282"/>
    <cellStyle name="Output 28 3 2 6" xfId="17587"/>
    <cellStyle name="Output 28 3 2 6 2" xfId="38774"/>
    <cellStyle name="Output 28 3 2 7" xfId="27894"/>
    <cellStyle name="Output 28 3 2_Table 2A-1_EFT (Annual)" xfId="3440"/>
    <cellStyle name="Output 28 3 3" xfId="2158"/>
    <cellStyle name="Output 28 3 3 2" xfId="5719"/>
    <cellStyle name="Output 28 3 3 2 2" xfId="13934"/>
    <cellStyle name="Output 28 3 3 2 2 2" xfId="25922"/>
    <cellStyle name="Output 28 3 3 2 2 2 2" xfId="47108"/>
    <cellStyle name="Output 28 3 3 2 2 3" xfId="36504"/>
    <cellStyle name="Output 28 3 3 2 3" xfId="20809"/>
    <cellStyle name="Output 28 3 3 2 3 2" xfId="41996"/>
    <cellStyle name="Output 28 3 3 2 4" xfId="31376"/>
    <cellStyle name="Output 28 3 3 2_Table 2A-1_EFT (Annual)" xfId="8077"/>
    <cellStyle name="Output 28 3 3 3" xfId="11278"/>
    <cellStyle name="Output 28 3 3 3 2" xfId="23376"/>
    <cellStyle name="Output 28 3 3 3 2 2" xfId="44562"/>
    <cellStyle name="Output 28 3 3 3 3" xfId="33958"/>
    <cellStyle name="Output 28 3 3 4" xfId="18263"/>
    <cellStyle name="Output 28 3 3 4 2" xfId="39450"/>
    <cellStyle name="Output 28 3 3 5" xfId="28633"/>
    <cellStyle name="Output 28 3 3_Table 2A-1_EFT (Annual)" xfId="8076"/>
    <cellStyle name="Output 28 3 4" xfId="1721"/>
    <cellStyle name="Output 28 3 4 2" xfId="5282"/>
    <cellStyle name="Output 28 3 4 2 2" xfId="13511"/>
    <cellStyle name="Output 28 3 4 2 2 2" xfId="25504"/>
    <cellStyle name="Output 28 3 4 2 2 2 2" xfId="46690"/>
    <cellStyle name="Output 28 3 4 2 2 3" xfId="36086"/>
    <cellStyle name="Output 28 3 4 2 3" xfId="20391"/>
    <cellStyle name="Output 28 3 4 2 3 2" xfId="41578"/>
    <cellStyle name="Output 28 3 4 2 4" xfId="30939"/>
    <cellStyle name="Output 28 3 4 2_Table 2A-1_EFT (Annual)" xfId="8079"/>
    <cellStyle name="Output 28 3 4 3" xfId="10855"/>
    <cellStyle name="Output 28 3 4 3 2" xfId="22958"/>
    <cellStyle name="Output 28 3 4 3 2 2" xfId="44144"/>
    <cellStyle name="Output 28 3 4 3 3" xfId="33540"/>
    <cellStyle name="Output 28 3 4 4" xfId="17845"/>
    <cellStyle name="Output 28 3 4 4 2" xfId="39032"/>
    <cellStyle name="Output 28 3 4 5" xfId="28196"/>
    <cellStyle name="Output 28 3 4_Table 2A-1_EFT (Annual)" xfId="8078"/>
    <cellStyle name="Output 28 3 5" xfId="4006"/>
    <cellStyle name="Output 28 3 5 2" xfId="12334"/>
    <cellStyle name="Output 28 3 5 2 2" xfId="24358"/>
    <cellStyle name="Output 28 3 5 2 2 2" xfId="45544"/>
    <cellStyle name="Output 28 3 5 2 3" xfId="34940"/>
    <cellStyle name="Output 28 3 5 3" xfId="19245"/>
    <cellStyle name="Output 28 3 5 3 2" xfId="40432"/>
    <cellStyle name="Output 28 3 5 4" xfId="29694"/>
    <cellStyle name="Output 28 3 5_Table 2A-1_EFT (Annual)" xfId="8080"/>
    <cellStyle name="Output 28 3 6" xfId="9671"/>
    <cellStyle name="Output 28 3 6 2" xfId="21812"/>
    <cellStyle name="Output 28 3 6 2 2" xfId="42998"/>
    <cellStyle name="Output 28 3 6 3" xfId="32394"/>
    <cellStyle name="Output 28 3 7" xfId="16699"/>
    <cellStyle name="Output 28 3 7 2" xfId="37886"/>
    <cellStyle name="Output 28 3 8" xfId="26951"/>
    <cellStyle name="Output 28 3_Table 2A-1_EFT (Annual)" xfId="3439"/>
    <cellStyle name="Output 28 4" xfId="1256"/>
    <cellStyle name="Output 28 4 2" xfId="2526"/>
    <cellStyle name="Output 28 4 2 2" xfId="6087"/>
    <cellStyle name="Output 28 4 2 2 2" xfId="14281"/>
    <cellStyle name="Output 28 4 2 2 2 2" xfId="26253"/>
    <cellStyle name="Output 28 4 2 2 2 2 2" xfId="47439"/>
    <cellStyle name="Output 28 4 2 2 2 3" xfId="36835"/>
    <cellStyle name="Output 28 4 2 2 3" xfId="21140"/>
    <cellStyle name="Output 28 4 2 2 3 2" xfId="42327"/>
    <cellStyle name="Output 28 4 2 2 4" xfId="31743"/>
    <cellStyle name="Output 28 4 2 2_Table 2A-1_EFT (Annual)" xfId="8082"/>
    <cellStyle name="Output 28 4 2 3" xfId="11623"/>
    <cellStyle name="Output 28 4 2 3 2" xfId="23707"/>
    <cellStyle name="Output 28 4 2 3 2 2" xfId="44893"/>
    <cellStyle name="Output 28 4 2 3 3" xfId="34289"/>
    <cellStyle name="Output 28 4 2 4" xfId="18594"/>
    <cellStyle name="Output 28 4 2 4 2" xfId="39781"/>
    <cellStyle name="Output 28 4 2 5" xfId="29000"/>
    <cellStyle name="Output 28 4 2_Table 2A-1_EFT (Annual)" xfId="8081"/>
    <cellStyle name="Output 28 4 3" xfId="1837"/>
    <cellStyle name="Output 28 4 3 2" xfId="5398"/>
    <cellStyle name="Output 28 4 3 2 2" xfId="13613"/>
    <cellStyle name="Output 28 4 3 2 2 2" xfId="25601"/>
    <cellStyle name="Output 28 4 3 2 2 2 2" xfId="46787"/>
    <cellStyle name="Output 28 4 3 2 2 3" xfId="36183"/>
    <cellStyle name="Output 28 4 3 2 3" xfId="20488"/>
    <cellStyle name="Output 28 4 3 2 3 2" xfId="41675"/>
    <cellStyle name="Output 28 4 3 2 4" xfId="31055"/>
    <cellStyle name="Output 28 4 3 2_Table 2A-1_EFT (Annual)" xfId="8084"/>
    <cellStyle name="Output 28 4 3 3" xfId="10957"/>
    <cellStyle name="Output 28 4 3 3 2" xfId="23055"/>
    <cellStyle name="Output 28 4 3 3 2 2" xfId="44241"/>
    <cellStyle name="Output 28 4 3 3 3" xfId="33637"/>
    <cellStyle name="Output 28 4 3 4" xfId="17942"/>
    <cellStyle name="Output 28 4 3 4 2" xfId="39129"/>
    <cellStyle name="Output 28 4 3 5" xfId="28312"/>
    <cellStyle name="Output 28 4 3_Table 2A-1_EFT (Annual)" xfId="8083"/>
    <cellStyle name="Output 28 4 4" xfId="4817"/>
    <cellStyle name="Output 28 4 4 2" xfId="13077"/>
    <cellStyle name="Output 28 4 4 2 2" xfId="25083"/>
    <cellStyle name="Output 28 4 4 2 2 2" xfId="46269"/>
    <cellStyle name="Output 28 4 4 2 3" xfId="35665"/>
    <cellStyle name="Output 28 4 4 3" xfId="19970"/>
    <cellStyle name="Output 28 4 4 3 2" xfId="41157"/>
    <cellStyle name="Output 28 4 4 4" xfId="30474"/>
    <cellStyle name="Output 28 4 4_Table 2A-1_EFT (Annual)" xfId="8085"/>
    <cellStyle name="Output 28 4 5" xfId="10421"/>
    <cellStyle name="Output 28 4 5 2" xfId="22537"/>
    <cellStyle name="Output 28 4 5 2 2" xfId="43723"/>
    <cellStyle name="Output 28 4 5 3" xfId="33119"/>
    <cellStyle name="Output 28 4 6" xfId="17424"/>
    <cellStyle name="Output 28 4 6 2" xfId="38611"/>
    <cellStyle name="Output 28 4 7" xfId="27731"/>
    <cellStyle name="Output 28 4_Table 2A-1_EFT (Annual)" xfId="3441"/>
    <cellStyle name="Output 28 5" xfId="1995"/>
    <cellStyle name="Output 28 5 2" xfId="5556"/>
    <cellStyle name="Output 28 5 2 2" xfId="13771"/>
    <cellStyle name="Output 28 5 2 2 2" xfId="25759"/>
    <cellStyle name="Output 28 5 2 2 2 2" xfId="46945"/>
    <cellStyle name="Output 28 5 2 2 3" xfId="36341"/>
    <cellStyle name="Output 28 5 2 3" xfId="20646"/>
    <cellStyle name="Output 28 5 2 3 2" xfId="41833"/>
    <cellStyle name="Output 28 5 2 4" xfId="31213"/>
    <cellStyle name="Output 28 5 2_Table 2A-1_EFT (Annual)" xfId="8087"/>
    <cellStyle name="Output 28 5 3" xfId="11115"/>
    <cellStyle name="Output 28 5 3 2" xfId="23213"/>
    <cellStyle name="Output 28 5 3 2 2" xfId="44399"/>
    <cellStyle name="Output 28 5 3 3" xfId="33795"/>
    <cellStyle name="Output 28 5 4" xfId="18100"/>
    <cellStyle name="Output 28 5 4 2" xfId="39287"/>
    <cellStyle name="Output 28 5 5" xfId="28470"/>
    <cellStyle name="Output 28 5_Table 2A-1_EFT (Annual)" xfId="8086"/>
    <cellStyle name="Output 28 6" xfId="1664"/>
    <cellStyle name="Output 28 6 2" xfId="5225"/>
    <cellStyle name="Output 28 6 2 2" xfId="13472"/>
    <cellStyle name="Output 28 6 2 2 2" xfId="25472"/>
    <cellStyle name="Output 28 6 2 2 2 2" xfId="46658"/>
    <cellStyle name="Output 28 6 2 2 3" xfId="36054"/>
    <cellStyle name="Output 28 6 2 3" xfId="20359"/>
    <cellStyle name="Output 28 6 2 3 2" xfId="41546"/>
    <cellStyle name="Output 28 6 2 4" xfId="30882"/>
    <cellStyle name="Output 28 6 2_Table 2A-1_EFT (Annual)" xfId="8089"/>
    <cellStyle name="Output 28 6 3" xfId="10817"/>
    <cellStyle name="Output 28 6 3 2" xfId="22926"/>
    <cellStyle name="Output 28 6 3 2 2" xfId="44112"/>
    <cellStyle name="Output 28 6 3 3" xfId="33508"/>
    <cellStyle name="Output 28 6 4" xfId="17813"/>
    <cellStyle name="Output 28 6 4 2" xfId="39000"/>
    <cellStyle name="Output 28 6 5" xfId="28139"/>
    <cellStyle name="Output 28 6_Table 2A-1_EFT (Annual)" xfId="8088"/>
    <cellStyle name="Output 28 7" xfId="3797"/>
    <cellStyle name="Output 28 7 2" xfId="12165"/>
    <cellStyle name="Output 28 7 2 2" xfId="24195"/>
    <cellStyle name="Output 28 7 2 2 2" xfId="45381"/>
    <cellStyle name="Output 28 7 2 3" xfId="34777"/>
    <cellStyle name="Output 28 7 3" xfId="19082"/>
    <cellStyle name="Output 28 7 3 2" xfId="40269"/>
    <cellStyle name="Output 28 7 4" xfId="29506"/>
    <cellStyle name="Output 28 7_Table 2A-1_EFT (Annual)" xfId="8090"/>
    <cellStyle name="Output 28 8" xfId="9484"/>
    <cellStyle name="Output 28 8 2" xfId="21649"/>
    <cellStyle name="Output 28 8 2 2" xfId="42835"/>
    <cellStyle name="Output 28 8 3" xfId="32231"/>
    <cellStyle name="Output 28 9" xfId="16536"/>
    <cellStyle name="Output 28 9 2" xfId="37723"/>
    <cellStyle name="Output 28_Table 2A-1_EFT (Annual)" xfId="3436"/>
    <cellStyle name="Output 29" xfId="218"/>
    <cellStyle name="Output 29 10" xfId="26773"/>
    <cellStyle name="Output 29 2" xfId="611"/>
    <cellStyle name="Output 29 2 2" xfId="1588"/>
    <cellStyle name="Output 29 2 2 2" xfId="2858"/>
    <cellStyle name="Output 29 2 2 2 2" xfId="6419"/>
    <cellStyle name="Output 29 2 2 2 2 2" xfId="14613"/>
    <cellStyle name="Output 29 2 2 2 2 2 2" xfId="26585"/>
    <cellStyle name="Output 29 2 2 2 2 2 2 2" xfId="47771"/>
    <cellStyle name="Output 29 2 2 2 2 2 3" xfId="37167"/>
    <cellStyle name="Output 29 2 2 2 2 3" xfId="21472"/>
    <cellStyle name="Output 29 2 2 2 2 3 2" xfId="42659"/>
    <cellStyle name="Output 29 2 2 2 2 4" xfId="32075"/>
    <cellStyle name="Output 29 2 2 2 2_Table 2A-1_EFT (Annual)" xfId="8092"/>
    <cellStyle name="Output 29 2 2 2 3" xfId="11955"/>
    <cellStyle name="Output 29 2 2 2 3 2" xfId="24039"/>
    <cellStyle name="Output 29 2 2 2 3 2 2" xfId="45225"/>
    <cellStyle name="Output 29 2 2 2 3 3" xfId="34621"/>
    <cellStyle name="Output 29 2 2 2 4" xfId="18926"/>
    <cellStyle name="Output 29 2 2 2 4 2" xfId="40113"/>
    <cellStyle name="Output 29 2 2 2 5" xfId="29332"/>
    <cellStyle name="Output 29 2 2 2_Table 2A-1_EFT (Annual)" xfId="8091"/>
    <cellStyle name="Output 29 2 2 3" xfId="1934"/>
    <cellStyle name="Output 29 2 2 3 2" xfId="5495"/>
    <cellStyle name="Output 29 2 2 3 2 2" xfId="13710"/>
    <cellStyle name="Output 29 2 2 3 2 2 2" xfId="25698"/>
    <cellStyle name="Output 29 2 2 3 2 2 2 2" xfId="46884"/>
    <cellStyle name="Output 29 2 2 3 2 2 3" xfId="36280"/>
    <cellStyle name="Output 29 2 2 3 2 3" xfId="20585"/>
    <cellStyle name="Output 29 2 2 3 2 3 2" xfId="41772"/>
    <cellStyle name="Output 29 2 2 3 2 4" xfId="31152"/>
    <cellStyle name="Output 29 2 2 3 2_Table 2A-1_EFT (Annual)" xfId="8094"/>
    <cellStyle name="Output 29 2 2 3 3" xfId="11054"/>
    <cellStyle name="Output 29 2 2 3 3 2" xfId="23152"/>
    <cellStyle name="Output 29 2 2 3 3 2 2" xfId="44338"/>
    <cellStyle name="Output 29 2 2 3 3 3" xfId="33734"/>
    <cellStyle name="Output 29 2 2 3 4" xfId="18039"/>
    <cellStyle name="Output 29 2 2 3 4 2" xfId="39226"/>
    <cellStyle name="Output 29 2 2 3 5" xfId="28409"/>
    <cellStyle name="Output 29 2 2 3_Table 2A-1_EFT (Annual)" xfId="8093"/>
    <cellStyle name="Output 29 2 2 4" xfId="5149"/>
    <cellStyle name="Output 29 2 2 4 2" xfId="13409"/>
    <cellStyle name="Output 29 2 2 4 2 2" xfId="25415"/>
    <cellStyle name="Output 29 2 2 4 2 2 2" xfId="46601"/>
    <cellStyle name="Output 29 2 2 4 2 3" xfId="35997"/>
    <cellStyle name="Output 29 2 2 4 3" xfId="20302"/>
    <cellStyle name="Output 29 2 2 4 3 2" xfId="41489"/>
    <cellStyle name="Output 29 2 2 4 4" xfId="30806"/>
    <cellStyle name="Output 29 2 2 4_Table 2A-1_EFT (Annual)" xfId="8095"/>
    <cellStyle name="Output 29 2 2 5" xfId="10753"/>
    <cellStyle name="Output 29 2 2 5 2" xfId="22869"/>
    <cellStyle name="Output 29 2 2 5 2 2" xfId="44055"/>
    <cellStyle name="Output 29 2 2 5 3" xfId="33451"/>
    <cellStyle name="Output 29 2 2 6" xfId="17756"/>
    <cellStyle name="Output 29 2 2 6 2" xfId="38943"/>
    <cellStyle name="Output 29 2 2 7" xfId="28063"/>
    <cellStyle name="Output 29 2 2_Table 2A-1_EFT (Annual)" xfId="3444"/>
    <cellStyle name="Output 29 2 3" xfId="2327"/>
    <cellStyle name="Output 29 2 3 2" xfId="5888"/>
    <cellStyle name="Output 29 2 3 2 2" xfId="14103"/>
    <cellStyle name="Output 29 2 3 2 2 2" xfId="26091"/>
    <cellStyle name="Output 29 2 3 2 2 2 2" xfId="47277"/>
    <cellStyle name="Output 29 2 3 2 2 3" xfId="36673"/>
    <cellStyle name="Output 29 2 3 2 3" xfId="20978"/>
    <cellStyle name="Output 29 2 3 2 3 2" xfId="42165"/>
    <cellStyle name="Output 29 2 3 2 4" xfId="31545"/>
    <cellStyle name="Output 29 2 3 2_Table 2A-1_EFT (Annual)" xfId="8097"/>
    <cellStyle name="Output 29 2 3 3" xfId="11447"/>
    <cellStyle name="Output 29 2 3 3 2" xfId="23545"/>
    <cellStyle name="Output 29 2 3 3 2 2" xfId="44731"/>
    <cellStyle name="Output 29 2 3 3 3" xfId="34127"/>
    <cellStyle name="Output 29 2 3 4" xfId="18432"/>
    <cellStyle name="Output 29 2 3 4 2" xfId="39619"/>
    <cellStyle name="Output 29 2 3 5" xfId="28802"/>
    <cellStyle name="Output 29 2 3_Table 2A-1_EFT (Annual)" xfId="8096"/>
    <cellStyle name="Output 29 2 4" xfId="1759"/>
    <cellStyle name="Output 29 2 4 2" xfId="5320"/>
    <cellStyle name="Output 29 2 4 2 2" xfId="13545"/>
    <cellStyle name="Output 29 2 4 2 2 2" xfId="25536"/>
    <cellStyle name="Output 29 2 4 2 2 2 2" xfId="46722"/>
    <cellStyle name="Output 29 2 4 2 2 3" xfId="36118"/>
    <cellStyle name="Output 29 2 4 2 3" xfId="20423"/>
    <cellStyle name="Output 29 2 4 2 3 2" xfId="41610"/>
    <cellStyle name="Output 29 2 4 2 4" xfId="30977"/>
    <cellStyle name="Output 29 2 4 2_Table 2A-1_EFT (Annual)" xfId="8099"/>
    <cellStyle name="Output 29 2 4 3" xfId="10888"/>
    <cellStyle name="Output 29 2 4 3 2" xfId="22990"/>
    <cellStyle name="Output 29 2 4 3 2 2" xfId="44176"/>
    <cellStyle name="Output 29 2 4 3 3" xfId="33572"/>
    <cellStyle name="Output 29 2 4 4" xfId="17877"/>
    <cellStyle name="Output 29 2 4 4 2" xfId="39064"/>
    <cellStyle name="Output 29 2 4 5" xfId="28234"/>
    <cellStyle name="Output 29 2 4_Table 2A-1_EFT (Annual)" xfId="8098"/>
    <cellStyle name="Output 29 2 5" xfId="4181"/>
    <cellStyle name="Output 29 2 5 2" xfId="12505"/>
    <cellStyle name="Output 29 2 5 2 2" xfId="24527"/>
    <cellStyle name="Output 29 2 5 2 2 2" xfId="45713"/>
    <cellStyle name="Output 29 2 5 2 3" xfId="35109"/>
    <cellStyle name="Output 29 2 5 3" xfId="19414"/>
    <cellStyle name="Output 29 2 5 3 2" xfId="40601"/>
    <cellStyle name="Output 29 2 5 4" xfId="29869"/>
    <cellStyle name="Output 29 2 5_Table 2A-1_EFT (Annual)" xfId="8100"/>
    <cellStyle name="Output 29 2 6" xfId="9844"/>
    <cellStyle name="Output 29 2 6 2" xfId="21981"/>
    <cellStyle name="Output 29 2 6 2 2" xfId="43167"/>
    <cellStyle name="Output 29 2 6 3" xfId="32563"/>
    <cellStyle name="Output 29 2 7" xfId="16868"/>
    <cellStyle name="Output 29 2 7 2" xfId="38055"/>
    <cellStyle name="Output 29 2 8" xfId="27126"/>
    <cellStyle name="Output 29 2_Table 2A-1_EFT (Annual)" xfId="3443"/>
    <cellStyle name="Output 29 3" xfId="446"/>
    <cellStyle name="Output 29 3 2" xfId="1429"/>
    <cellStyle name="Output 29 3 2 2" xfId="2699"/>
    <cellStyle name="Output 29 3 2 2 2" xfId="6260"/>
    <cellStyle name="Output 29 3 2 2 2 2" xfId="14454"/>
    <cellStyle name="Output 29 3 2 2 2 2 2" xfId="26426"/>
    <cellStyle name="Output 29 3 2 2 2 2 2 2" xfId="47612"/>
    <cellStyle name="Output 29 3 2 2 2 2 3" xfId="37008"/>
    <cellStyle name="Output 29 3 2 2 2 3" xfId="21313"/>
    <cellStyle name="Output 29 3 2 2 2 3 2" xfId="42500"/>
    <cellStyle name="Output 29 3 2 2 2 4" xfId="31916"/>
    <cellStyle name="Output 29 3 2 2 2_Table 2A-1_EFT (Annual)" xfId="8102"/>
    <cellStyle name="Output 29 3 2 2 3" xfId="11796"/>
    <cellStyle name="Output 29 3 2 2 3 2" xfId="23880"/>
    <cellStyle name="Output 29 3 2 2 3 2 2" xfId="45066"/>
    <cellStyle name="Output 29 3 2 2 3 3" xfId="34462"/>
    <cellStyle name="Output 29 3 2 2 4" xfId="18767"/>
    <cellStyle name="Output 29 3 2 2 4 2" xfId="39954"/>
    <cellStyle name="Output 29 3 2 2 5" xfId="29173"/>
    <cellStyle name="Output 29 3 2 2_Table 2A-1_EFT (Annual)" xfId="8101"/>
    <cellStyle name="Output 29 3 2 3" xfId="1903"/>
    <cellStyle name="Output 29 3 2 3 2" xfId="5464"/>
    <cellStyle name="Output 29 3 2 3 2 2" xfId="13679"/>
    <cellStyle name="Output 29 3 2 3 2 2 2" xfId="25667"/>
    <cellStyle name="Output 29 3 2 3 2 2 2 2" xfId="46853"/>
    <cellStyle name="Output 29 3 2 3 2 2 3" xfId="36249"/>
    <cellStyle name="Output 29 3 2 3 2 3" xfId="20554"/>
    <cellStyle name="Output 29 3 2 3 2 3 2" xfId="41741"/>
    <cellStyle name="Output 29 3 2 3 2 4" xfId="31121"/>
    <cellStyle name="Output 29 3 2 3 2_Table 2A-1_EFT (Annual)" xfId="8104"/>
    <cellStyle name="Output 29 3 2 3 3" xfId="11023"/>
    <cellStyle name="Output 29 3 2 3 3 2" xfId="23121"/>
    <cellStyle name="Output 29 3 2 3 3 2 2" xfId="44307"/>
    <cellStyle name="Output 29 3 2 3 3 3" xfId="33703"/>
    <cellStyle name="Output 29 3 2 3 4" xfId="18008"/>
    <cellStyle name="Output 29 3 2 3 4 2" xfId="39195"/>
    <cellStyle name="Output 29 3 2 3 5" xfId="28378"/>
    <cellStyle name="Output 29 3 2 3_Table 2A-1_EFT (Annual)" xfId="8103"/>
    <cellStyle name="Output 29 3 2 4" xfId="4990"/>
    <cellStyle name="Output 29 3 2 4 2" xfId="13250"/>
    <cellStyle name="Output 29 3 2 4 2 2" xfId="25256"/>
    <cellStyle name="Output 29 3 2 4 2 2 2" xfId="46442"/>
    <cellStyle name="Output 29 3 2 4 2 3" xfId="35838"/>
    <cellStyle name="Output 29 3 2 4 3" xfId="20143"/>
    <cellStyle name="Output 29 3 2 4 3 2" xfId="41330"/>
    <cellStyle name="Output 29 3 2 4 4" xfId="30647"/>
    <cellStyle name="Output 29 3 2 4_Table 2A-1_EFT (Annual)" xfId="8105"/>
    <cellStyle name="Output 29 3 2 5" xfId="10594"/>
    <cellStyle name="Output 29 3 2 5 2" xfId="22710"/>
    <cellStyle name="Output 29 3 2 5 2 2" xfId="43896"/>
    <cellStyle name="Output 29 3 2 5 3" xfId="33292"/>
    <cellStyle name="Output 29 3 2 6" xfId="17597"/>
    <cellStyle name="Output 29 3 2 6 2" xfId="38784"/>
    <cellStyle name="Output 29 3 2 7" xfId="27904"/>
    <cellStyle name="Output 29 3 2_Table 2A-1_EFT (Annual)" xfId="3446"/>
    <cellStyle name="Output 29 3 3" xfId="2168"/>
    <cellStyle name="Output 29 3 3 2" xfId="5729"/>
    <cellStyle name="Output 29 3 3 2 2" xfId="13944"/>
    <cellStyle name="Output 29 3 3 2 2 2" xfId="25932"/>
    <cellStyle name="Output 29 3 3 2 2 2 2" xfId="47118"/>
    <cellStyle name="Output 29 3 3 2 2 3" xfId="36514"/>
    <cellStyle name="Output 29 3 3 2 3" xfId="20819"/>
    <cellStyle name="Output 29 3 3 2 3 2" xfId="42006"/>
    <cellStyle name="Output 29 3 3 2 4" xfId="31386"/>
    <cellStyle name="Output 29 3 3 2_Table 2A-1_EFT (Annual)" xfId="8107"/>
    <cellStyle name="Output 29 3 3 3" xfId="11288"/>
    <cellStyle name="Output 29 3 3 3 2" xfId="23386"/>
    <cellStyle name="Output 29 3 3 3 2 2" xfId="44572"/>
    <cellStyle name="Output 29 3 3 3 3" xfId="33968"/>
    <cellStyle name="Output 29 3 3 4" xfId="18273"/>
    <cellStyle name="Output 29 3 3 4 2" xfId="39460"/>
    <cellStyle name="Output 29 3 3 5" xfId="28643"/>
    <cellStyle name="Output 29 3 3_Table 2A-1_EFT (Annual)" xfId="8106"/>
    <cellStyle name="Output 29 3 4" xfId="1723"/>
    <cellStyle name="Output 29 3 4 2" xfId="5284"/>
    <cellStyle name="Output 29 3 4 2 2" xfId="13513"/>
    <cellStyle name="Output 29 3 4 2 2 2" xfId="25506"/>
    <cellStyle name="Output 29 3 4 2 2 2 2" xfId="46692"/>
    <cellStyle name="Output 29 3 4 2 2 3" xfId="36088"/>
    <cellStyle name="Output 29 3 4 2 3" xfId="20393"/>
    <cellStyle name="Output 29 3 4 2 3 2" xfId="41580"/>
    <cellStyle name="Output 29 3 4 2 4" xfId="30941"/>
    <cellStyle name="Output 29 3 4 2_Table 2A-1_EFT (Annual)" xfId="8109"/>
    <cellStyle name="Output 29 3 4 3" xfId="10857"/>
    <cellStyle name="Output 29 3 4 3 2" xfId="22960"/>
    <cellStyle name="Output 29 3 4 3 2 2" xfId="44146"/>
    <cellStyle name="Output 29 3 4 3 3" xfId="33542"/>
    <cellStyle name="Output 29 3 4 4" xfId="17847"/>
    <cellStyle name="Output 29 3 4 4 2" xfId="39034"/>
    <cellStyle name="Output 29 3 4 5" xfId="28198"/>
    <cellStyle name="Output 29 3 4_Table 2A-1_EFT (Annual)" xfId="8108"/>
    <cellStyle name="Output 29 3 5" xfId="4016"/>
    <cellStyle name="Output 29 3 5 2" xfId="12344"/>
    <cellStyle name="Output 29 3 5 2 2" xfId="24368"/>
    <cellStyle name="Output 29 3 5 2 2 2" xfId="45554"/>
    <cellStyle name="Output 29 3 5 2 3" xfId="34950"/>
    <cellStyle name="Output 29 3 5 3" xfId="19255"/>
    <cellStyle name="Output 29 3 5 3 2" xfId="40442"/>
    <cellStyle name="Output 29 3 5 4" xfId="29704"/>
    <cellStyle name="Output 29 3 5_Table 2A-1_EFT (Annual)" xfId="8110"/>
    <cellStyle name="Output 29 3 6" xfId="9681"/>
    <cellStyle name="Output 29 3 6 2" xfId="21822"/>
    <cellStyle name="Output 29 3 6 2 2" xfId="43008"/>
    <cellStyle name="Output 29 3 6 3" xfId="32404"/>
    <cellStyle name="Output 29 3 7" xfId="16709"/>
    <cellStyle name="Output 29 3 7 2" xfId="37896"/>
    <cellStyle name="Output 29 3 8" xfId="26961"/>
    <cellStyle name="Output 29 3_Table 2A-1_EFT (Annual)" xfId="3445"/>
    <cellStyle name="Output 29 4" xfId="1266"/>
    <cellStyle name="Output 29 4 2" xfId="2536"/>
    <cellStyle name="Output 29 4 2 2" xfId="6097"/>
    <cellStyle name="Output 29 4 2 2 2" xfId="14291"/>
    <cellStyle name="Output 29 4 2 2 2 2" xfId="26263"/>
    <cellStyle name="Output 29 4 2 2 2 2 2" xfId="47449"/>
    <cellStyle name="Output 29 4 2 2 2 3" xfId="36845"/>
    <cellStyle name="Output 29 4 2 2 3" xfId="21150"/>
    <cellStyle name="Output 29 4 2 2 3 2" xfId="42337"/>
    <cellStyle name="Output 29 4 2 2 4" xfId="31753"/>
    <cellStyle name="Output 29 4 2 2_Table 2A-1_EFT (Annual)" xfId="8112"/>
    <cellStyle name="Output 29 4 2 3" xfId="11633"/>
    <cellStyle name="Output 29 4 2 3 2" xfId="23717"/>
    <cellStyle name="Output 29 4 2 3 2 2" xfId="44903"/>
    <cellStyle name="Output 29 4 2 3 3" xfId="34299"/>
    <cellStyle name="Output 29 4 2 4" xfId="18604"/>
    <cellStyle name="Output 29 4 2 4 2" xfId="39791"/>
    <cellStyle name="Output 29 4 2 5" xfId="29010"/>
    <cellStyle name="Output 29 4 2_Table 2A-1_EFT (Annual)" xfId="8111"/>
    <cellStyle name="Output 29 4 3" xfId="1839"/>
    <cellStyle name="Output 29 4 3 2" xfId="5400"/>
    <cellStyle name="Output 29 4 3 2 2" xfId="13615"/>
    <cellStyle name="Output 29 4 3 2 2 2" xfId="25603"/>
    <cellStyle name="Output 29 4 3 2 2 2 2" xfId="46789"/>
    <cellStyle name="Output 29 4 3 2 2 3" xfId="36185"/>
    <cellStyle name="Output 29 4 3 2 3" xfId="20490"/>
    <cellStyle name="Output 29 4 3 2 3 2" xfId="41677"/>
    <cellStyle name="Output 29 4 3 2 4" xfId="31057"/>
    <cellStyle name="Output 29 4 3 2_Table 2A-1_EFT (Annual)" xfId="8114"/>
    <cellStyle name="Output 29 4 3 3" xfId="10959"/>
    <cellStyle name="Output 29 4 3 3 2" xfId="23057"/>
    <cellStyle name="Output 29 4 3 3 2 2" xfId="44243"/>
    <cellStyle name="Output 29 4 3 3 3" xfId="33639"/>
    <cellStyle name="Output 29 4 3 4" xfId="17944"/>
    <cellStyle name="Output 29 4 3 4 2" xfId="39131"/>
    <cellStyle name="Output 29 4 3 5" xfId="28314"/>
    <cellStyle name="Output 29 4 3_Table 2A-1_EFT (Annual)" xfId="8113"/>
    <cellStyle name="Output 29 4 4" xfId="4827"/>
    <cellStyle name="Output 29 4 4 2" xfId="13087"/>
    <cellStyle name="Output 29 4 4 2 2" xfId="25093"/>
    <cellStyle name="Output 29 4 4 2 2 2" xfId="46279"/>
    <cellStyle name="Output 29 4 4 2 3" xfId="35675"/>
    <cellStyle name="Output 29 4 4 3" xfId="19980"/>
    <cellStyle name="Output 29 4 4 3 2" xfId="41167"/>
    <cellStyle name="Output 29 4 4 4" xfId="30484"/>
    <cellStyle name="Output 29 4 4_Table 2A-1_EFT (Annual)" xfId="8115"/>
    <cellStyle name="Output 29 4 5" xfId="10431"/>
    <cellStyle name="Output 29 4 5 2" xfId="22547"/>
    <cellStyle name="Output 29 4 5 2 2" xfId="43733"/>
    <cellStyle name="Output 29 4 5 3" xfId="33129"/>
    <cellStyle name="Output 29 4 6" xfId="17434"/>
    <cellStyle name="Output 29 4 6 2" xfId="38621"/>
    <cellStyle name="Output 29 4 7" xfId="27741"/>
    <cellStyle name="Output 29 4_Table 2A-1_EFT (Annual)" xfId="3447"/>
    <cellStyle name="Output 29 5" xfId="2005"/>
    <cellStyle name="Output 29 5 2" xfId="5566"/>
    <cellStyle name="Output 29 5 2 2" xfId="13781"/>
    <cellStyle name="Output 29 5 2 2 2" xfId="25769"/>
    <cellStyle name="Output 29 5 2 2 2 2" xfId="46955"/>
    <cellStyle name="Output 29 5 2 2 3" xfId="36351"/>
    <cellStyle name="Output 29 5 2 3" xfId="20656"/>
    <cellStyle name="Output 29 5 2 3 2" xfId="41843"/>
    <cellStyle name="Output 29 5 2 4" xfId="31223"/>
    <cellStyle name="Output 29 5 2_Table 2A-1_EFT (Annual)" xfId="8117"/>
    <cellStyle name="Output 29 5 3" xfId="11125"/>
    <cellStyle name="Output 29 5 3 2" xfId="23223"/>
    <cellStyle name="Output 29 5 3 2 2" xfId="44409"/>
    <cellStyle name="Output 29 5 3 3" xfId="33805"/>
    <cellStyle name="Output 29 5 4" xfId="18110"/>
    <cellStyle name="Output 29 5 4 2" xfId="39297"/>
    <cellStyle name="Output 29 5 5" xfId="28480"/>
    <cellStyle name="Output 29 5_Table 2A-1_EFT (Annual)" xfId="8116"/>
    <cellStyle name="Output 29 6" xfId="1666"/>
    <cellStyle name="Output 29 6 2" xfId="5227"/>
    <cellStyle name="Output 29 6 2 2" xfId="13474"/>
    <cellStyle name="Output 29 6 2 2 2" xfId="25474"/>
    <cellStyle name="Output 29 6 2 2 2 2" xfId="46660"/>
    <cellStyle name="Output 29 6 2 2 3" xfId="36056"/>
    <cellStyle name="Output 29 6 2 3" xfId="20361"/>
    <cellStyle name="Output 29 6 2 3 2" xfId="41548"/>
    <cellStyle name="Output 29 6 2 4" xfId="30884"/>
    <cellStyle name="Output 29 6 2_Table 2A-1_EFT (Annual)" xfId="8119"/>
    <cellStyle name="Output 29 6 3" xfId="10819"/>
    <cellStyle name="Output 29 6 3 2" xfId="22928"/>
    <cellStyle name="Output 29 6 3 2 2" xfId="44114"/>
    <cellStyle name="Output 29 6 3 3" xfId="33510"/>
    <cellStyle name="Output 29 6 4" xfId="17815"/>
    <cellStyle name="Output 29 6 4 2" xfId="39002"/>
    <cellStyle name="Output 29 6 5" xfId="28141"/>
    <cellStyle name="Output 29 6_Table 2A-1_EFT (Annual)" xfId="8118"/>
    <cellStyle name="Output 29 7" xfId="3807"/>
    <cellStyle name="Output 29 7 2" xfId="12175"/>
    <cellStyle name="Output 29 7 2 2" xfId="24205"/>
    <cellStyle name="Output 29 7 2 2 2" xfId="45391"/>
    <cellStyle name="Output 29 7 2 3" xfId="34787"/>
    <cellStyle name="Output 29 7 3" xfId="19092"/>
    <cellStyle name="Output 29 7 3 2" xfId="40279"/>
    <cellStyle name="Output 29 7 4" xfId="29516"/>
    <cellStyle name="Output 29 7_Table 2A-1_EFT (Annual)" xfId="8120"/>
    <cellStyle name="Output 29 8" xfId="9494"/>
    <cellStyle name="Output 29 8 2" xfId="21659"/>
    <cellStyle name="Output 29 8 2 2" xfId="42845"/>
    <cellStyle name="Output 29 8 3" xfId="32241"/>
    <cellStyle name="Output 29 9" xfId="16546"/>
    <cellStyle name="Output 29 9 2" xfId="37733"/>
    <cellStyle name="Output 29_Table 2A-1_EFT (Annual)" xfId="3442"/>
    <cellStyle name="Output 3" xfId="114"/>
    <cellStyle name="Output 3 10" xfId="21509"/>
    <cellStyle name="Output 3 10 2" xfId="42696"/>
    <cellStyle name="Output 3 11" xfId="26669"/>
    <cellStyle name="Output 3 2" xfId="507"/>
    <cellStyle name="Output 3 2 2" xfId="1484"/>
    <cellStyle name="Output 3 2 2 2" xfId="2754"/>
    <cellStyle name="Output 3 2 2 2 2" xfId="6315"/>
    <cellStyle name="Output 3 2 2 2 2 2" xfId="14509"/>
    <cellStyle name="Output 3 2 2 2 2 2 2" xfId="26481"/>
    <cellStyle name="Output 3 2 2 2 2 2 2 2" xfId="47667"/>
    <cellStyle name="Output 3 2 2 2 2 2 3" xfId="37063"/>
    <cellStyle name="Output 3 2 2 2 2 3" xfId="21368"/>
    <cellStyle name="Output 3 2 2 2 2 3 2" xfId="42555"/>
    <cellStyle name="Output 3 2 2 2 2 4" xfId="31971"/>
    <cellStyle name="Output 3 2 2 2 2_Table 2A-1_EFT (Annual)" xfId="8122"/>
    <cellStyle name="Output 3 2 2 2 3" xfId="11851"/>
    <cellStyle name="Output 3 2 2 2 3 2" xfId="23935"/>
    <cellStyle name="Output 3 2 2 2 3 2 2" xfId="45121"/>
    <cellStyle name="Output 3 2 2 2 3 3" xfId="34517"/>
    <cellStyle name="Output 3 2 2 2 4" xfId="18822"/>
    <cellStyle name="Output 3 2 2 2 4 2" xfId="40009"/>
    <cellStyle name="Output 3 2 2 2 5" xfId="29228"/>
    <cellStyle name="Output 3 2 2 2_Table 2A-1_EFT (Annual)" xfId="8121"/>
    <cellStyle name="Output 3 2 2 3" xfId="1916"/>
    <cellStyle name="Output 3 2 2 3 2" xfId="5477"/>
    <cellStyle name="Output 3 2 2 3 2 2" xfId="13692"/>
    <cellStyle name="Output 3 2 2 3 2 2 2" xfId="25680"/>
    <cellStyle name="Output 3 2 2 3 2 2 2 2" xfId="46866"/>
    <cellStyle name="Output 3 2 2 3 2 2 3" xfId="36262"/>
    <cellStyle name="Output 3 2 2 3 2 3" xfId="20567"/>
    <cellStyle name="Output 3 2 2 3 2 3 2" xfId="41754"/>
    <cellStyle name="Output 3 2 2 3 2 4" xfId="31134"/>
    <cellStyle name="Output 3 2 2 3 2_Table 2A-1_EFT (Annual)" xfId="8124"/>
    <cellStyle name="Output 3 2 2 3 3" xfId="11036"/>
    <cellStyle name="Output 3 2 2 3 3 2" xfId="23134"/>
    <cellStyle name="Output 3 2 2 3 3 2 2" xfId="44320"/>
    <cellStyle name="Output 3 2 2 3 3 3" xfId="33716"/>
    <cellStyle name="Output 3 2 2 3 4" xfId="18021"/>
    <cellStyle name="Output 3 2 2 3 4 2" xfId="39208"/>
    <cellStyle name="Output 3 2 2 3 5" xfId="28391"/>
    <cellStyle name="Output 3 2 2 3_Table 2A-1_EFT (Annual)" xfId="8123"/>
    <cellStyle name="Output 3 2 2 4" xfId="5045"/>
    <cellStyle name="Output 3 2 2 4 2" xfId="13305"/>
    <cellStyle name="Output 3 2 2 4 2 2" xfId="25311"/>
    <cellStyle name="Output 3 2 2 4 2 2 2" xfId="46497"/>
    <cellStyle name="Output 3 2 2 4 2 3" xfId="35893"/>
    <cellStyle name="Output 3 2 2 4 3" xfId="20198"/>
    <cellStyle name="Output 3 2 2 4 3 2" xfId="41385"/>
    <cellStyle name="Output 3 2 2 4 4" xfId="30702"/>
    <cellStyle name="Output 3 2 2 4_Table 2A-1_EFT (Annual)" xfId="8125"/>
    <cellStyle name="Output 3 2 2 5" xfId="10649"/>
    <cellStyle name="Output 3 2 2 5 2" xfId="22765"/>
    <cellStyle name="Output 3 2 2 5 2 2" xfId="43951"/>
    <cellStyle name="Output 3 2 2 5 3" xfId="33347"/>
    <cellStyle name="Output 3 2 2 6" xfId="17652"/>
    <cellStyle name="Output 3 2 2 6 2" xfId="38839"/>
    <cellStyle name="Output 3 2 2 7" xfId="27959"/>
    <cellStyle name="Output 3 2 2_Table 2A-1_EFT (Annual)" xfId="3450"/>
    <cellStyle name="Output 3 2 3" xfId="2223"/>
    <cellStyle name="Output 3 2 3 2" xfId="5784"/>
    <cellStyle name="Output 3 2 3 2 2" xfId="13999"/>
    <cellStyle name="Output 3 2 3 2 2 2" xfId="25987"/>
    <cellStyle name="Output 3 2 3 2 2 2 2" xfId="47173"/>
    <cellStyle name="Output 3 2 3 2 2 3" xfId="36569"/>
    <cellStyle name="Output 3 2 3 2 3" xfId="20874"/>
    <cellStyle name="Output 3 2 3 2 3 2" xfId="42061"/>
    <cellStyle name="Output 3 2 3 2 4" xfId="31441"/>
    <cellStyle name="Output 3 2 3 2_Table 2A-1_EFT (Annual)" xfId="8127"/>
    <cellStyle name="Output 3 2 3 3" xfId="11343"/>
    <cellStyle name="Output 3 2 3 3 2" xfId="23441"/>
    <cellStyle name="Output 3 2 3 3 2 2" xfId="44627"/>
    <cellStyle name="Output 3 2 3 3 3" xfId="34023"/>
    <cellStyle name="Output 3 2 3 4" xfId="18328"/>
    <cellStyle name="Output 3 2 3 4 2" xfId="39515"/>
    <cellStyle name="Output 3 2 3 5" xfId="28698"/>
    <cellStyle name="Output 3 2 3_Table 2A-1_EFT (Annual)" xfId="8126"/>
    <cellStyle name="Output 3 2 4" xfId="1741"/>
    <cellStyle name="Output 3 2 4 2" xfId="5302"/>
    <cellStyle name="Output 3 2 4 2 2" xfId="13527"/>
    <cellStyle name="Output 3 2 4 2 2 2" xfId="25518"/>
    <cellStyle name="Output 3 2 4 2 2 2 2" xfId="46704"/>
    <cellStyle name="Output 3 2 4 2 2 3" xfId="36100"/>
    <cellStyle name="Output 3 2 4 2 3" xfId="20405"/>
    <cellStyle name="Output 3 2 4 2 3 2" xfId="41592"/>
    <cellStyle name="Output 3 2 4 2 4" xfId="30959"/>
    <cellStyle name="Output 3 2 4 2_Table 2A-1_EFT (Annual)" xfId="8129"/>
    <cellStyle name="Output 3 2 4 3" xfId="10870"/>
    <cellStyle name="Output 3 2 4 3 2" xfId="22972"/>
    <cellStyle name="Output 3 2 4 3 2 2" xfId="44158"/>
    <cellStyle name="Output 3 2 4 3 3" xfId="33554"/>
    <cellStyle name="Output 3 2 4 4" xfId="17859"/>
    <cellStyle name="Output 3 2 4 4 2" xfId="39046"/>
    <cellStyle name="Output 3 2 4 5" xfId="28216"/>
    <cellStyle name="Output 3 2 4_Table 2A-1_EFT (Annual)" xfId="8128"/>
    <cellStyle name="Output 3 2 5" xfId="4077"/>
    <cellStyle name="Output 3 2 5 2" xfId="12401"/>
    <cellStyle name="Output 3 2 5 2 2" xfId="24423"/>
    <cellStyle name="Output 3 2 5 2 2 2" xfId="45609"/>
    <cellStyle name="Output 3 2 5 2 3" xfId="35005"/>
    <cellStyle name="Output 3 2 5 3" xfId="19310"/>
    <cellStyle name="Output 3 2 5 3 2" xfId="40497"/>
    <cellStyle name="Output 3 2 5 4" xfId="29765"/>
    <cellStyle name="Output 3 2 5_Table 2A-1_EFT (Annual)" xfId="8130"/>
    <cellStyle name="Output 3 2 6" xfId="9740"/>
    <cellStyle name="Output 3 2 6 2" xfId="21877"/>
    <cellStyle name="Output 3 2 6 2 2" xfId="43063"/>
    <cellStyle name="Output 3 2 6 3" xfId="32459"/>
    <cellStyle name="Output 3 2 7" xfId="16764"/>
    <cellStyle name="Output 3 2 7 2" xfId="37951"/>
    <cellStyle name="Output 3 2 8" xfId="27022"/>
    <cellStyle name="Output 3 2_Table 2A-1_EFT (Annual)" xfId="3449"/>
    <cellStyle name="Output 3 3" xfId="345"/>
    <cellStyle name="Output 3 3 2" xfId="1328"/>
    <cellStyle name="Output 3 3 2 2" xfId="2598"/>
    <cellStyle name="Output 3 3 2 2 2" xfId="6159"/>
    <cellStyle name="Output 3 3 2 2 2 2" xfId="14353"/>
    <cellStyle name="Output 3 3 2 2 2 2 2" xfId="26325"/>
    <cellStyle name="Output 3 3 2 2 2 2 2 2" xfId="47511"/>
    <cellStyle name="Output 3 3 2 2 2 2 3" xfId="36907"/>
    <cellStyle name="Output 3 3 2 2 2 3" xfId="21212"/>
    <cellStyle name="Output 3 3 2 2 2 3 2" xfId="42399"/>
    <cellStyle name="Output 3 3 2 2 2 4" xfId="31815"/>
    <cellStyle name="Output 3 3 2 2 2_Table 2A-1_EFT (Annual)" xfId="8132"/>
    <cellStyle name="Output 3 3 2 2 3" xfId="11695"/>
    <cellStyle name="Output 3 3 2 2 3 2" xfId="23779"/>
    <cellStyle name="Output 3 3 2 2 3 2 2" xfId="44965"/>
    <cellStyle name="Output 3 3 2 2 3 3" xfId="34361"/>
    <cellStyle name="Output 3 3 2 2 4" xfId="18666"/>
    <cellStyle name="Output 3 3 2 2 4 2" xfId="39853"/>
    <cellStyle name="Output 3 3 2 2 5" xfId="29072"/>
    <cellStyle name="Output 3 3 2 2_Table 2A-1_EFT (Annual)" xfId="8131"/>
    <cellStyle name="Output 3 3 2 3" xfId="1885"/>
    <cellStyle name="Output 3 3 2 3 2" xfId="5446"/>
    <cellStyle name="Output 3 3 2 3 2 2" xfId="13661"/>
    <cellStyle name="Output 3 3 2 3 2 2 2" xfId="25649"/>
    <cellStyle name="Output 3 3 2 3 2 2 2 2" xfId="46835"/>
    <cellStyle name="Output 3 3 2 3 2 2 3" xfId="36231"/>
    <cellStyle name="Output 3 3 2 3 2 3" xfId="20536"/>
    <cellStyle name="Output 3 3 2 3 2 3 2" xfId="41723"/>
    <cellStyle name="Output 3 3 2 3 2 4" xfId="31103"/>
    <cellStyle name="Output 3 3 2 3 2_Table 2A-1_EFT (Annual)" xfId="8134"/>
    <cellStyle name="Output 3 3 2 3 3" xfId="11005"/>
    <cellStyle name="Output 3 3 2 3 3 2" xfId="23103"/>
    <cellStyle name="Output 3 3 2 3 3 2 2" xfId="44289"/>
    <cellStyle name="Output 3 3 2 3 3 3" xfId="33685"/>
    <cellStyle name="Output 3 3 2 3 4" xfId="17990"/>
    <cellStyle name="Output 3 3 2 3 4 2" xfId="39177"/>
    <cellStyle name="Output 3 3 2 3 5" xfId="28360"/>
    <cellStyle name="Output 3 3 2 3_Table 2A-1_EFT (Annual)" xfId="8133"/>
    <cellStyle name="Output 3 3 2 4" xfId="4889"/>
    <cellStyle name="Output 3 3 2 4 2" xfId="13149"/>
    <cellStyle name="Output 3 3 2 4 2 2" xfId="25155"/>
    <cellStyle name="Output 3 3 2 4 2 2 2" xfId="46341"/>
    <cellStyle name="Output 3 3 2 4 2 3" xfId="35737"/>
    <cellStyle name="Output 3 3 2 4 3" xfId="20042"/>
    <cellStyle name="Output 3 3 2 4 3 2" xfId="41229"/>
    <cellStyle name="Output 3 3 2 4 4" xfId="30546"/>
    <cellStyle name="Output 3 3 2 4_Table 2A-1_EFT (Annual)" xfId="8135"/>
    <cellStyle name="Output 3 3 2 5" xfId="10493"/>
    <cellStyle name="Output 3 3 2 5 2" xfId="22609"/>
    <cellStyle name="Output 3 3 2 5 2 2" xfId="43795"/>
    <cellStyle name="Output 3 3 2 5 3" xfId="33191"/>
    <cellStyle name="Output 3 3 2 6" xfId="17496"/>
    <cellStyle name="Output 3 3 2 6 2" xfId="38683"/>
    <cellStyle name="Output 3 3 2 7" xfId="27803"/>
    <cellStyle name="Output 3 3 2_Table 2A-1_EFT (Annual)" xfId="3452"/>
    <cellStyle name="Output 3 3 3" xfId="2067"/>
    <cellStyle name="Output 3 3 3 2" xfId="5628"/>
    <cellStyle name="Output 3 3 3 2 2" xfId="13843"/>
    <cellStyle name="Output 3 3 3 2 2 2" xfId="25831"/>
    <cellStyle name="Output 3 3 3 2 2 2 2" xfId="47017"/>
    <cellStyle name="Output 3 3 3 2 2 3" xfId="36413"/>
    <cellStyle name="Output 3 3 3 2 3" xfId="20718"/>
    <cellStyle name="Output 3 3 3 2 3 2" xfId="41905"/>
    <cellStyle name="Output 3 3 3 2 4" xfId="31285"/>
    <cellStyle name="Output 3 3 3 2_Table 2A-1_EFT (Annual)" xfId="8137"/>
    <cellStyle name="Output 3 3 3 3" xfId="11187"/>
    <cellStyle name="Output 3 3 3 3 2" xfId="23285"/>
    <cellStyle name="Output 3 3 3 3 2 2" xfId="44471"/>
    <cellStyle name="Output 3 3 3 3 3" xfId="33867"/>
    <cellStyle name="Output 3 3 3 4" xfId="18172"/>
    <cellStyle name="Output 3 3 3 4 2" xfId="39359"/>
    <cellStyle name="Output 3 3 3 5" xfId="28542"/>
    <cellStyle name="Output 3 3 3_Table 2A-1_EFT (Annual)" xfId="8136"/>
    <cellStyle name="Output 3 3 4" xfId="1705"/>
    <cellStyle name="Output 3 3 4 2" xfId="5266"/>
    <cellStyle name="Output 3 3 4 2 2" xfId="13495"/>
    <cellStyle name="Output 3 3 4 2 2 2" xfId="25488"/>
    <cellStyle name="Output 3 3 4 2 2 2 2" xfId="46674"/>
    <cellStyle name="Output 3 3 4 2 2 3" xfId="36070"/>
    <cellStyle name="Output 3 3 4 2 3" xfId="20375"/>
    <cellStyle name="Output 3 3 4 2 3 2" xfId="41562"/>
    <cellStyle name="Output 3 3 4 2 4" xfId="30923"/>
    <cellStyle name="Output 3 3 4 2_Table 2A-1_EFT (Annual)" xfId="8139"/>
    <cellStyle name="Output 3 3 4 3" xfId="10839"/>
    <cellStyle name="Output 3 3 4 3 2" xfId="22942"/>
    <cellStyle name="Output 3 3 4 3 2 2" xfId="44128"/>
    <cellStyle name="Output 3 3 4 3 3" xfId="33524"/>
    <cellStyle name="Output 3 3 4 4" xfId="17829"/>
    <cellStyle name="Output 3 3 4 4 2" xfId="39016"/>
    <cellStyle name="Output 3 3 4 5" xfId="28180"/>
    <cellStyle name="Output 3 3 4_Table 2A-1_EFT (Annual)" xfId="8138"/>
    <cellStyle name="Output 3 3 5" xfId="3915"/>
    <cellStyle name="Output 3 3 5 2" xfId="12243"/>
    <cellStyle name="Output 3 3 5 2 2" xfId="24267"/>
    <cellStyle name="Output 3 3 5 2 2 2" xfId="45453"/>
    <cellStyle name="Output 3 3 5 2 3" xfId="34849"/>
    <cellStyle name="Output 3 3 5 3" xfId="19154"/>
    <cellStyle name="Output 3 3 5 3 2" xfId="40341"/>
    <cellStyle name="Output 3 3 5 4" xfId="29603"/>
    <cellStyle name="Output 3 3 5_Table 2A-1_EFT (Annual)" xfId="8140"/>
    <cellStyle name="Output 3 3 6" xfId="9580"/>
    <cellStyle name="Output 3 3 6 2" xfId="21721"/>
    <cellStyle name="Output 3 3 6 2 2" xfId="42907"/>
    <cellStyle name="Output 3 3 6 3" xfId="32303"/>
    <cellStyle name="Output 3 3 7" xfId="16608"/>
    <cellStyle name="Output 3 3 7 2" xfId="37795"/>
    <cellStyle name="Output 3 3 8" xfId="26860"/>
    <cellStyle name="Output 3 3_Table 2A-1_EFT (Annual)" xfId="3451"/>
    <cellStyle name="Output 3 4" xfId="1162"/>
    <cellStyle name="Output 3 4 2" xfId="2432"/>
    <cellStyle name="Output 3 4 2 2" xfId="5993"/>
    <cellStyle name="Output 3 4 2 2 2" xfId="14187"/>
    <cellStyle name="Output 3 4 2 2 2 2" xfId="26159"/>
    <cellStyle name="Output 3 4 2 2 2 2 2" xfId="47345"/>
    <cellStyle name="Output 3 4 2 2 2 3" xfId="36741"/>
    <cellStyle name="Output 3 4 2 2 3" xfId="21046"/>
    <cellStyle name="Output 3 4 2 2 3 2" xfId="42233"/>
    <cellStyle name="Output 3 4 2 2 4" xfId="31649"/>
    <cellStyle name="Output 3 4 2 2_Table 2A-1_EFT (Annual)" xfId="8142"/>
    <cellStyle name="Output 3 4 2 3" xfId="11529"/>
    <cellStyle name="Output 3 4 2 3 2" xfId="23613"/>
    <cellStyle name="Output 3 4 2 3 2 2" xfId="44799"/>
    <cellStyle name="Output 3 4 2 3 3" xfId="34195"/>
    <cellStyle name="Output 3 4 2 4" xfId="18500"/>
    <cellStyle name="Output 3 4 2 4 2" xfId="39687"/>
    <cellStyle name="Output 3 4 2 5" xfId="28906"/>
    <cellStyle name="Output 3 4 2_Table 2A-1_EFT (Annual)" xfId="8141"/>
    <cellStyle name="Output 3 4 3" xfId="1821"/>
    <cellStyle name="Output 3 4 3 2" xfId="5382"/>
    <cellStyle name="Output 3 4 3 2 2" xfId="13597"/>
    <cellStyle name="Output 3 4 3 2 2 2" xfId="25585"/>
    <cellStyle name="Output 3 4 3 2 2 2 2" xfId="46771"/>
    <cellStyle name="Output 3 4 3 2 2 3" xfId="36167"/>
    <cellStyle name="Output 3 4 3 2 3" xfId="20472"/>
    <cellStyle name="Output 3 4 3 2 3 2" xfId="41659"/>
    <cellStyle name="Output 3 4 3 2 4" xfId="31039"/>
    <cellStyle name="Output 3 4 3 2_Table 2A-1_EFT (Annual)" xfId="8144"/>
    <cellStyle name="Output 3 4 3 3" xfId="10941"/>
    <cellStyle name="Output 3 4 3 3 2" xfId="23039"/>
    <cellStyle name="Output 3 4 3 3 2 2" xfId="44225"/>
    <cellStyle name="Output 3 4 3 3 3" xfId="33621"/>
    <cellStyle name="Output 3 4 3 4" xfId="17926"/>
    <cellStyle name="Output 3 4 3 4 2" xfId="39113"/>
    <cellStyle name="Output 3 4 3 5" xfId="28296"/>
    <cellStyle name="Output 3 4 3_Table 2A-1_EFT (Annual)" xfId="8143"/>
    <cellStyle name="Output 3 4 4" xfId="4723"/>
    <cellStyle name="Output 3 4 4 2" xfId="12983"/>
    <cellStyle name="Output 3 4 4 2 2" xfId="24989"/>
    <cellStyle name="Output 3 4 4 2 2 2" xfId="46175"/>
    <cellStyle name="Output 3 4 4 2 3" xfId="35571"/>
    <cellStyle name="Output 3 4 4 3" xfId="19876"/>
    <cellStyle name="Output 3 4 4 3 2" xfId="41063"/>
    <cellStyle name="Output 3 4 4 4" xfId="30380"/>
    <cellStyle name="Output 3 4 4_Table 2A-1_EFT (Annual)" xfId="8145"/>
    <cellStyle name="Output 3 4 5" xfId="10327"/>
    <cellStyle name="Output 3 4 5 2" xfId="22443"/>
    <cellStyle name="Output 3 4 5 2 2" xfId="43629"/>
    <cellStyle name="Output 3 4 5 3" xfId="33025"/>
    <cellStyle name="Output 3 4 6" xfId="17330"/>
    <cellStyle name="Output 3 4 6 2" xfId="38517"/>
    <cellStyle name="Output 3 4 7" xfId="27637"/>
    <cellStyle name="Output 3 4_Table 2A-1_EFT (Annual)" xfId="3453"/>
    <cellStyle name="Output 3 5" xfId="1867"/>
    <cellStyle name="Output 3 5 2" xfId="5428"/>
    <cellStyle name="Output 3 5 2 2" xfId="13643"/>
    <cellStyle name="Output 3 5 2 2 2" xfId="25631"/>
    <cellStyle name="Output 3 5 2 2 2 2" xfId="46817"/>
    <cellStyle name="Output 3 5 2 2 3" xfId="36213"/>
    <cellStyle name="Output 3 5 2 3" xfId="20518"/>
    <cellStyle name="Output 3 5 2 3 2" xfId="41705"/>
    <cellStyle name="Output 3 5 2 4" xfId="31085"/>
    <cellStyle name="Output 3 5 2_Table 2A-1_EFT (Annual)" xfId="8147"/>
    <cellStyle name="Output 3 5 3" xfId="10987"/>
    <cellStyle name="Output 3 5 3 2" xfId="23085"/>
    <cellStyle name="Output 3 5 3 2 2" xfId="44271"/>
    <cellStyle name="Output 3 5 3 3" xfId="33667"/>
    <cellStyle name="Output 3 5 4" xfId="17972"/>
    <cellStyle name="Output 3 5 4 2" xfId="39159"/>
    <cellStyle name="Output 3 5 5" xfId="28342"/>
    <cellStyle name="Output 3 5_Table 2A-1_EFT (Annual)" xfId="8146"/>
    <cellStyle name="Output 3 6" xfId="1648"/>
    <cellStyle name="Output 3 6 2" xfId="5209"/>
    <cellStyle name="Output 3 6 2 2" xfId="13456"/>
    <cellStyle name="Output 3 6 2 2 2" xfId="25456"/>
    <cellStyle name="Output 3 6 2 2 2 2" xfId="46642"/>
    <cellStyle name="Output 3 6 2 2 3" xfId="36038"/>
    <cellStyle name="Output 3 6 2 3" xfId="20343"/>
    <cellStyle name="Output 3 6 2 3 2" xfId="41530"/>
    <cellStyle name="Output 3 6 2 4" xfId="30866"/>
    <cellStyle name="Output 3 6 2_Table 2A-1_EFT (Annual)" xfId="8149"/>
    <cellStyle name="Output 3 6 3" xfId="10801"/>
    <cellStyle name="Output 3 6 3 2" xfId="22910"/>
    <cellStyle name="Output 3 6 3 2 2" xfId="44096"/>
    <cellStyle name="Output 3 6 3 3" xfId="33492"/>
    <cellStyle name="Output 3 6 4" xfId="17797"/>
    <cellStyle name="Output 3 6 4 2" xfId="38984"/>
    <cellStyle name="Output 3 6 5" xfId="28123"/>
    <cellStyle name="Output 3 6_Table 2A-1_EFT (Annual)" xfId="8148"/>
    <cellStyle name="Output 3 7" xfId="3703"/>
    <cellStyle name="Output 3 7 2" xfId="12071"/>
    <cellStyle name="Output 3 7 2 2" xfId="24101"/>
    <cellStyle name="Output 3 7 2 2 2" xfId="45287"/>
    <cellStyle name="Output 3 7 2 3" xfId="34683"/>
    <cellStyle name="Output 3 7 3" xfId="18988"/>
    <cellStyle name="Output 3 7 3 2" xfId="40175"/>
    <cellStyle name="Output 3 7 4" xfId="29412"/>
    <cellStyle name="Output 3 7_Table 2A-1_EFT (Annual)" xfId="8150"/>
    <cellStyle name="Output 3 8" xfId="9390"/>
    <cellStyle name="Output 3 8 2" xfId="21555"/>
    <cellStyle name="Output 3 8 2 2" xfId="42741"/>
    <cellStyle name="Output 3 8 3" xfId="32137"/>
    <cellStyle name="Output 3 9" xfId="16442"/>
    <cellStyle name="Output 3 9 2" xfId="37629"/>
    <cellStyle name="Output 3_Table 2A-1_EFT (Annual)" xfId="3448"/>
    <cellStyle name="Output 30" xfId="190"/>
    <cellStyle name="Output 30 10" xfId="26745"/>
    <cellStyle name="Output 30 2" xfId="583"/>
    <cellStyle name="Output 30 2 2" xfId="1560"/>
    <cellStyle name="Output 30 2 2 2" xfId="2830"/>
    <cellStyle name="Output 30 2 2 2 2" xfId="6391"/>
    <cellStyle name="Output 30 2 2 2 2 2" xfId="14585"/>
    <cellStyle name="Output 30 2 2 2 2 2 2" xfId="26557"/>
    <cellStyle name="Output 30 2 2 2 2 2 2 2" xfId="47743"/>
    <cellStyle name="Output 30 2 2 2 2 2 3" xfId="37139"/>
    <cellStyle name="Output 30 2 2 2 2 3" xfId="21444"/>
    <cellStyle name="Output 30 2 2 2 2 3 2" xfId="42631"/>
    <cellStyle name="Output 30 2 2 2 2 4" xfId="32047"/>
    <cellStyle name="Output 30 2 2 2 2_Table 2A-1_EFT (Annual)" xfId="8152"/>
    <cellStyle name="Output 30 2 2 2 3" xfId="11927"/>
    <cellStyle name="Output 30 2 2 2 3 2" xfId="24011"/>
    <cellStyle name="Output 30 2 2 2 3 2 2" xfId="45197"/>
    <cellStyle name="Output 30 2 2 2 3 3" xfId="34593"/>
    <cellStyle name="Output 30 2 2 2 4" xfId="18898"/>
    <cellStyle name="Output 30 2 2 2 4 2" xfId="40085"/>
    <cellStyle name="Output 30 2 2 2 5" xfId="29304"/>
    <cellStyle name="Output 30 2 2 2_Table 2A-1_EFT (Annual)" xfId="8151"/>
    <cellStyle name="Output 30 2 2 3" xfId="1929"/>
    <cellStyle name="Output 30 2 2 3 2" xfId="5490"/>
    <cellStyle name="Output 30 2 2 3 2 2" xfId="13705"/>
    <cellStyle name="Output 30 2 2 3 2 2 2" xfId="25693"/>
    <cellStyle name="Output 30 2 2 3 2 2 2 2" xfId="46879"/>
    <cellStyle name="Output 30 2 2 3 2 2 3" xfId="36275"/>
    <cellStyle name="Output 30 2 2 3 2 3" xfId="20580"/>
    <cellStyle name="Output 30 2 2 3 2 3 2" xfId="41767"/>
    <cellStyle name="Output 30 2 2 3 2 4" xfId="31147"/>
    <cellStyle name="Output 30 2 2 3 2_Table 2A-1_EFT (Annual)" xfId="8154"/>
    <cellStyle name="Output 30 2 2 3 3" xfId="11049"/>
    <cellStyle name="Output 30 2 2 3 3 2" xfId="23147"/>
    <cellStyle name="Output 30 2 2 3 3 2 2" xfId="44333"/>
    <cellStyle name="Output 30 2 2 3 3 3" xfId="33729"/>
    <cellStyle name="Output 30 2 2 3 4" xfId="18034"/>
    <cellStyle name="Output 30 2 2 3 4 2" xfId="39221"/>
    <cellStyle name="Output 30 2 2 3 5" xfId="28404"/>
    <cellStyle name="Output 30 2 2 3_Table 2A-1_EFT (Annual)" xfId="8153"/>
    <cellStyle name="Output 30 2 2 4" xfId="5121"/>
    <cellStyle name="Output 30 2 2 4 2" xfId="13381"/>
    <cellStyle name="Output 30 2 2 4 2 2" xfId="25387"/>
    <cellStyle name="Output 30 2 2 4 2 2 2" xfId="46573"/>
    <cellStyle name="Output 30 2 2 4 2 3" xfId="35969"/>
    <cellStyle name="Output 30 2 2 4 3" xfId="20274"/>
    <cellStyle name="Output 30 2 2 4 3 2" xfId="41461"/>
    <cellStyle name="Output 30 2 2 4 4" xfId="30778"/>
    <cellStyle name="Output 30 2 2 4_Table 2A-1_EFT (Annual)" xfId="8155"/>
    <cellStyle name="Output 30 2 2 5" xfId="10725"/>
    <cellStyle name="Output 30 2 2 5 2" xfId="22841"/>
    <cellStyle name="Output 30 2 2 5 2 2" xfId="44027"/>
    <cellStyle name="Output 30 2 2 5 3" xfId="33423"/>
    <cellStyle name="Output 30 2 2 6" xfId="17728"/>
    <cellStyle name="Output 30 2 2 6 2" xfId="38915"/>
    <cellStyle name="Output 30 2 2 7" xfId="28035"/>
    <cellStyle name="Output 30 2 2_Table 2A-1_EFT (Annual)" xfId="3456"/>
    <cellStyle name="Output 30 2 3" xfId="2299"/>
    <cellStyle name="Output 30 2 3 2" xfId="5860"/>
    <cellStyle name="Output 30 2 3 2 2" xfId="14075"/>
    <cellStyle name="Output 30 2 3 2 2 2" xfId="26063"/>
    <cellStyle name="Output 30 2 3 2 2 2 2" xfId="47249"/>
    <cellStyle name="Output 30 2 3 2 2 3" xfId="36645"/>
    <cellStyle name="Output 30 2 3 2 3" xfId="20950"/>
    <cellStyle name="Output 30 2 3 2 3 2" xfId="42137"/>
    <cellStyle name="Output 30 2 3 2 4" xfId="31517"/>
    <cellStyle name="Output 30 2 3 2_Table 2A-1_EFT (Annual)" xfId="8157"/>
    <cellStyle name="Output 30 2 3 3" xfId="11419"/>
    <cellStyle name="Output 30 2 3 3 2" xfId="23517"/>
    <cellStyle name="Output 30 2 3 3 2 2" xfId="44703"/>
    <cellStyle name="Output 30 2 3 3 3" xfId="34099"/>
    <cellStyle name="Output 30 2 3 4" xfId="18404"/>
    <cellStyle name="Output 30 2 3 4 2" xfId="39591"/>
    <cellStyle name="Output 30 2 3 5" xfId="28774"/>
    <cellStyle name="Output 30 2 3_Table 2A-1_EFT (Annual)" xfId="8156"/>
    <cellStyle name="Output 30 2 4" xfId="1754"/>
    <cellStyle name="Output 30 2 4 2" xfId="5315"/>
    <cellStyle name="Output 30 2 4 2 2" xfId="13540"/>
    <cellStyle name="Output 30 2 4 2 2 2" xfId="25531"/>
    <cellStyle name="Output 30 2 4 2 2 2 2" xfId="46717"/>
    <cellStyle name="Output 30 2 4 2 2 3" xfId="36113"/>
    <cellStyle name="Output 30 2 4 2 3" xfId="20418"/>
    <cellStyle name="Output 30 2 4 2 3 2" xfId="41605"/>
    <cellStyle name="Output 30 2 4 2 4" xfId="30972"/>
    <cellStyle name="Output 30 2 4 2_Table 2A-1_EFT (Annual)" xfId="8159"/>
    <cellStyle name="Output 30 2 4 3" xfId="10883"/>
    <cellStyle name="Output 30 2 4 3 2" xfId="22985"/>
    <cellStyle name="Output 30 2 4 3 2 2" xfId="44171"/>
    <cellStyle name="Output 30 2 4 3 3" xfId="33567"/>
    <cellStyle name="Output 30 2 4 4" xfId="17872"/>
    <cellStyle name="Output 30 2 4 4 2" xfId="39059"/>
    <cellStyle name="Output 30 2 4 5" xfId="28229"/>
    <cellStyle name="Output 30 2 4_Table 2A-1_EFT (Annual)" xfId="8158"/>
    <cellStyle name="Output 30 2 5" xfId="4153"/>
    <cellStyle name="Output 30 2 5 2" xfId="12477"/>
    <cellStyle name="Output 30 2 5 2 2" xfId="24499"/>
    <cellStyle name="Output 30 2 5 2 2 2" xfId="45685"/>
    <cellStyle name="Output 30 2 5 2 3" xfId="35081"/>
    <cellStyle name="Output 30 2 5 3" xfId="19386"/>
    <cellStyle name="Output 30 2 5 3 2" xfId="40573"/>
    <cellStyle name="Output 30 2 5 4" xfId="29841"/>
    <cellStyle name="Output 30 2 5_Table 2A-1_EFT (Annual)" xfId="8160"/>
    <cellStyle name="Output 30 2 6" xfId="9816"/>
    <cellStyle name="Output 30 2 6 2" xfId="21953"/>
    <cellStyle name="Output 30 2 6 2 2" xfId="43139"/>
    <cellStyle name="Output 30 2 6 3" xfId="32535"/>
    <cellStyle name="Output 30 2 7" xfId="16840"/>
    <cellStyle name="Output 30 2 7 2" xfId="38027"/>
    <cellStyle name="Output 30 2 8" xfId="27098"/>
    <cellStyle name="Output 30 2_Table 2A-1_EFT (Annual)" xfId="3455"/>
    <cellStyle name="Output 30 3" xfId="420"/>
    <cellStyle name="Output 30 3 2" xfId="1403"/>
    <cellStyle name="Output 30 3 2 2" xfId="2673"/>
    <cellStyle name="Output 30 3 2 2 2" xfId="6234"/>
    <cellStyle name="Output 30 3 2 2 2 2" xfId="14428"/>
    <cellStyle name="Output 30 3 2 2 2 2 2" xfId="26400"/>
    <cellStyle name="Output 30 3 2 2 2 2 2 2" xfId="47586"/>
    <cellStyle name="Output 30 3 2 2 2 2 3" xfId="36982"/>
    <cellStyle name="Output 30 3 2 2 2 3" xfId="21287"/>
    <cellStyle name="Output 30 3 2 2 2 3 2" xfId="42474"/>
    <cellStyle name="Output 30 3 2 2 2 4" xfId="31890"/>
    <cellStyle name="Output 30 3 2 2 2_Table 2A-1_EFT (Annual)" xfId="8162"/>
    <cellStyle name="Output 30 3 2 2 3" xfId="11770"/>
    <cellStyle name="Output 30 3 2 2 3 2" xfId="23854"/>
    <cellStyle name="Output 30 3 2 2 3 2 2" xfId="45040"/>
    <cellStyle name="Output 30 3 2 2 3 3" xfId="34436"/>
    <cellStyle name="Output 30 3 2 2 4" xfId="18741"/>
    <cellStyle name="Output 30 3 2 2 4 2" xfId="39928"/>
    <cellStyle name="Output 30 3 2 2 5" xfId="29147"/>
    <cellStyle name="Output 30 3 2 2_Table 2A-1_EFT (Annual)" xfId="8161"/>
    <cellStyle name="Output 30 3 2 3" xfId="1898"/>
    <cellStyle name="Output 30 3 2 3 2" xfId="5459"/>
    <cellStyle name="Output 30 3 2 3 2 2" xfId="13674"/>
    <cellStyle name="Output 30 3 2 3 2 2 2" xfId="25662"/>
    <cellStyle name="Output 30 3 2 3 2 2 2 2" xfId="46848"/>
    <cellStyle name="Output 30 3 2 3 2 2 3" xfId="36244"/>
    <cellStyle name="Output 30 3 2 3 2 3" xfId="20549"/>
    <cellStyle name="Output 30 3 2 3 2 3 2" xfId="41736"/>
    <cellStyle name="Output 30 3 2 3 2 4" xfId="31116"/>
    <cellStyle name="Output 30 3 2 3 2_Table 2A-1_EFT (Annual)" xfId="8164"/>
    <cellStyle name="Output 30 3 2 3 3" xfId="11018"/>
    <cellStyle name="Output 30 3 2 3 3 2" xfId="23116"/>
    <cellStyle name="Output 30 3 2 3 3 2 2" xfId="44302"/>
    <cellStyle name="Output 30 3 2 3 3 3" xfId="33698"/>
    <cellStyle name="Output 30 3 2 3 4" xfId="18003"/>
    <cellStyle name="Output 30 3 2 3 4 2" xfId="39190"/>
    <cellStyle name="Output 30 3 2 3 5" xfId="28373"/>
    <cellStyle name="Output 30 3 2 3_Table 2A-1_EFT (Annual)" xfId="8163"/>
    <cellStyle name="Output 30 3 2 4" xfId="4964"/>
    <cellStyle name="Output 30 3 2 4 2" xfId="13224"/>
    <cellStyle name="Output 30 3 2 4 2 2" xfId="25230"/>
    <cellStyle name="Output 30 3 2 4 2 2 2" xfId="46416"/>
    <cellStyle name="Output 30 3 2 4 2 3" xfId="35812"/>
    <cellStyle name="Output 30 3 2 4 3" xfId="20117"/>
    <cellStyle name="Output 30 3 2 4 3 2" xfId="41304"/>
    <cellStyle name="Output 30 3 2 4 4" xfId="30621"/>
    <cellStyle name="Output 30 3 2 4_Table 2A-1_EFT (Annual)" xfId="8165"/>
    <cellStyle name="Output 30 3 2 5" xfId="10568"/>
    <cellStyle name="Output 30 3 2 5 2" xfId="22684"/>
    <cellStyle name="Output 30 3 2 5 2 2" xfId="43870"/>
    <cellStyle name="Output 30 3 2 5 3" xfId="33266"/>
    <cellStyle name="Output 30 3 2 6" xfId="17571"/>
    <cellStyle name="Output 30 3 2 6 2" xfId="38758"/>
    <cellStyle name="Output 30 3 2 7" xfId="27878"/>
    <cellStyle name="Output 30 3 2_Table 2A-1_EFT (Annual)" xfId="3458"/>
    <cellStyle name="Output 30 3 3" xfId="2142"/>
    <cellStyle name="Output 30 3 3 2" xfId="5703"/>
    <cellStyle name="Output 30 3 3 2 2" xfId="13918"/>
    <cellStyle name="Output 30 3 3 2 2 2" xfId="25906"/>
    <cellStyle name="Output 30 3 3 2 2 2 2" xfId="47092"/>
    <cellStyle name="Output 30 3 3 2 2 3" xfId="36488"/>
    <cellStyle name="Output 30 3 3 2 3" xfId="20793"/>
    <cellStyle name="Output 30 3 3 2 3 2" xfId="41980"/>
    <cellStyle name="Output 30 3 3 2 4" xfId="31360"/>
    <cellStyle name="Output 30 3 3 2_Table 2A-1_EFT (Annual)" xfId="8167"/>
    <cellStyle name="Output 30 3 3 3" xfId="11262"/>
    <cellStyle name="Output 30 3 3 3 2" xfId="23360"/>
    <cellStyle name="Output 30 3 3 3 2 2" xfId="44546"/>
    <cellStyle name="Output 30 3 3 3 3" xfId="33942"/>
    <cellStyle name="Output 30 3 3 4" xfId="18247"/>
    <cellStyle name="Output 30 3 3 4 2" xfId="39434"/>
    <cellStyle name="Output 30 3 3 5" xfId="28617"/>
    <cellStyle name="Output 30 3 3_Table 2A-1_EFT (Annual)" xfId="8166"/>
    <cellStyle name="Output 30 3 4" xfId="1718"/>
    <cellStyle name="Output 30 3 4 2" xfId="5279"/>
    <cellStyle name="Output 30 3 4 2 2" xfId="13508"/>
    <cellStyle name="Output 30 3 4 2 2 2" xfId="25501"/>
    <cellStyle name="Output 30 3 4 2 2 2 2" xfId="46687"/>
    <cellStyle name="Output 30 3 4 2 2 3" xfId="36083"/>
    <cellStyle name="Output 30 3 4 2 3" xfId="20388"/>
    <cellStyle name="Output 30 3 4 2 3 2" xfId="41575"/>
    <cellStyle name="Output 30 3 4 2 4" xfId="30936"/>
    <cellStyle name="Output 30 3 4 2_Table 2A-1_EFT (Annual)" xfId="8169"/>
    <cellStyle name="Output 30 3 4 3" xfId="10852"/>
    <cellStyle name="Output 30 3 4 3 2" xfId="22955"/>
    <cellStyle name="Output 30 3 4 3 2 2" xfId="44141"/>
    <cellStyle name="Output 30 3 4 3 3" xfId="33537"/>
    <cellStyle name="Output 30 3 4 4" xfId="17842"/>
    <cellStyle name="Output 30 3 4 4 2" xfId="39029"/>
    <cellStyle name="Output 30 3 4 5" xfId="28193"/>
    <cellStyle name="Output 30 3 4_Table 2A-1_EFT (Annual)" xfId="8168"/>
    <cellStyle name="Output 30 3 5" xfId="3990"/>
    <cellStyle name="Output 30 3 5 2" xfId="12318"/>
    <cellStyle name="Output 30 3 5 2 2" xfId="24342"/>
    <cellStyle name="Output 30 3 5 2 2 2" xfId="45528"/>
    <cellStyle name="Output 30 3 5 2 3" xfId="34924"/>
    <cellStyle name="Output 30 3 5 3" xfId="19229"/>
    <cellStyle name="Output 30 3 5 3 2" xfId="40416"/>
    <cellStyle name="Output 30 3 5 4" xfId="29678"/>
    <cellStyle name="Output 30 3 5_Table 2A-1_EFT (Annual)" xfId="8170"/>
    <cellStyle name="Output 30 3 6" xfId="9655"/>
    <cellStyle name="Output 30 3 6 2" xfId="21796"/>
    <cellStyle name="Output 30 3 6 2 2" xfId="42982"/>
    <cellStyle name="Output 30 3 6 3" xfId="32378"/>
    <cellStyle name="Output 30 3 7" xfId="16683"/>
    <cellStyle name="Output 30 3 7 2" xfId="37870"/>
    <cellStyle name="Output 30 3 8" xfId="26935"/>
    <cellStyle name="Output 30 3_Table 2A-1_EFT (Annual)" xfId="3457"/>
    <cellStyle name="Output 30 4" xfId="1238"/>
    <cellStyle name="Output 30 4 2" xfId="2508"/>
    <cellStyle name="Output 30 4 2 2" xfId="6069"/>
    <cellStyle name="Output 30 4 2 2 2" xfId="14263"/>
    <cellStyle name="Output 30 4 2 2 2 2" xfId="26235"/>
    <cellStyle name="Output 30 4 2 2 2 2 2" xfId="47421"/>
    <cellStyle name="Output 30 4 2 2 2 3" xfId="36817"/>
    <cellStyle name="Output 30 4 2 2 3" xfId="21122"/>
    <cellStyle name="Output 30 4 2 2 3 2" xfId="42309"/>
    <cellStyle name="Output 30 4 2 2 4" xfId="31725"/>
    <cellStyle name="Output 30 4 2 2_Table 2A-1_EFT (Annual)" xfId="8172"/>
    <cellStyle name="Output 30 4 2 3" xfId="11605"/>
    <cellStyle name="Output 30 4 2 3 2" xfId="23689"/>
    <cellStyle name="Output 30 4 2 3 2 2" xfId="44875"/>
    <cellStyle name="Output 30 4 2 3 3" xfId="34271"/>
    <cellStyle name="Output 30 4 2 4" xfId="18576"/>
    <cellStyle name="Output 30 4 2 4 2" xfId="39763"/>
    <cellStyle name="Output 30 4 2 5" xfId="28982"/>
    <cellStyle name="Output 30 4 2_Table 2A-1_EFT (Annual)" xfId="8171"/>
    <cellStyle name="Output 30 4 3" xfId="1834"/>
    <cellStyle name="Output 30 4 3 2" xfId="5395"/>
    <cellStyle name="Output 30 4 3 2 2" xfId="13610"/>
    <cellStyle name="Output 30 4 3 2 2 2" xfId="25598"/>
    <cellStyle name="Output 30 4 3 2 2 2 2" xfId="46784"/>
    <cellStyle name="Output 30 4 3 2 2 3" xfId="36180"/>
    <cellStyle name="Output 30 4 3 2 3" xfId="20485"/>
    <cellStyle name="Output 30 4 3 2 3 2" xfId="41672"/>
    <cellStyle name="Output 30 4 3 2 4" xfId="31052"/>
    <cellStyle name="Output 30 4 3 2_Table 2A-1_EFT (Annual)" xfId="8174"/>
    <cellStyle name="Output 30 4 3 3" xfId="10954"/>
    <cellStyle name="Output 30 4 3 3 2" xfId="23052"/>
    <cellStyle name="Output 30 4 3 3 2 2" xfId="44238"/>
    <cellStyle name="Output 30 4 3 3 3" xfId="33634"/>
    <cellStyle name="Output 30 4 3 4" xfId="17939"/>
    <cellStyle name="Output 30 4 3 4 2" xfId="39126"/>
    <cellStyle name="Output 30 4 3 5" xfId="28309"/>
    <cellStyle name="Output 30 4 3_Table 2A-1_EFT (Annual)" xfId="8173"/>
    <cellStyle name="Output 30 4 4" xfId="4799"/>
    <cellStyle name="Output 30 4 4 2" xfId="13059"/>
    <cellStyle name="Output 30 4 4 2 2" xfId="25065"/>
    <cellStyle name="Output 30 4 4 2 2 2" xfId="46251"/>
    <cellStyle name="Output 30 4 4 2 3" xfId="35647"/>
    <cellStyle name="Output 30 4 4 3" xfId="19952"/>
    <cellStyle name="Output 30 4 4 3 2" xfId="41139"/>
    <cellStyle name="Output 30 4 4 4" xfId="30456"/>
    <cellStyle name="Output 30 4 4_Table 2A-1_EFT (Annual)" xfId="8175"/>
    <cellStyle name="Output 30 4 5" xfId="10403"/>
    <cellStyle name="Output 30 4 5 2" xfId="22519"/>
    <cellStyle name="Output 30 4 5 2 2" xfId="43705"/>
    <cellStyle name="Output 30 4 5 3" xfId="33101"/>
    <cellStyle name="Output 30 4 6" xfId="17406"/>
    <cellStyle name="Output 30 4 6 2" xfId="38593"/>
    <cellStyle name="Output 30 4 7" xfId="27713"/>
    <cellStyle name="Output 30 4_Table 2A-1_EFT (Annual)" xfId="3459"/>
    <cellStyle name="Output 30 5" xfId="1977"/>
    <cellStyle name="Output 30 5 2" xfId="5538"/>
    <cellStyle name="Output 30 5 2 2" xfId="13753"/>
    <cellStyle name="Output 30 5 2 2 2" xfId="25741"/>
    <cellStyle name="Output 30 5 2 2 2 2" xfId="46927"/>
    <cellStyle name="Output 30 5 2 2 3" xfId="36323"/>
    <cellStyle name="Output 30 5 2 3" xfId="20628"/>
    <cellStyle name="Output 30 5 2 3 2" xfId="41815"/>
    <cellStyle name="Output 30 5 2 4" xfId="31195"/>
    <cellStyle name="Output 30 5 2_Table 2A-1_EFT (Annual)" xfId="8177"/>
    <cellStyle name="Output 30 5 3" xfId="11097"/>
    <cellStyle name="Output 30 5 3 2" xfId="23195"/>
    <cellStyle name="Output 30 5 3 2 2" xfId="44381"/>
    <cellStyle name="Output 30 5 3 3" xfId="33777"/>
    <cellStyle name="Output 30 5 4" xfId="18082"/>
    <cellStyle name="Output 30 5 4 2" xfId="39269"/>
    <cellStyle name="Output 30 5 5" xfId="28452"/>
    <cellStyle name="Output 30 5_Table 2A-1_EFT (Annual)" xfId="8176"/>
    <cellStyle name="Output 30 6" xfId="1661"/>
    <cellStyle name="Output 30 6 2" xfId="5222"/>
    <cellStyle name="Output 30 6 2 2" xfId="13469"/>
    <cellStyle name="Output 30 6 2 2 2" xfId="25469"/>
    <cellStyle name="Output 30 6 2 2 2 2" xfId="46655"/>
    <cellStyle name="Output 30 6 2 2 3" xfId="36051"/>
    <cellStyle name="Output 30 6 2 3" xfId="20356"/>
    <cellStyle name="Output 30 6 2 3 2" xfId="41543"/>
    <cellStyle name="Output 30 6 2 4" xfId="30879"/>
    <cellStyle name="Output 30 6 2_Table 2A-1_EFT (Annual)" xfId="8179"/>
    <cellStyle name="Output 30 6 3" xfId="10814"/>
    <cellStyle name="Output 30 6 3 2" xfId="22923"/>
    <cellStyle name="Output 30 6 3 2 2" xfId="44109"/>
    <cellStyle name="Output 30 6 3 3" xfId="33505"/>
    <cellStyle name="Output 30 6 4" xfId="17810"/>
    <cellStyle name="Output 30 6 4 2" xfId="38997"/>
    <cellStyle name="Output 30 6 5" xfId="28136"/>
    <cellStyle name="Output 30 6_Table 2A-1_EFT (Annual)" xfId="8178"/>
    <cellStyle name="Output 30 7" xfId="3779"/>
    <cellStyle name="Output 30 7 2" xfId="12147"/>
    <cellStyle name="Output 30 7 2 2" xfId="24177"/>
    <cellStyle name="Output 30 7 2 2 2" xfId="45363"/>
    <cellStyle name="Output 30 7 2 3" xfId="34759"/>
    <cellStyle name="Output 30 7 3" xfId="19064"/>
    <cellStyle name="Output 30 7 3 2" xfId="40251"/>
    <cellStyle name="Output 30 7 4" xfId="29488"/>
    <cellStyle name="Output 30 7_Table 2A-1_EFT (Annual)" xfId="8180"/>
    <cellStyle name="Output 30 8" xfId="9466"/>
    <cellStyle name="Output 30 8 2" xfId="21631"/>
    <cellStyle name="Output 30 8 2 2" xfId="42817"/>
    <cellStyle name="Output 30 8 3" xfId="32213"/>
    <cellStyle name="Output 30 9" xfId="16518"/>
    <cellStyle name="Output 30 9 2" xfId="37705"/>
    <cellStyle name="Output 30_Table 2A-1_EFT (Annual)" xfId="3454"/>
    <cellStyle name="Output 31" xfId="249"/>
    <cellStyle name="Output 31 10" xfId="26804"/>
    <cellStyle name="Output 31 2" xfId="636"/>
    <cellStyle name="Output 31 2 2" xfId="1613"/>
    <cellStyle name="Output 31 2 2 2" xfId="2883"/>
    <cellStyle name="Output 31 2 2 2 2" xfId="6444"/>
    <cellStyle name="Output 31 2 2 2 2 2" xfId="14638"/>
    <cellStyle name="Output 31 2 2 2 2 2 2" xfId="26610"/>
    <cellStyle name="Output 31 2 2 2 2 2 2 2" xfId="47796"/>
    <cellStyle name="Output 31 2 2 2 2 2 3" xfId="37192"/>
    <cellStyle name="Output 31 2 2 2 2 3" xfId="21497"/>
    <cellStyle name="Output 31 2 2 2 2 3 2" xfId="42684"/>
    <cellStyle name="Output 31 2 2 2 2 4" xfId="32100"/>
    <cellStyle name="Output 31 2 2 2 2_Table 2A-1_EFT (Annual)" xfId="8182"/>
    <cellStyle name="Output 31 2 2 2 3" xfId="11980"/>
    <cellStyle name="Output 31 2 2 2 3 2" xfId="24064"/>
    <cellStyle name="Output 31 2 2 2 3 2 2" xfId="45250"/>
    <cellStyle name="Output 31 2 2 2 3 3" xfId="34646"/>
    <cellStyle name="Output 31 2 2 2 4" xfId="18951"/>
    <cellStyle name="Output 31 2 2 2 4 2" xfId="40138"/>
    <cellStyle name="Output 31 2 2 2 5" xfId="29357"/>
    <cellStyle name="Output 31 2 2 2_Table 2A-1_EFT (Annual)" xfId="8181"/>
    <cellStyle name="Output 31 2 2 3" xfId="1939"/>
    <cellStyle name="Output 31 2 2 3 2" xfId="5500"/>
    <cellStyle name="Output 31 2 2 3 2 2" xfId="13715"/>
    <cellStyle name="Output 31 2 2 3 2 2 2" xfId="25703"/>
    <cellStyle name="Output 31 2 2 3 2 2 2 2" xfId="46889"/>
    <cellStyle name="Output 31 2 2 3 2 2 3" xfId="36285"/>
    <cellStyle name="Output 31 2 2 3 2 3" xfId="20590"/>
    <cellStyle name="Output 31 2 2 3 2 3 2" xfId="41777"/>
    <cellStyle name="Output 31 2 2 3 2 4" xfId="31157"/>
    <cellStyle name="Output 31 2 2 3 2_Table 2A-1_EFT (Annual)" xfId="8184"/>
    <cellStyle name="Output 31 2 2 3 3" xfId="11059"/>
    <cellStyle name="Output 31 2 2 3 3 2" xfId="23157"/>
    <cellStyle name="Output 31 2 2 3 3 2 2" xfId="44343"/>
    <cellStyle name="Output 31 2 2 3 3 3" xfId="33739"/>
    <cellStyle name="Output 31 2 2 3 4" xfId="18044"/>
    <cellStyle name="Output 31 2 2 3 4 2" xfId="39231"/>
    <cellStyle name="Output 31 2 2 3 5" xfId="28414"/>
    <cellStyle name="Output 31 2 2 3_Table 2A-1_EFT (Annual)" xfId="8183"/>
    <cellStyle name="Output 31 2 2 4" xfId="5174"/>
    <cellStyle name="Output 31 2 2 4 2" xfId="13434"/>
    <cellStyle name="Output 31 2 2 4 2 2" xfId="25440"/>
    <cellStyle name="Output 31 2 2 4 2 2 2" xfId="46626"/>
    <cellStyle name="Output 31 2 2 4 2 3" xfId="36022"/>
    <cellStyle name="Output 31 2 2 4 3" xfId="20327"/>
    <cellStyle name="Output 31 2 2 4 3 2" xfId="41514"/>
    <cellStyle name="Output 31 2 2 4 4" xfId="30831"/>
    <cellStyle name="Output 31 2 2 4_Table 2A-1_EFT (Annual)" xfId="8185"/>
    <cellStyle name="Output 31 2 2 5" xfId="10778"/>
    <cellStyle name="Output 31 2 2 5 2" xfId="22894"/>
    <cellStyle name="Output 31 2 2 5 2 2" xfId="44080"/>
    <cellStyle name="Output 31 2 2 5 3" xfId="33476"/>
    <cellStyle name="Output 31 2 2 6" xfId="17781"/>
    <cellStyle name="Output 31 2 2 6 2" xfId="38968"/>
    <cellStyle name="Output 31 2 2 7" xfId="28088"/>
    <cellStyle name="Output 31 2 2_Table 2A-1_EFT (Annual)" xfId="3462"/>
    <cellStyle name="Output 31 2 3" xfId="2352"/>
    <cellStyle name="Output 31 2 3 2" xfId="5913"/>
    <cellStyle name="Output 31 2 3 2 2" xfId="14128"/>
    <cellStyle name="Output 31 2 3 2 2 2" xfId="26116"/>
    <cellStyle name="Output 31 2 3 2 2 2 2" xfId="47302"/>
    <cellStyle name="Output 31 2 3 2 2 3" xfId="36698"/>
    <cellStyle name="Output 31 2 3 2 3" xfId="21003"/>
    <cellStyle name="Output 31 2 3 2 3 2" xfId="42190"/>
    <cellStyle name="Output 31 2 3 2 4" xfId="31570"/>
    <cellStyle name="Output 31 2 3 2_Table 2A-1_EFT (Annual)" xfId="8187"/>
    <cellStyle name="Output 31 2 3 3" xfId="11472"/>
    <cellStyle name="Output 31 2 3 3 2" xfId="23570"/>
    <cellStyle name="Output 31 2 3 3 2 2" xfId="44756"/>
    <cellStyle name="Output 31 2 3 3 3" xfId="34152"/>
    <cellStyle name="Output 31 2 3 4" xfId="18457"/>
    <cellStyle name="Output 31 2 3 4 2" xfId="39644"/>
    <cellStyle name="Output 31 2 3 5" xfId="28827"/>
    <cellStyle name="Output 31 2 3_Table 2A-1_EFT (Annual)" xfId="8186"/>
    <cellStyle name="Output 31 2 4" xfId="1764"/>
    <cellStyle name="Output 31 2 4 2" xfId="5325"/>
    <cellStyle name="Output 31 2 4 2 2" xfId="13550"/>
    <cellStyle name="Output 31 2 4 2 2 2" xfId="25541"/>
    <cellStyle name="Output 31 2 4 2 2 2 2" xfId="46727"/>
    <cellStyle name="Output 31 2 4 2 2 3" xfId="36123"/>
    <cellStyle name="Output 31 2 4 2 3" xfId="20428"/>
    <cellStyle name="Output 31 2 4 2 3 2" xfId="41615"/>
    <cellStyle name="Output 31 2 4 2 4" xfId="30982"/>
    <cellStyle name="Output 31 2 4 2_Table 2A-1_EFT (Annual)" xfId="8189"/>
    <cellStyle name="Output 31 2 4 3" xfId="10893"/>
    <cellStyle name="Output 31 2 4 3 2" xfId="22995"/>
    <cellStyle name="Output 31 2 4 3 2 2" xfId="44181"/>
    <cellStyle name="Output 31 2 4 3 3" xfId="33577"/>
    <cellStyle name="Output 31 2 4 4" xfId="17882"/>
    <cellStyle name="Output 31 2 4 4 2" xfId="39069"/>
    <cellStyle name="Output 31 2 4 5" xfId="28239"/>
    <cellStyle name="Output 31 2 4_Table 2A-1_EFT (Annual)" xfId="8188"/>
    <cellStyle name="Output 31 2 5" xfId="4206"/>
    <cellStyle name="Output 31 2 5 2" xfId="12530"/>
    <cellStyle name="Output 31 2 5 2 2" xfId="24552"/>
    <cellStyle name="Output 31 2 5 2 2 2" xfId="45738"/>
    <cellStyle name="Output 31 2 5 2 3" xfId="35134"/>
    <cellStyle name="Output 31 2 5 3" xfId="19439"/>
    <cellStyle name="Output 31 2 5 3 2" xfId="40626"/>
    <cellStyle name="Output 31 2 5 4" xfId="29894"/>
    <cellStyle name="Output 31 2 5_Table 2A-1_EFT (Annual)" xfId="8190"/>
    <cellStyle name="Output 31 2 6" xfId="9869"/>
    <cellStyle name="Output 31 2 6 2" xfId="22006"/>
    <cellStyle name="Output 31 2 6 2 2" xfId="43192"/>
    <cellStyle name="Output 31 2 6 3" xfId="32588"/>
    <cellStyle name="Output 31 2 7" xfId="16893"/>
    <cellStyle name="Output 31 2 7 2" xfId="38080"/>
    <cellStyle name="Output 31 2 8" xfId="27151"/>
    <cellStyle name="Output 31 2_Table 2A-1_EFT (Annual)" xfId="3461"/>
    <cellStyle name="Output 31 3" xfId="475"/>
    <cellStyle name="Output 31 3 2" xfId="1452"/>
    <cellStyle name="Output 31 3 2 2" xfId="2722"/>
    <cellStyle name="Output 31 3 2 2 2" xfId="6283"/>
    <cellStyle name="Output 31 3 2 2 2 2" xfId="14477"/>
    <cellStyle name="Output 31 3 2 2 2 2 2" xfId="26449"/>
    <cellStyle name="Output 31 3 2 2 2 2 2 2" xfId="47635"/>
    <cellStyle name="Output 31 3 2 2 2 2 3" xfId="37031"/>
    <cellStyle name="Output 31 3 2 2 2 3" xfId="21336"/>
    <cellStyle name="Output 31 3 2 2 2 3 2" xfId="42523"/>
    <cellStyle name="Output 31 3 2 2 2 4" xfId="31939"/>
    <cellStyle name="Output 31 3 2 2 2_Table 2A-1_EFT (Annual)" xfId="8192"/>
    <cellStyle name="Output 31 3 2 2 3" xfId="11819"/>
    <cellStyle name="Output 31 3 2 2 3 2" xfId="23903"/>
    <cellStyle name="Output 31 3 2 2 3 2 2" xfId="45089"/>
    <cellStyle name="Output 31 3 2 2 3 3" xfId="34485"/>
    <cellStyle name="Output 31 3 2 2 4" xfId="18790"/>
    <cellStyle name="Output 31 3 2 2 4 2" xfId="39977"/>
    <cellStyle name="Output 31 3 2 2 5" xfId="29196"/>
    <cellStyle name="Output 31 3 2 2_Table 2A-1_EFT (Annual)" xfId="8191"/>
    <cellStyle name="Output 31 3 2 3" xfId="1908"/>
    <cellStyle name="Output 31 3 2 3 2" xfId="5469"/>
    <cellStyle name="Output 31 3 2 3 2 2" xfId="13684"/>
    <cellStyle name="Output 31 3 2 3 2 2 2" xfId="25672"/>
    <cellStyle name="Output 31 3 2 3 2 2 2 2" xfId="46858"/>
    <cellStyle name="Output 31 3 2 3 2 2 3" xfId="36254"/>
    <cellStyle name="Output 31 3 2 3 2 3" xfId="20559"/>
    <cellStyle name="Output 31 3 2 3 2 3 2" xfId="41746"/>
    <cellStyle name="Output 31 3 2 3 2 4" xfId="31126"/>
    <cellStyle name="Output 31 3 2 3 2_Table 2A-1_EFT (Annual)" xfId="8194"/>
    <cellStyle name="Output 31 3 2 3 3" xfId="11028"/>
    <cellStyle name="Output 31 3 2 3 3 2" xfId="23126"/>
    <cellStyle name="Output 31 3 2 3 3 2 2" xfId="44312"/>
    <cellStyle name="Output 31 3 2 3 3 3" xfId="33708"/>
    <cellStyle name="Output 31 3 2 3 4" xfId="18013"/>
    <cellStyle name="Output 31 3 2 3 4 2" xfId="39200"/>
    <cellStyle name="Output 31 3 2 3 5" xfId="28383"/>
    <cellStyle name="Output 31 3 2 3_Table 2A-1_EFT (Annual)" xfId="8193"/>
    <cellStyle name="Output 31 3 2 4" xfId="5013"/>
    <cellStyle name="Output 31 3 2 4 2" xfId="13273"/>
    <cellStyle name="Output 31 3 2 4 2 2" xfId="25279"/>
    <cellStyle name="Output 31 3 2 4 2 2 2" xfId="46465"/>
    <cellStyle name="Output 31 3 2 4 2 3" xfId="35861"/>
    <cellStyle name="Output 31 3 2 4 3" xfId="20166"/>
    <cellStyle name="Output 31 3 2 4 3 2" xfId="41353"/>
    <cellStyle name="Output 31 3 2 4 4" xfId="30670"/>
    <cellStyle name="Output 31 3 2 4_Table 2A-1_EFT (Annual)" xfId="8195"/>
    <cellStyle name="Output 31 3 2 5" xfId="10617"/>
    <cellStyle name="Output 31 3 2 5 2" xfId="22733"/>
    <cellStyle name="Output 31 3 2 5 2 2" xfId="43919"/>
    <cellStyle name="Output 31 3 2 5 3" xfId="33315"/>
    <cellStyle name="Output 31 3 2 6" xfId="17620"/>
    <cellStyle name="Output 31 3 2 6 2" xfId="38807"/>
    <cellStyle name="Output 31 3 2 7" xfId="27927"/>
    <cellStyle name="Output 31 3 2_Table 2A-1_EFT (Annual)" xfId="3464"/>
    <cellStyle name="Output 31 3 3" xfId="2191"/>
    <cellStyle name="Output 31 3 3 2" xfId="5752"/>
    <cellStyle name="Output 31 3 3 2 2" xfId="13967"/>
    <cellStyle name="Output 31 3 3 2 2 2" xfId="25955"/>
    <cellStyle name="Output 31 3 3 2 2 2 2" xfId="47141"/>
    <cellStyle name="Output 31 3 3 2 2 3" xfId="36537"/>
    <cellStyle name="Output 31 3 3 2 3" xfId="20842"/>
    <cellStyle name="Output 31 3 3 2 3 2" xfId="42029"/>
    <cellStyle name="Output 31 3 3 2 4" xfId="31409"/>
    <cellStyle name="Output 31 3 3 2_Table 2A-1_EFT (Annual)" xfId="8197"/>
    <cellStyle name="Output 31 3 3 3" xfId="11311"/>
    <cellStyle name="Output 31 3 3 3 2" xfId="23409"/>
    <cellStyle name="Output 31 3 3 3 2 2" xfId="44595"/>
    <cellStyle name="Output 31 3 3 3 3" xfId="33991"/>
    <cellStyle name="Output 31 3 3 4" xfId="18296"/>
    <cellStyle name="Output 31 3 3 4 2" xfId="39483"/>
    <cellStyle name="Output 31 3 3 5" xfId="28666"/>
    <cellStyle name="Output 31 3 3_Table 2A-1_EFT (Annual)" xfId="8196"/>
    <cellStyle name="Output 31 3 4" xfId="1733"/>
    <cellStyle name="Output 31 3 4 2" xfId="5294"/>
    <cellStyle name="Output 31 3 4 2 2" xfId="13519"/>
    <cellStyle name="Output 31 3 4 2 2 2" xfId="25510"/>
    <cellStyle name="Output 31 3 4 2 2 2 2" xfId="46696"/>
    <cellStyle name="Output 31 3 4 2 2 3" xfId="36092"/>
    <cellStyle name="Output 31 3 4 2 3" xfId="20397"/>
    <cellStyle name="Output 31 3 4 2 3 2" xfId="41584"/>
    <cellStyle name="Output 31 3 4 2 4" xfId="30951"/>
    <cellStyle name="Output 31 3 4 2_Table 2A-1_EFT (Annual)" xfId="8199"/>
    <cellStyle name="Output 31 3 4 3" xfId="10862"/>
    <cellStyle name="Output 31 3 4 3 2" xfId="22964"/>
    <cellStyle name="Output 31 3 4 3 2 2" xfId="44150"/>
    <cellStyle name="Output 31 3 4 3 3" xfId="33546"/>
    <cellStyle name="Output 31 3 4 4" xfId="17851"/>
    <cellStyle name="Output 31 3 4 4 2" xfId="39038"/>
    <cellStyle name="Output 31 3 4 5" xfId="28208"/>
    <cellStyle name="Output 31 3 4_Table 2A-1_EFT (Annual)" xfId="8198"/>
    <cellStyle name="Output 31 3 5" xfId="4045"/>
    <cellStyle name="Output 31 3 5 2" xfId="12369"/>
    <cellStyle name="Output 31 3 5 2 2" xfId="24391"/>
    <cellStyle name="Output 31 3 5 2 2 2" xfId="45577"/>
    <cellStyle name="Output 31 3 5 2 3" xfId="34973"/>
    <cellStyle name="Output 31 3 5 3" xfId="19278"/>
    <cellStyle name="Output 31 3 5 3 2" xfId="40465"/>
    <cellStyle name="Output 31 3 5 4" xfId="29733"/>
    <cellStyle name="Output 31 3 5_Table 2A-1_EFT (Annual)" xfId="8200"/>
    <cellStyle name="Output 31 3 6" xfId="9708"/>
    <cellStyle name="Output 31 3 6 2" xfId="21845"/>
    <cellStyle name="Output 31 3 6 2 2" xfId="43031"/>
    <cellStyle name="Output 31 3 6 3" xfId="32427"/>
    <cellStyle name="Output 31 3 7" xfId="16732"/>
    <cellStyle name="Output 31 3 7 2" xfId="37919"/>
    <cellStyle name="Output 31 3 8" xfId="26990"/>
    <cellStyle name="Output 31 3_Table 2A-1_EFT (Annual)" xfId="3463"/>
    <cellStyle name="Output 31 4" xfId="1291"/>
    <cellStyle name="Output 31 4 2" xfId="2561"/>
    <cellStyle name="Output 31 4 2 2" xfId="6122"/>
    <cellStyle name="Output 31 4 2 2 2" xfId="14316"/>
    <cellStyle name="Output 31 4 2 2 2 2" xfId="26288"/>
    <cellStyle name="Output 31 4 2 2 2 2 2" xfId="47474"/>
    <cellStyle name="Output 31 4 2 2 2 3" xfId="36870"/>
    <cellStyle name="Output 31 4 2 2 3" xfId="21175"/>
    <cellStyle name="Output 31 4 2 2 3 2" xfId="42362"/>
    <cellStyle name="Output 31 4 2 2 4" xfId="31778"/>
    <cellStyle name="Output 31 4 2 2_Table 2A-1_EFT (Annual)" xfId="8202"/>
    <cellStyle name="Output 31 4 2 3" xfId="11658"/>
    <cellStyle name="Output 31 4 2 3 2" xfId="23742"/>
    <cellStyle name="Output 31 4 2 3 2 2" xfId="44928"/>
    <cellStyle name="Output 31 4 2 3 3" xfId="34324"/>
    <cellStyle name="Output 31 4 2 4" xfId="18629"/>
    <cellStyle name="Output 31 4 2 4 2" xfId="39816"/>
    <cellStyle name="Output 31 4 2 5" xfId="29035"/>
    <cellStyle name="Output 31 4 2_Table 2A-1_EFT (Annual)" xfId="8201"/>
    <cellStyle name="Output 31 4 3" xfId="1845"/>
    <cellStyle name="Output 31 4 3 2" xfId="5406"/>
    <cellStyle name="Output 31 4 3 2 2" xfId="13621"/>
    <cellStyle name="Output 31 4 3 2 2 2" xfId="25609"/>
    <cellStyle name="Output 31 4 3 2 2 2 2" xfId="46795"/>
    <cellStyle name="Output 31 4 3 2 2 3" xfId="36191"/>
    <cellStyle name="Output 31 4 3 2 3" xfId="20496"/>
    <cellStyle name="Output 31 4 3 2 3 2" xfId="41683"/>
    <cellStyle name="Output 31 4 3 2 4" xfId="31063"/>
    <cellStyle name="Output 31 4 3 2_Table 2A-1_EFT (Annual)" xfId="8204"/>
    <cellStyle name="Output 31 4 3 3" xfId="10965"/>
    <cellStyle name="Output 31 4 3 3 2" xfId="23063"/>
    <cellStyle name="Output 31 4 3 3 2 2" xfId="44249"/>
    <cellStyle name="Output 31 4 3 3 3" xfId="33645"/>
    <cellStyle name="Output 31 4 3 4" xfId="17950"/>
    <cellStyle name="Output 31 4 3 4 2" xfId="39137"/>
    <cellStyle name="Output 31 4 3 5" xfId="28320"/>
    <cellStyle name="Output 31 4 3_Table 2A-1_EFT (Annual)" xfId="8203"/>
    <cellStyle name="Output 31 4 4" xfId="4852"/>
    <cellStyle name="Output 31 4 4 2" xfId="13112"/>
    <cellStyle name="Output 31 4 4 2 2" xfId="25118"/>
    <cellStyle name="Output 31 4 4 2 2 2" xfId="46304"/>
    <cellStyle name="Output 31 4 4 2 3" xfId="35700"/>
    <cellStyle name="Output 31 4 4 3" xfId="20005"/>
    <cellStyle name="Output 31 4 4 3 2" xfId="41192"/>
    <cellStyle name="Output 31 4 4 4" xfId="30509"/>
    <cellStyle name="Output 31 4 4_Table 2A-1_EFT (Annual)" xfId="8205"/>
    <cellStyle name="Output 31 4 5" xfId="10456"/>
    <cellStyle name="Output 31 4 5 2" xfId="22572"/>
    <cellStyle name="Output 31 4 5 2 2" xfId="43758"/>
    <cellStyle name="Output 31 4 5 3" xfId="33154"/>
    <cellStyle name="Output 31 4 6" xfId="17459"/>
    <cellStyle name="Output 31 4 6 2" xfId="38646"/>
    <cellStyle name="Output 31 4 7" xfId="27766"/>
    <cellStyle name="Output 31 4_Table 2A-1_EFT (Annual)" xfId="3465"/>
    <cellStyle name="Output 31 5" xfId="2030"/>
    <cellStyle name="Output 31 5 2" xfId="5591"/>
    <cellStyle name="Output 31 5 2 2" xfId="13806"/>
    <cellStyle name="Output 31 5 2 2 2" xfId="25794"/>
    <cellStyle name="Output 31 5 2 2 2 2" xfId="46980"/>
    <cellStyle name="Output 31 5 2 2 3" xfId="36376"/>
    <cellStyle name="Output 31 5 2 3" xfId="20681"/>
    <cellStyle name="Output 31 5 2 3 2" xfId="41868"/>
    <cellStyle name="Output 31 5 2 4" xfId="31248"/>
    <cellStyle name="Output 31 5 2_Table 2A-1_EFT (Annual)" xfId="8207"/>
    <cellStyle name="Output 31 5 3" xfId="11150"/>
    <cellStyle name="Output 31 5 3 2" xfId="23248"/>
    <cellStyle name="Output 31 5 3 2 2" xfId="44434"/>
    <cellStyle name="Output 31 5 3 3" xfId="33830"/>
    <cellStyle name="Output 31 5 4" xfId="18135"/>
    <cellStyle name="Output 31 5 4 2" xfId="39322"/>
    <cellStyle name="Output 31 5 5" xfId="28505"/>
    <cellStyle name="Output 31 5_Table 2A-1_EFT (Annual)" xfId="8206"/>
    <cellStyle name="Output 31 6" xfId="1677"/>
    <cellStyle name="Output 31 6 2" xfId="5238"/>
    <cellStyle name="Output 31 6 2 2" xfId="13481"/>
    <cellStyle name="Output 31 6 2 2 2" xfId="25479"/>
    <cellStyle name="Output 31 6 2 2 2 2" xfId="46665"/>
    <cellStyle name="Output 31 6 2 2 3" xfId="36061"/>
    <cellStyle name="Output 31 6 2 3" xfId="20366"/>
    <cellStyle name="Output 31 6 2 3 2" xfId="41553"/>
    <cellStyle name="Output 31 6 2 4" xfId="30895"/>
    <cellStyle name="Output 31 6 2_Table 2A-1_EFT (Annual)" xfId="8209"/>
    <cellStyle name="Output 31 6 3" xfId="10826"/>
    <cellStyle name="Output 31 6 3 2" xfId="22933"/>
    <cellStyle name="Output 31 6 3 2 2" xfId="44119"/>
    <cellStyle name="Output 31 6 3 3" xfId="33515"/>
    <cellStyle name="Output 31 6 4" xfId="17820"/>
    <cellStyle name="Output 31 6 4 2" xfId="39007"/>
    <cellStyle name="Output 31 6 5" xfId="28152"/>
    <cellStyle name="Output 31 6_Table 2A-1_EFT (Annual)" xfId="8208"/>
    <cellStyle name="Output 31 7" xfId="3838"/>
    <cellStyle name="Output 31 7 2" xfId="12201"/>
    <cellStyle name="Output 31 7 2 2" xfId="24230"/>
    <cellStyle name="Output 31 7 2 2 2" xfId="45416"/>
    <cellStyle name="Output 31 7 2 3" xfId="34812"/>
    <cellStyle name="Output 31 7 3" xfId="19117"/>
    <cellStyle name="Output 31 7 3 2" xfId="40304"/>
    <cellStyle name="Output 31 7 4" xfId="29547"/>
    <cellStyle name="Output 31 7_Table 2A-1_EFT (Annual)" xfId="8210"/>
    <cellStyle name="Output 31 8" xfId="9520"/>
    <cellStyle name="Output 31 8 2" xfId="21684"/>
    <cellStyle name="Output 31 8 2 2" xfId="42870"/>
    <cellStyle name="Output 31 8 3" xfId="32266"/>
    <cellStyle name="Output 31 9" xfId="16571"/>
    <cellStyle name="Output 31 9 2" xfId="37758"/>
    <cellStyle name="Output 31_Table 2A-1_EFT (Annual)" xfId="3460"/>
    <cellStyle name="Output 32" xfId="220"/>
    <cellStyle name="Output 32 2" xfId="613"/>
    <cellStyle name="Output 32 2 2" xfId="1590"/>
    <cellStyle name="Output 32 2 2 2" xfId="2860"/>
    <cellStyle name="Output 32 2 2 2 2" xfId="6421"/>
    <cellStyle name="Output 32 2 2 2 2 2" xfId="14615"/>
    <cellStyle name="Output 32 2 2 2 2 2 2" xfId="26587"/>
    <cellStyle name="Output 32 2 2 2 2 2 2 2" xfId="47773"/>
    <cellStyle name="Output 32 2 2 2 2 2 3" xfId="37169"/>
    <cellStyle name="Output 32 2 2 2 2 3" xfId="21474"/>
    <cellStyle name="Output 32 2 2 2 2 3 2" xfId="42661"/>
    <cellStyle name="Output 32 2 2 2 2 4" xfId="32077"/>
    <cellStyle name="Output 32 2 2 2 2_Table 2A-1_EFT (Annual)" xfId="8212"/>
    <cellStyle name="Output 32 2 2 2 3" xfId="11957"/>
    <cellStyle name="Output 32 2 2 2 3 2" xfId="24041"/>
    <cellStyle name="Output 32 2 2 2 3 2 2" xfId="45227"/>
    <cellStyle name="Output 32 2 2 2 3 3" xfId="34623"/>
    <cellStyle name="Output 32 2 2 2 4" xfId="18928"/>
    <cellStyle name="Output 32 2 2 2 4 2" xfId="40115"/>
    <cellStyle name="Output 32 2 2 2 5" xfId="29334"/>
    <cellStyle name="Output 32 2 2 2_Table 2A-1_EFT (Annual)" xfId="8211"/>
    <cellStyle name="Output 32 2 2 3" xfId="1935"/>
    <cellStyle name="Output 32 2 2 3 2" xfId="5496"/>
    <cellStyle name="Output 32 2 2 3 2 2" xfId="13711"/>
    <cellStyle name="Output 32 2 2 3 2 2 2" xfId="25699"/>
    <cellStyle name="Output 32 2 2 3 2 2 2 2" xfId="46885"/>
    <cellStyle name="Output 32 2 2 3 2 2 3" xfId="36281"/>
    <cellStyle name="Output 32 2 2 3 2 3" xfId="20586"/>
    <cellStyle name="Output 32 2 2 3 2 3 2" xfId="41773"/>
    <cellStyle name="Output 32 2 2 3 2 4" xfId="31153"/>
    <cellStyle name="Output 32 2 2 3 2_Table 2A-1_EFT (Annual)" xfId="8214"/>
    <cellStyle name="Output 32 2 2 3 3" xfId="11055"/>
    <cellStyle name="Output 32 2 2 3 3 2" xfId="23153"/>
    <cellStyle name="Output 32 2 2 3 3 2 2" xfId="44339"/>
    <cellStyle name="Output 32 2 2 3 3 3" xfId="33735"/>
    <cellStyle name="Output 32 2 2 3 4" xfId="18040"/>
    <cellStyle name="Output 32 2 2 3 4 2" xfId="39227"/>
    <cellStyle name="Output 32 2 2 3 5" xfId="28410"/>
    <cellStyle name="Output 32 2 2 3_Table 2A-1_EFT (Annual)" xfId="8213"/>
    <cellStyle name="Output 32 2 2 4" xfId="5151"/>
    <cellStyle name="Output 32 2 2 4 2" xfId="13411"/>
    <cellStyle name="Output 32 2 2 4 2 2" xfId="25417"/>
    <cellStyle name="Output 32 2 2 4 2 2 2" xfId="46603"/>
    <cellStyle name="Output 32 2 2 4 2 3" xfId="35999"/>
    <cellStyle name="Output 32 2 2 4 3" xfId="20304"/>
    <cellStyle name="Output 32 2 2 4 3 2" xfId="41491"/>
    <cellStyle name="Output 32 2 2 4 4" xfId="30808"/>
    <cellStyle name="Output 32 2 2 4_Table 2A-1_EFT (Annual)" xfId="8215"/>
    <cellStyle name="Output 32 2 2 5" xfId="10755"/>
    <cellStyle name="Output 32 2 2 5 2" xfId="22871"/>
    <cellStyle name="Output 32 2 2 5 2 2" xfId="44057"/>
    <cellStyle name="Output 32 2 2 5 3" xfId="33453"/>
    <cellStyle name="Output 32 2 2 6" xfId="17758"/>
    <cellStyle name="Output 32 2 2 6 2" xfId="38945"/>
    <cellStyle name="Output 32 2 2 7" xfId="28065"/>
    <cellStyle name="Output 32 2 2_Table 2A-1_EFT (Annual)" xfId="3468"/>
    <cellStyle name="Output 32 2 3" xfId="2329"/>
    <cellStyle name="Output 32 2 3 2" xfId="5890"/>
    <cellStyle name="Output 32 2 3 2 2" xfId="14105"/>
    <cellStyle name="Output 32 2 3 2 2 2" xfId="26093"/>
    <cellStyle name="Output 32 2 3 2 2 2 2" xfId="47279"/>
    <cellStyle name="Output 32 2 3 2 2 3" xfId="36675"/>
    <cellStyle name="Output 32 2 3 2 3" xfId="20980"/>
    <cellStyle name="Output 32 2 3 2 3 2" xfId="42167"/>
    <cellStyle name="Output 32 2 3 2 4" xfId="31547"/>
    <cellStyle name="Output 32 2 3 2_Table 2A-1_EFT (Annual)" xfId="8217"/>
    <cellStyle name="Output 32 2 3 3" xfId="11449"/>
    <cellStyle name="Output 32 2 3 3 2" xfId="23547"/>
    <cellStyle name="Output 32 2 3 3 2 2" xfId="44733"/>
    <cellStyle name="Output 32 2 3 3 3" xfId="34129"/>
    <cellStyle name="Output 32 2 3 4" xfId="18434"/>
    <cellStyle name="Output 32 2 3 4 2" xfId="39621"/>
    <cellStyle name="Output 32 2 3 5" xfId="28804"/>
    <cellStyle name="Output 32 2 3_Table 2A-1_EFT (Annual)" xfId="8216"/>
    <cellStyle name="Output 32 2 4" xfId="1760"/>
    <cellStyle name="Output 32 2 4 2" xfId="5321"/>
    <cellStyle name="Output 32 2 4 2 2" xfId="13546"/>
    <cellStyle name="Output 32 2 4 2 2 2" xfId="25537"/>
    <cellStyle name="Output 32 2 4 2 2 2 2" xfId="46723"/>
    <cellStyle name="Output 32 2 4 2 2 3" xfId="36119"/>
    <cellStyle name="Output 32 2 4 2 3" xfId="20424"/>
    <cellStyle name="Output 32 2 4 2 3 2" xfId="41611"/>
    <cellStyle name="Output 32 2 4 2 4" xfId="30978"/>
    <cellStyle name="Output 32 2 4 2_Table 2A-1_EFT (Annual)" xfId="8219"/>
    <cellStyle name="Output 32 2 4 3" xfId="10889"/>
    <cellStyle name="Output 32 2 4 3 2" xfId="22991"/>
    <cellStyle name="Output 32 2 4 3 2 2" xfId="44177"/>
    <cellStyle name="Output 32 2 4 3 3" xfId="33573"/>
    <cellStyle name="Output 32 2 4 4" xfId="17878"/>
    <cellStyle name="Output 32 2 4 4 2" xfId="39065"/>
    <cellStyle name="Output 32 2 4 5" xfId="28235"/>
    <cellStyle name="Output 32 2 4_Table 2A-1_EFT (Annual)" xfId="8218"/>
    <cellStyle name="Output 32 2 5" xfId="4183"/>
    <cellStyle name="Output 32 2 5 2" xfId="12507"/>
    <cellStyle name="Output 32 2 5 2 2" xfId="24529"/>
    <cellStyle name="Output 32 2 5 2 2 2" xfId="45715"/>
    <cellStyle name="Output 32 2 5 2 3" xfId="35111"/>
    <cellStyle name="Output 32 2 5 3" xfId="19416"/>
    <cellStyle name="Output 32 2 5 3 2" xfId="40603"/>
    <cellStyle name="Output 32 2 5 4" xfId="29871"/>
    <cellStyle name="Output 32 2 5_Table 2A-1_EFT (Annual)" xfId="8220"/>
    <cellStyle name="Output 32 2 6" xfId="9846"/>
    <cellStyle name="Output 32 2 6 2" xfId="21983"/>
    <cellStyle name="Output 32 2 6 2 2" xfId="43169"/>
    <cellStyle name="Output 32 2 6 3" xfId="32565"/>
    <cellStyle name="Output 32 2 7" xfId="16870"/>
    <cellStyle name="Output 32 2 7 2" xfId="38057"/>
    <cellStyle name="Output 32 2 8" xfId="27128"/>
    <cellStyle name="Output 32 2_Table 2A-1_EFT (Annual)" xfId="3467"/>
    <cellStyle name="Output 32 3" xfId="1268"/>
    <cellStyle name="Output 32 3 2" xfId="2538"/>
    <cellStyle name="Output 32 3 2 2" xfId="6099"/>
    <cellStyle name="Output 32 3 2 2 2" xfId="14293"/>
    <cellStyle name="Output 32 3 2 2 2 2" xfId="26265"/>
    <cellStyle name="Output 32 3 2 2 2 2 2" xfId="47451"/>
    <cellStyle name="Output 32 3 2 2 2 3" xfId="36847"/>
    <cellStyle name="Output 32 3 2 2 3" xfId="21152"/>
    <cellStyle name="Output 32 3 2 2 3 2" xfId="42339"/>
    <cellStyle name="Output 32 3 2 2 4" xfId="31755"/>
    <cellStyle name="Output 32 3 2 2_Table 2A-1_EFT (Annual)" xfId="8222"/>
    <cellStyle name="Output 32 3 2 3" xfId="11635"/>
    <cellStyle name="Output 32 3 2 3 2" xfId="23719"/>
    <cellStyle name="Output 32 3 2 3 2 2" xfId="44905"/>
    <cellStyle name="Output 32 3 2 3 3" xfId="34301"/>
    <cellStyle name="Output 32 3 2 4" xfId="18606"/>
    <cellStyle name="Output 32 3 2 4 2" xfId="39793"/>
    <cellStyle name="Output 32 3 2 5" xfId="29012"/>
    <cellStyle name="Output 32 3 2_Table 2A-1_EFT (Annual)" xfId="8221"/>
    <cellStyle name="Output 32 3 3" xfId="1840"/>
    <cellStyle name="Output 32 3 3 2" xfId="5401"/>
    <cellStyle name="Output 32 3 3 2 2" xfId="13616"/>
    <cellStyle name="Output 32 3 3 2 2 2" xfId="25604"/>
    <cellStyle name="Output 32 3 3 2 2 2 2" xfId="46790"/>
    <cellStyle name="Output 32 3 3 2 2 3" xfId="36186"/>
    <cellStyle name="Output 32 3 3 2 3" xfId="20491"/>
    <cellStyle name="Output 32 3 3 2 3 2" xfId="41678"/>
    <cellStyle name="Output 32 3 3 2 4" xfId="31058"/>
    <cellStyle name="Output 32 3 3 2_Table 2A-1_EFT (Annual)" xfId="8224"/>
    <cellStyle name="Output 32 3 3 3" xfId="10960"/>
    <cellStyle name="Output 32 3 3 3 2" xfId="23058"/>
    <cellStyle name="Output 32 3 3 3 2 2" xfId="44244"/>
    <cellStyle name="Output 32 3 3 3 3" xfId="33640"/>
    <cellStyle name="Output 32 3 3 4" xfId="17945"/>
    <cellStyle name="Output 32 3 3 4 2" xfId="39132"/>
    <cellStyle name="Output 32 3 3 5" xfId="28315"/>
    <cellStyle name="Output 32 3 3_Table 2A-1_EFT (Annual)" xfId="8223"/>
    <cellStyle name="Output 32 3 4" xfId="4829"/>
    <cellStyle name="Output 32 3 4 2" xfId="13089"/>
    <cellStyle name="Output 32 3 4 2 2" xfId="25095"/>
    <cellStyle name="Output 32 3 4 2 2 2" xfId="46281"/>
    <cellStyle name="Output 32 3 4 2 3" xfId="35677"/>
    <cellStyle name="Output 32 3 4 3" xfId="19982"/>
    <cellStyle name="Output 32 3 4 3 2" xfId="41169"/>
    <cellStyle name="Output 32 3 4 4" xfId="30486"/>
    <cellStyle name="Output 32 3 4_Table 2A-1_EFT (Annual)" xfId="8225"/>
    <cellStyle name="Output 32 3 5" xfId="10433"/>
    <cellStyle name="Output 32 3 5 2" xfId="22549"/>
    <cellStyle name="Output 32 3 5 2 2" xfId="43735"/>
    <cellStyle name="Output 32 3 5 3" xfId="33131"/>
    <cellStyle name="Output 32 3 6" xfId="17436"/>
    <cellStyle name="Output 32 3 6 2" xfId="38623"/>
    <cellStyle name="Output 32 3 7" xfId="27743"/>
    <cellStyle name="Output 32 3_Table 2A-1_EFT (Annual)" xfId="3469"/>
    <cellStyle name="Output 32 4" xfId="2007"/>
    <cellStyle name="Output 32 4 2" xfId="5568"/>
    <cellStyle name="Output 32 4 2 2" xfId="13783"/>
    <cellStyle name="Output 32 4 2 2 2" xfId="25771"/>
    <cellStyle name="Output 32 4 2 2 2 2" xfId="46957"/>
    <cellStyle name="Output 32 4 2 2 3" xfId="36353"/>
    <cellStyle name="Output 32 4 2 3" xfId="20658"/>
    <cellStyle name="Output 32 4 2 3 2" xfId="41845"/>
    <cellStyle name="Output 32 4 2 4" xfId="31225"/>
    <cellStyle name="Output 32 4 2_Table 2A-1_EFT (Annual)" xfId="8227"/>
    <cellStyle name="Output 32 4 3" xfId="11127"/>
    <cellStyle name="Output 32 4 3 2" xfId="23225"/>
    <cellStyle name="Output 32 4 3 2 2" xfId="44411"/>
    <cellStyle name="Output 32 4 3 3" xfId="33807"/>
    <cellStyle name="Output 32 4 4" xfId="18112"/>
    <cellStyle name="Output 32 4 4 2" xfId="39299"/>
    <cellStyle name="Output 32 4 5" xfId="28482"/>
    <cellStyle name="Output 32 4_Table 2A-1_EFT (Annual)" xfId="8226"/>
    <cellStyle name="Output 32 5" xfId="1667"/>
    <cellStyle name="Output 32 5 2" xfId="5228"/>
    <cellStyle name="Output 32 5 2 2" xfId="13475"/>
    <cellStyle name="Output 32 5 2 2 2" xfId="25475"/>
    <cellStyle name="Output 32 5 2 2 2 2" xfId="46661"/>
    <cellStyle name="Output 32 5 2 2 3" xfId="36057"/>
    <cellStyle name="Output 32 5 2 3" xfId="20362"/>
    <cellStyle name="Output 32 5 2 3 2" xfId="41549"/>
    <cellStyle name="Output 32 5 2 4" xfId="30885"/>
    <cellStyle name="Output 32 5 2_Table 2A-1_EFT (Annual)" xfId="8229"/>
    <cellStyle name="Output 32 5 3" xfId="10820"/>
    <cellStyle name="Output 32 5 3 2" xfId="22929"/>
    <cellStyle name="Output 32 5 3 2 2" xfId="44115"/>
    <cellStyle name="Output 32 5 3 3" xfId="33511"/>
    <cellStyle name="Output 32 5 4" xfId="17816"/>
    <cellStyle name="Output 32 5 4 2" xfId="39003"/>
    <cellStyle name="Output 32 5 5" xfId="28142"/>
    <cellStyle name="Output 32 5_Table 2A-1_EFT (Annual)" xfId="8228"/>
    <cellStyle name="Output 32 6" xfId="3809"/>
    <cellStyle name="Output 32 6 2" xfId="12177"/>
    <cellStyle name="Output 32 6 2 2" xfId="24207"/>
    <cellStyle name="Output 32 6 2 2 2" xfId="45393"/>
    <cellStyle name="Output 32 6 2 3" xfId="34789"/>
    <cellStyle name="Output 32 6 3" xfId="19094"/>
    <cellStyle name="Output 32 6 3 2" xfId="40281"/>
    <cellStyle name="Output 32 6 4" xfId="29518"/>
    <cellStyle name="Output 32 6_Table 2A-1_EFT (Annual)" xfId="8230"/>
    <cellStyle name="Output 32 7" xfId="9496"/>
    <cellStyle name="Output 32 7 2" xfId="21661"/>
    <cellStyle name="Output 32 7 2 2" xfId="42847"/>
    <cellStyle name="Output 32 7 3" xfId="32243"/>
    <cellStyle name="Output 32 8" xfId="16548"/>
    <cellStyle name="Output 32 8 2" xfId="37735"/>
    <cellStyle name="Output 32 9" xfId="26775"/>
    <cellStyle name="Output 32_Table 2A-1_EFT (Annual)" xfId="3466"/>
    <cellStyle name="Output 33" xfId="293"/>
    <cellStyle name="Output 33 2" xfId="1297"/>
    <cellStyle name="Output 33 2 2" xfId="2567"/>
    <cellStyle name="Output 33 2 2 2" xfId="6128"/>
    <cellStyle name="Output 33 2 2 2 2" xfId="14322"/>
    <cellStyle name="Output 33 2 2 2 2 2" xfId="26294"/>
    <cellStyle name="Output 33 2 2 2 2 2 2" xfId="47480"/>
    <cellStyle name="Output 33 2 2 2 2 3" xfId="36876"/>
    <cellStyle name="Output 33 2 2 2 3" xfId="21181"/>
    <cellStyle name="Output 33 2 2 2 3 2" xfId="42368"/>
    <cellStyle name="Output 33 2 2 2 4" xfId="31784"/>
    <cellStyle name="Output 33 2 2 2_Table 2A-1_EFT (Annual)" xfId="8232"/>
    <cellStyle name="Output 33 2 2 3" xfId="11664"/>
    <cellStyle name="Output 33 2 2 3 2" xfId="23748"/>
    <cellStyle name="Output 33 2 2 3 2 2" xfId="44934"/>
    <cellStyle name="Output 33 2 2 3 3" xfId="34330"/>
    <cellStyle name="Output 33 2 2 4" xfId="18635"/>
    <cellStyle name="Output 33 2 2 4 2" xfId="39822"/>
    <cellStyle name="Output 33 2 2 5" xfId="29041"/>
    <cellStyle name="Output 33 2 2_Table 2A-1_EFT (Annual)" xfId="8231"/>
    <cellStyle name="Output 33 2 3" xfId="1872"/>
    <cellStyle name="Output 33 2 3 2" xfId="5433"/>
    <cellStyle name="Output 33 2 3 2 2" xfId="13648"/>
    <cellStyle name="Output 33 2 3 2 2 2" xfId="25636"/>
    <cellStyle name="Output 33 2 3 2 2 2 2" xfId="46822"/>
    <cellStyle name="Output 33 2 3 2 2 3" xfId="36218"/>
    <cellStyle name="Output 33 2 3 2 3" xfId="20523"/>
    <cellStyle name="Output 33 2 3 2 3 2" xfId="41710"/>
    <cellStyle name="Output 33 2 3 2 4" xfId="31090"/>
    <cellStyle name="Output 33 2 3 2_Table 2A-1_EFT (Annual)" xfId="8234"/>
    <cellStyle name="Output 33 2 3 3" xfId="10992"/>
    <cellStyle name="Output 33 2 3 3 2" xfId="23090"/>
    <cellStyle name="Output 33 2 3 3 2 2" xfId="44276"/>
    <cellStyle name="Output 33 2 3 3 3" xfId="33672"/>
    <cellStyle name="Output 33 2 3 4" xfId="17977"/>
    <cellStyle name="Output 33 2 3 4 2" xfId="39164"/>
    <cellStyle name="Output 33 2 3 5" xfId="28347"/>
    <cellStyle name="Output 33 2 3_Table 2A-1_EFT (Annual)" xfId="8233"/>
    <cellStyle name="Output 33 2 4" xfId="4858"/>
    <cellStyle name="Output 33 2 4 2" xfId="13118"/>
    <cellStyle name="Output 33 2 4 2 2" xfId="25124"/>
    <cellStyle name="Output 33 2 4 2 2 2" xfId="46310"/>
    <cellStyle name="Output 33 2 4 2 3" xfId="35706"/>
    <cellStyle name="Output 33 2 4 3" xfId="20011"/>
    <cellStyle name="Output 33 2 4 3 2" xfId="41198"/>
    <cellStyle name="Output 33 2 4 4" xfId="30515"/>
    <cellStyle name="Output 33 2 4_Table 2A-1_EFT (Annual)" xfId="8235"/>
    <cellStyle name="Output 33 2 5" xfId="10462"/>
    <cellStyle name="Output 33 2 5 2" xfId="22578"/>
    <cellStyle name="Output 33 2 5 2 2" xfId="43764"/>
    <cellStyle name="Output 33 2 5 3" xfId="33160"/>
    <cellStyle name="Output 33 2 6" xfId="17465"/>
    <cellStyle name="Output 33 2 6 2" xfId="38652"/>
    <cellStyle name="Output 33 2 7" xfId="27772"/>
    <cellStyle name="Output 33 2_Table 2A-1_EFT (Annual)" xfId="3471"/>
    <cellStyle name="Output 33 3" xfId="2036"/>
    <cellStyle name="Output 33 3 2" xfId="5597"/>
    <cellStyle name="Output 33 3 2 2" xfId="13812"/>
    <cellStyle name="Output 33 3 2 2 2" xfId="25800"/>
    <cellStyle name="Output 33 3 2 2 2 2" xfId="46986"/>
    <cellStyle name="Output 33 3 2 2 3" xfId="36382"/>
    <cellStyle name="Output 33 3 2 3" xfId="20687"/>
    <cellStyle name="Output 33 3 2 3 2" xfId="41874"/>
    <cellStyle name="Output 33 3 2 4" xfId="31254"/>
    <cellStyle name="Output 33 3 2_Table 2A-1_EFT (Annual)" xfId="8237"/>
    <cellStyle name="Output 33 3 3" xfId="11156"/>
    <cellStyle name="Output 33 3 3 2" xfId="23254"/>
    <cellStyle name="Output 33 3 3 2 2" xfId="44440"/>
    <cellStyle name="Output 33 3 3 3" xfId="33836"/>
    <cellStyle name="Output 33 3 4" xfId="18141"/>
    <cellStyle name="Output 33 3 4 2" xfId="39328"/>
    <cellStyle name="Output 33 3 5" xfId="28511"/>
    <cellStyle name="Output 33 3_Table 2A-1_EFT (Annual)" xfId="8236"/>
    <cellStyle name="Output 33 4" xfId="1679"/>
    <cellStyle name="Output 33 4 2" xfId="5240"/>
    <cellStyle name="Output 33 4 2 2" xfId="13483"/>
    <cellStyle name="Output 33 4 2 2 2" xfId="25480"/>
    <cellStyle name="Output 33 4 2 2 2 2" xfId="46666"/>
    <cellStyle name="Output 33 4 2 2 3" xfId="36062"/>
    <cellStyle name="Output 33 4 2 3" xfId="20367"/>
    <cellStyle name="Output 33 4 2 3 2" xfId="41554"/>
    <cellStyle name="Output 33 4 2 4" xfId="30897"/>
    <cellStyle name="Output 33 4 2_Table 2A-1_EFT (Annual)" xfId="8239"/>
    <cellStyle name="Output 33 4 3" xfId="10827"/>
    <cellStyle name="Output 33 4 3 2" xfId="22934"/>
    <cellStyle name="Output 33 4 3 2 2" xfId="44120"/>
    <cellStyle name="Output 33 4 3 3" xfId="33516"/>
    <cellStyle name="Output 33 4 4" xfId="17821"/>
    <cellStyle name="Output 33 4 4 2" xfId="39008"/>
    <cellStyle name="Output 33 4 5" xfId="28154"/>
    <cellStyle name="Output 33 4_Table 2A-1_EFT (Annual)" xfId="8238"/>
    <cellStyle name="Output 33 5" xfId="3865"/>
    <cellStyle name="Output 33 5 2" xfId="12207"/>
    <cellStyle name="Output 33 5 2 2" xfId="24236"/>
    <cellStyle name="Output 33 5 2 2 2" xfId="45422"/>
    <cellStyle name="Output 33 5 2 3" xfId="34818"/>
    <cellStyle name="Output 33 5 3" xfId="19123"/>
    <cellStyle name="Output 33 5 3 2" xfId="40310"/>
    <cellStyle name="Output 33 5 4" xfId="29554"/>
    <cellStyle name="Output 33 5_Table 2A-1_EFT (Annual)" xfId="8240"/>
    <cellStyle name="Output 33 6" xfId="9542"/>
    <cellStyle name="Output 33 6 2" xfId="21690"/>
    <cellStyle name="Output 33 6 2 2" xfId="42876"/>
    <cellStyle name="Output 33 6 3" xfId="32272"/>
    <cellStyle name="Output 33 7" xfId="16577"/>
    <cellStyle name="Output 33 7 2" xfId="37764"/>
    <cellStyle name="Output 33 8" xfId="26811"/>
    <cellStyle name="Output 33_Table 2A-1_EFT (Annual)" xfId="3470"/>
    <cellStyle name="Output 34" xfId="640"/>
    <cellStyle name="Output 34 2" xfId="1617"/>
    <cellStyle name="Output 34 2 2" xfId="2887"/>
    <cellStyle name="Output 34 2 2 2" xfId="6448"/>
    <cellStyle name="Output 34 2 2 2 2" xfId="14642"/>
    <cellStyle name="Output 34 2 2 2 2 2" xfId="26614"/>
    <cellStyle name="Output 34 2 2 2 2 2 2" xfId="47800"/>
    <cellStyle name="Output 34 2 2 2 2 3" xfId="37196"/>
    <cellStyle name="Output 34 2 2 2 3" xfId="21501"/>
    <cellStyle name="Output 34 2 2 2 3 2" xfId="42688"/>
    <cellStyle name="Output 34 2 2 2 4" xfId="32104"/>
    <cellStyle name="Output 34 2 2 2_Table 2A-1_EFT (Annual)" xfId="8243"/>
    <cellStyle name="Output 34 2 2 3" xfId="11984"/>
    <cellStyle name="Output 34 2 2 3 2" xfId="24068"/>
    <cellStyle name="Output 34 2 2 3 2 2" xfId="45254"/>
    <cellStyle name="Output 34 2 2 3 3" xfId="34650"/>
    <cellStyle name="Output 34 2 2 4" xfId="18955"/>
    <cellStyle name="Output 34 2 2 4 2" xfId="40142"/>
    <cellStyle name="Output 34 2 2 5" xfId="29361"/>
    <cellStyle name="Output 34 2 2_Table 2A-1_EFT (Annual)" xfId="8242"/>
    <cellStyle name="Output 34 2 3" xfId="1940"/>
    <cellStyle name="Output 34 2 3 2" xfId="5501"/>
    <cellStyle name="Output 34 2 3 2 2" xfId="13716"/>
    <cellStyle name="Output 34 2 3 2 2 2" xfId="25704"/>
    <cellStyle name="Output 34 2 3 2 2 2 2" xfId="46890"/>
    <cellStyle name="Output 34 2 3 2 2 3" xfId="36286"/>
    <cellStyle name="Output 34 2 3 2 3" xfId="20591"/>
    <cellStyle name="Output 34 2 3 2 3 2" xfId="41778"/>
    <cellStyle name="Output 34 2 3 2 4" xfId="31158"/>
    <cellStyle name="Output 34 2 3 2_Table 2A-1_EFT (Annual)" xfId="8245"/>
    <cellStyle name="Output 34 2 3 3" xfId="11060"/>
    <cellStyle name="Output 34 2 3 3 2" xfId="23158"/>
    <cellStyle name="Output 34 2 3 3 2 2" xfId="44344"/>
    <cellStyle name="Output 34 2 3 3 3" xfId="33740"/>
    <cellStyle name="Output 34 2 3 4" xfId="18045"/>
    <cellStyle name="Output 34 2 3 4 2" xfId="39232"/>
    <cellStyle name="Output 34 2 3 5" xfId="28415"/>
    <cellStyle name="Output 34 2 3_Table 2A-1_EFT (Annual)" xfId="8244"/>
    <cellStyle name="Output 34 2 4" xfId="5178"/>
    <cellStyle name="Output 34 2 4 2" xfId="13438"/>
    <cellStyle name="Output 34 2 4 2 2" xfId="25444"/>
    <cellStyle name="Output 34 2 4 2 2 2" xfId="46630"/>
    <cellStyle name="Output 34 2 4 2 3" xfId="36026"/>
    <cellStyle name="Output 34 2 4 3" xfId="20331"/>
    <cellStyle name="Output 34 2 4 3 2" xfId="41518"/>
    <cellStyle name="Output 34 2 4 4" xfId="30835"/>
    <cellStyle name="Output 34 2 4_Table 2A-1_EFT (Annual)" xfId="8246"/>
    <cellStyle name="Output 34 2 5" xfId="10782"/>
    <cellStyle name="Output 34 2 5 2" xfId="22898"/>
    <cellStyle name="Output 34 2 5 2 2" xfId="44084"/>
    <cellStyle name="Output 34 2 5 3" xfId="33480"/>
    <cellStyle name="Output 34 2 6" xfId="17785"/>
    <cellStyle name="Output 34 2 6 2" xfId="38972"/>
    <cellStyle name="Output 34 2 7" xfId="28092"/>
    <cellStyle name="Output 34 2_Table 2A-1_EFT (Annual)" xfId="3472"/>
    <cellStyle name="Output 34 3" xfId="1129"/>
    <cellStyle name="Output 34 3 2" xfId="2402"/>
    <cellStyle name="Output 34 3 2 2" xfId="5963"/>
    <cellStyle name="Output 34 3 2 2 2" xfId="14157"/>
    <cellStyle name="Output 34 3 2 2 2 2" xfId="26129"/>
    <cellStyle name="Output 34 3 2 2 2 2 2" xfId="47315"/>
    <cellStyle name="Output 34 3 2 2 2 3" xfId="36711"/>
    <cellStyle name="Output 34 3 2 2 3" xfId="21016"/>
    <cellStyle name="Output 34 3 2 2 3 2" xfId="42203"/>
    <cellStyle name="Output 34 3 2 2 4" xfId="31619"/>
    <cellStyle name="Output 34 3 2 2_Table 2A-1_EFT (Annual)" xfId="8248"/>
    <cellStyle name="Output 34 3 2 3" xfId="11499"/>
    <cellStyle name="Output 34 3 2 3 2" xfId="23583"/>
    <cellStyle name="Output 34 3 2 3 2 2" xfId="44769"/>
    <cellStyle name="Output 34 3 2 3 3" xfId="34165"/>
    <cellStyle name="Output 34 3 2 4" xfId="18470"/>
    <cellStyle name="Output 34 3 2 4 2" xfId="39657"/>
    <cellStyle name="Output 34 3 2 5" xfId="28876"/>
    <cellStyle name="Output 34 3 2_Table 2A-1_EFT (Annual)" xfId="8247"/>
    <cellStyle name="Output 34 3 3" xfId="4690"/>
    <cellStyle name="Output 34 3 3 2" xfId="12950"/>
    <cellStyle name="Output 34 3 3 2 2" xfId="24956"/>
    <cellStyle name="Output 34 3 3 2 2 2" xfId="46142"/>
    <cellStyle name="Output 34 3 3 2 3" xfId="35538"/>
    <cellStyle name="Output 34 3 3 3" xfId="19843"/>
    <cellStyle name="Output 34 3 3 3 2" xfId="41030"/>
    <cellStyle name="Output 34 3 3 4" xfId="30347"/>
    <cellStyle name="Output 34 3 3_Table 2A-1_EFT (Annual)" xfId="8249"/>
    <cellStyle name="Output 34 3 4" xfId="10294"/>
    <cellStyle name="Output 34 3 4 2" xfId="22410"/>
    <cellStyle name="Output 34 3 4 2 2" xfId="43596"/>
    <cellStyle name="Output 34 3 4 3" xfId="32992"/>
    <cellStyle name="Output 34 3 5" xfId="17297"/>
    <cellStyle name="Output 34 3 5 2" xfId="38484"/>
    <cellStyle name="Output 34 3 6" xfId="27604"/>
    <cellStyle name="Output 34 3_Table 2A-1_EFT (Annual)" xfId="3473"/>
    <cellStyle name="Output 34 4" xfId="2356"/>
    <cellStyle name="Output 34 4 2" xfId="5917"/>
    <cellStyle name="Output 34 4 2 2" xfId="14132"/>
    <cellStyle name="Output 34 4 2 2 2" xfId="26120"/>
    <cellStyle name="Output 34 4 2 2 2 2" xfId="47306"/>
    <cellStyle name="Output 34 4 2 2 3" xfId="36702"/>
    <cellStyle name="Output 34 4 2 3" xfId="21007"/>
    <cellStyle name="Output 34 4 2 3 2" xfId="42194"/>
    <cellStyle name="Output 34 4 2 4" xfId="31574"/>
    <cellStyle name="Output 34 4 2_Table 2A-1_EFT (Annual)" xfId="8251"/>
    <cellStyle name="Output 34 4 3" xfId="11476"/>
    <cellStyle name="Output 34 4 3 2" xfId="23574"/>
    <cellStyle name="Output 34 4 3 2 2" xfId="44760"/>
    <cellStyle name="Output 34 4 3 3" xfId="34156"/>
    <cellStyle name="Output 34 4 4" xfId="18461"/>
    <cellStyle name="Output 34 4 4 2" xfId="39648"/>
    <cellStyle name="Output 34 4 5" xfId="28831"/>
    <cellStyle name="Output 34 4_Table 2A-1_EFT (Annual)" xfId="8250"/>
    <cellStyle name="Output 34 5" xfId="4210"/>
    <cellStyle name="Output 34 5 2" xfId="12534"/>
    <cellStyle name="Output 34 5 2 2" xfId="24556"/>
    <cellStyle name="Output 34 5 2 2 2" xfId="45742"/>
    <cellStyle name="Output 34 5 2 3" xfId="35138"/>
    <cellStyle name="Output 34 5 3" xfId="19443"/>
    <cellStyle name="Output 34 5 3 2" xfId="40630"/>
    <cellStyle name="Output 34 5 4" xfId="29898"/>
    <cellStyle name="Output 34 5_Table 2A-1_EFT (Annual)" xfId="8252"/>
    <cellStyle name="Output 34 6" xfId="9873"/>
    <cellStyle name="Output 34 6 2" xfId="22010"/>
    <cellStyle name="Output 34 6 2 2" xfId="43196"/>
    <cellStyle name="Output 34 6 3" xfId="32592"/>
    <cellStyle name="Output 34 7" xfId="16897"/>
    <cellStyle name="Output 34 7 2" xfId="38084"/>
    <cellStyle name="Output 34 8" xfId="27155"/>
    <cellStyle name="Output 34_Table 2A-1_EFT (Annual)" xfId="8241"/>
    <cellStyle name="Output 35" xfId="697"/>
    <cellStyle name="Output 35 2" xfId="2364"/>
    <cellStyle name="Output 35 2 2" xfId="5925"/>
    <cellStyle name="Output 35 2 2 2" xfId="14139"/>
    <cellStyle name="Output 35 2 2 2 2" xfId="26127"/>
    <cellStyle name="Output 35 2 2 2 2 2" xfId="47313"/>
    <cellStyle name="Output 35 2 2 2 3" xfId="36709"/>
    <cellStyle name="Output 35 2 2 3" xfId="21014"/>
    <cellStyle name="Output 35 2 2 3 2" xfId="42201"/>
    <cellStyle name="Output 35 2 2 4" xfId="31581"/>
    <cellStyle name="Output 35 2 2_Table 2A-1_EFT (Annual)" xfId="8254"/>
    <cellStyle name="Output 35 2 3" xfId="11484"/>
    <cellStyle name="Output 35 2 3 2" xfId="23581"/>
    <cellStyle name="Output 35 2 3 2 2" xfId="44767"/>
    <cellStyle name="Output 35 2 3 3" xfId="34163"/>
    <cellStyle name="Output 35 2 4" xfId="18468"/>
    <cellStyle name="Output 35 2 4 2" xfId="39655"/>
    <cellStyle name="Output 35 2 5" xfId="28838"/>
    <cellStyle name="Output 35 2_Table 2A-1_EFT (Annual)" xfId="8253"/>
    <cellStyle name="Output 35 3" xfId="1622"/>
    <cellStyle name="Output 35 3 2" xfId="5183"/>
    <cellStyle name="Output 35 3 2 2" xfId="13443"/>
    <cellStyle name="Output 35 3 2 2 2" xfId="25448"/>
    <cellStyle name="Output 35 3 2 2 2 2" xfId="46634"/>
    <cellStyle name="Output 35 3 2 2 3" xfId="36030"/>
    <cellStyle name="Output 35 3 2 3" xfId="20335"/>
    <cellStyle name="Output 35 3 2 3 2" xfId="41522"/>
    <cellStyle name="Output 35 3 2 4" xfId="30840"/>
    <cellStyle name="Output 35 3 2_Table 2A-1_EFT (Annual)" xfId="8256"/>
    <cellStyle name="Output 35 3 3" xfId="10786"/>
    <cellStyle name="Output 35 3 3 2" xfId="22902"/>
    <cellStyle name="Output 35 3 3 2 2" xfId="44088"/>
    <cellStyle name="Output 35 3 3 3" xfId="33484"/>
    <cellStyle name="Output 35 3 4" xfId="17789"/>
    <cellStyle name="Output 35 3 4 2" xfId="38976"/>
    <cellStyle name="Output 35 3 5" xfId="28097"/>
    <cellStyle name="Output 35 3_Table 2A-1_EFT (Annual)" xfId="8255"/>
    <cellStyle name="Output 35 4" xfId="4260"/>
    <cellStyle name="Output 35 4 2" xfId="12545"/>
    <cellStyle name="Output 35 4 2 2" xfId="24563"/>
    <cellStyle name="Output 35 4 2 2 2" xfId="45749"/>
    <cellStyle name="Output 35 4 2 3" xfId="35145"/>
    <cellStyle name="Output 35 4 3" xfId="19450"/>
    <cellStyle name="Output 35 4 3 2" xfId="40637"/>
    <cellStyle name="Output 35 4 4" xfId="29918"/>
    <cellStyle name="Output 35 4_Table 2A-1_EFT (Annual)" xfId="8257"/>
    <cellStyle name="Output 35 5" xfId="9891"/>
    <cellStyle name="Output 35 5 2" xfId="22017"/>
    <cellStyle name="Output 35 5 2 2" xfId="43203"/>
    <cellStyle name="Output 35 5 3" xfId="32599"/>
    <cellStyle name="Output 35 6" xfId="16904"/>
    <cellStyle name="Output 35 6 2" xfId="38091"/>
    <cellStyle name="Output 35 7" xfId="27175"/>
    <cellStyle name="Output 35_Table 2A-1_EFT (Annual)" xfId="3474"/>
    <cellStyle name="Output 36" xfId="16011"/>
    <cellStyle name="Output 36 2" xfId="37204"/>
    <cellStyle name="Output 37" xfId="47808"/>
    <cellStyle name="Output 4" xfId="92"/>
    <cellStyle name="Output 4 10" xfId="21520"/>
    <cellStyle name="Output 4 10 2" xfId="42707"/>
    <cellStyle name="Output 4 11" xfId="26648"/>
    <cellStyle name="Output 4 2" xfId="491"/>
    <cellStyle name="Output 4 2 2" xfId="1468"/>
    <cellStyle name="Output 4 2 2 2" xfId="2738"/>
    <cellStyle name="Output 4 2 2 2 2" xfId="6299"/>
    <cellStyle name="Output 4 2 2 2 2 2" xfId="14493"/>
    <cellStyle name="Output 4 2 2 2 2 2 2" xfId="26465"/>
    <cellStyle name="Output 4 2 2 2 2 2 2 2" xfId="47651"/>
    <cellStyle name="Output 4 2 2 2 2 2 3" xfId="37047"/>
    <cellStyle name="Output 4 2 2 2 2 3" xfId="21352"/>
    <cellStyle name="Output 4 2 2 2 2 3 2" xfId="42539"/>
    <cellStyle name="Output 4 2 2 2 2 4" xfId="31955"/>
    <cellStyle name="Output 4 2 2 2 2_Table 2A-1_EFT (Annual)" xfId="8259"/>
    <cellStyle name="Output 4 2 2 2 3" xfId="11835"/>
    <cellStyle name="Output 4 2 2 2 3 2" xfId="23919"/>
    <cellStyle name="Output 4 2 2 2 3 2 2" xfId="45105"/>
    <cellStyle name="Output 4 2 2 2 3 3" xfId="34501"/>
    <cellStyle name="Output 4 2 2 2 4" xfId="18806"/>
    <cellStyle name="Output 4 2 2 2 4 2" xfId="39993"/>
    <cellStyle name="Output 4 2 2 2 5" xfId="29212"/>
    <cellStyle name="Output 4 2 2 2_Table 2A-1_EFT (Annual)" xfId="8258"/>
    <cellStyle name="Output 4 2 2 3" xfId="1912"/>
    <cellStyle name="Output 4 2 2 3 2" xfId="5473"/>
    <cellStyle name="Output 4 2 2 3 2 2" xfId="13688"/>
    <cellStyle name="Output 4 2 2 3 2 2 2" xfId="25676"/>
    <cellStyle name="Output 4 2 2 3 2 2 2 2" xfId="46862"/>
    <cellStyle name="Output 4 2 2 3 2 2 3" xfId="36258"/>
    <cellStyle name="Output 4 2 2 3 2 3" xfId="20563"/>
    <cellStyle name="Output 4 2 2 3 2 3 2" xfId="41750"/>
    <cellStyle name="Output 4 2 2 3 2 4" xfId="31130"/>
    <cellStyle name="Output 4 2 2 3 2_Table 2A-1_EFT (Annual)" xfId="8261"/>
    <cellStyle name="Output 4 2 2 3 3" xfId="11032"/>
    <cellStyle name="Output 4 2 2 3 3 2" xfId="23130"/>
    <cellStyle name="Output 4 2 2 3 3 2 2" xfId="44316"/>
    <cellStyle name="Output 4 2 2 3 3 3" xfId="33712"/>
    <cellStyle name="Output 4 2 2 3 4" xfId="18017"/>
    <cellStyle name="Output 4 2 2 3 4 2" xfId="39204"/>
    <cellStyle name="Output 4 2 2 3 5" xfId="28387"/>
    <cellStyle name="Output 4 2 2 3_Table 2A-1_EFT (Annual)" xfId="8260"/>
    <cellStyle name="Output 4 2 2 4" xfId="5029"/>
    <cellStyle name="Output 4 2 2 4 2" xfId="13289"/>
    <cellStyle name="Output 4 2 2 4 2 2" xfId="25295"/>
    <cellStyle name="Output 4 2 2 4 2 2 2" xfId="46481"/>
    <cellStyle name="Output 4 2 2 4 2 3" xfId="35877"/>
    <cellStyle name="Output 4 2 2 4 3" xfId="20182"/>
    <cellStyle name="Output 4 2 2 4 3 2" xfId="41369"/>
    <cellStyle name="Output 4 2 2 4 4" xfId="30686"/>
    <cellStyle name="Output 4 2 2 4_Table 2A-1_EFT (Annual)" xfId="8262"/>
    <cellStyle name="Output 4 2 2 5" xfId="10633"/>
    <cellStyle name="Output 4 2 2 5 2" xfId="22749"/>
    <cellStyle name="Output 4 2 2 5 2 2" xfId="43935"/>
    <cellStyle name="Output 4 2 2 5 3" xfId="33331"/>
    <cellStyle name="Output 4 2 2 6" xfId="17636"/>
    <cellStyle name="Output 4 2 2 6 2" xfId="38823"/>
    <cellStyle name="Output 4 2 2 7" xfId="27943"/>
    <cellStyle name="Output 4 2 2_Table 2A-1_EFT (Annual)" xfId="3477"/>
    <cellStyle name="Output 4 2 3" xfId="2207"/>
    <cellStyle name="Output 4 2 3 2" xfId="5768"/>
    <cellStyle name="Output 4 2 3 2 2" xfId="13983"/>
    <cellStyle name="Output 4 2 3 2 2 2" xfId="25971"/>
    <cellStyle name="Output 4 2 3 2 2 2 2" xfId="47157"/>
    <cellStyle name="Output 4 2 3 2 2 3" xfId="36553"/>
    <cellStyle name="Output 4 2 3 2 3" xfId="20858"/>
    <cellStyle name="Output 4 2 3 2 3 2" xfId="42045"/>
    <cellStyle name="Output 4 2 3 2 4" xfId="31425"/>
    <cellStyle name="Output 4 2 3 2_Table 2A-1_EFT (Annual)" xfId="8264"/>
    <cellStyle name="Output 4 2 3 3" xfId="11327"/>
    <cellStyle name="Output 4 2 3 3 2" xfId="23425"/>
    <cellStyle name="Output 4 2 3 3 2 2" xfId="44611"/>
    <cellStyle name="Output 4 2 3 3 3" xfId="34007"/>
    <cellStyle name="Output 4 2 3 4" xfId="18312"/>
    <cellStyle name="Output 4 2 3 4 2" xfId="39499"/>
    <cellStyle name="Output 4 2 3 5" xfId="28682"/>
    <cellStyle name="Output 4 2 3_Table 2A-1_EFT (Annual)" xfId="8263"/>
    <cellStyle name="Output 4 2 4" xfId="1737"/>
    <cellStyle name="Output 4 2 4 2" xfId="5298"/>
    <cellStyle name="Output 4 2 4 2 2" xfId="13523"/>
    <cellStyle name="Output 4 2 4 2 2 2" xfId="25514"/>
    <cellStyle name="Output 4 2 4 2 2 2 2" xfId="46700"/>
    <cellStyle name="Output 4 2 4 2 2 3" xfId="36096"/>
    <cellStyle name="Output 4 2 4 2 3" xfId="20401"/>
    <cellStyle name="Output 4 2 4 2 3 2" xfId="41588"/>
    <cellStyle name="Output 4 2 4 2 4" xfId="30955"/>
    <cellStyle name="Output 4 2 4 2_Table 2A-1_EFT (Annual)" xfId="8266"/>
    <cellStyle name="Output 4 2 4 3" xfId="10866"/>
    <cellStyle name="Output 4 2 4 3 2" xfId="22968"/>
    <cellStyle name="Output 4 2 4 3 2 2" xfId="44154"/>
    <cellStyle name="Output 4 2 4 3 3" xfId="33550"/>
    <cellStyle name="Output 4 2 4 4" xfId="17855"/>
    <cellStyle name="Output 4 2 4 4 2" xfId="39042"/>
    <cellStyle name="Output 4 2 4 5" xfId="28212"/>
    <cellStyle name="Output 4 2 4_Table 2A-1_EFT (Annual)" xfId="8265"/>
    <cellStyle name="Output 4 2 5" xfId="4061"/>
    <cellStyle name="Output 4 2 5 2" xfId="12385"/>
    <cellStyle name="Output 4 2 5 2 2" xfId="24407"/>
    <cellStyle name="Output 4 2 5 2 2 2" xfId="45593"/>
    <cellStyle name="Output 4 2 5 2 3" xfId="34989"/>
    <cellStyle name="Output 4 2 5 3" xfId="19294"/>
    <cellStyle name="Output 4 2 5 3 2" xfId="40481"/>
    <cellStyle name="Output 4 2 5 4" xfId="29749"/>
    <cellStyle name="Output 4 2 5_Table 2A-1_EFT (Annual)" xfId="8267"/>
    <cellStyle name="Output 4 2 6" xfId="9724"/>
    <cellStyle name="Output 4 2 6 2" xfId="21861"/>
    <cellStyle name="Output 4 2 6 2 2" xfId="43047"/>
    <cellStyle name="Output 4 2 6 3" xfId="32443"/>
    <cellStyle name="Output 4 2 7" xfId="16748"/>
    <cellStyle name="Output 4 2 7 2" xfId="37935"/>
    <cellStyle name="Output 4 2 8" xfId="27006"/>
    <cellStyle name="Output 4 2_Table 2A-1_EFT (Annual)" xfId="3476"/>
    <cellStyle name="Output 4 3" xfId="324"/>
    <cellStyle name="Output 4 3 2" xfId="1312"/>
    <cellStyle name="Output 4 3 2 2" xfId="2582"/>
    <cellStyle name="Output 4 3 2 2 2" xfId="6143"/>
    <cellStyle name="Output 4 3 2 2 2 2" xfId="14337"/>
    <cellStyle name="Output 4 3 2 2 2 2 2" xfId="26309"/>
    <cellStyle name="Output 4 3 2 2 2 2 2 2" xfId="47495"/>
    <cellStyle name="Output 4 3 2 2 2 2 3" xfId="36891"/>
    <cellStyle name="Output 4 3 2 2 2 3" xfId="21196"/>
    <cellStyle name="Output 4 3 2 2 2 3 2" xfId="42383"/>
    <cellStyle name="Output 4 3 2 2 2 4" xfId="31799"/>
    <cellStyle name="Output 4 3 2 2 2_Table 2A-1_EFT (Annual)" xfId="8269"/>
    <cellStyle name="Output 4 3 2 2 3" xfId="11679"/>
    <cellStyle name="Output 4 3 2 2 3 2" xfId="23763"/>
    <cellStyle name="Output 4 3 2 2 3 2 2" xfId="44949"/>
    <cellStyle name="Output 4 3 2 2 3 3" xfId="34345"/>
    <cellStyle name="Output 4 3 2 2 4" xfId="18650"/>
    <cellStyle name="Output 4 3 2 2 4 2" xfId="39837"/>
    <cellStyle name="Output 4 3 2 2 5" xfId="29056"/>
    <cellStyle name="Output 4 3 2 2_Table 2A-1_EFT (Annual)" xfId="8268"/>
    <cellStyle name="Output 4 3 2 3" xfId="1880"/>
    <cellStyle name="Output 4 3 2 3 2" xfId="5441"/>
    <cellStyle name="Output 4 3 2 3 2 2" xfId="13656"/>
    <cellStyle name="Output 4 3 2 3 2 2 2" xfId="25644"/>
    <cellStyle name="Output 4 3 2 3 2 2 2 2" xfId="46830"/>
    <cellStyle name="Output 4 3 2 3 2 2 3" xfId="36226"/>
    <cellStyle name="Output 4 3 2 3 2 3" xfId="20531"/>
    <cellStyle name="Output 4 3 2 3 2 3 2" xfId="41718"/>
    <cellStyle name="Output 4 3 2 3 2 4" xfId="31098"/>
    <cellStyle name="Output 4 3 2 3 2_Table 2A-1_EFT (Annual)" xfId="8271"/>
    <cellStyle name="Output 4 3 2 3 3" xfId="11000"/>
    <cellStyle name="Output 4 3 2 3 3 2" xfId="23098"/>
    <cellStyle name="Output 4 3 2 3 3 2 2" xfId="44284"/>
    <cellStyle name="Output 4 3 2 3 3 3" xfId="33680"/>
    <cellStyle name="Output 4 3 2 3 4" xfId="17985"/>
    <cellStyle name="Output 4 3 2 3 4 2" xfId="39172"/>
    <cellStyle name="Output 4 3 2 3 5" xfId="28355"/>
    <cellStyle name="Output 4 3 2 3_Table 2A-1_EFT (Annual)" xfId="8270"/>
    <cellStyle name="Output 4 3 2 4" xfId="4873"/>
    <cellStyle name="Output 4 3 2 4 2" xfId="13133"/>
    <cellStyle name="Output 4 3 2 4 2 2" xfId="25139"/>
    <cellStyle name="Output 4 3 2 4 2 2 2" xfId="46325"/>
    <cellStyle name="Output 4 3 2 4 2 3" xfId="35721"/>
    <cellStyle name="Output 4 3 2 4 3" xfId="20026"/>
    <cellStyle name="Output 4 3 2 4 3 2" xfId="41213"/>
    <cellStyle name="Output 4 3 2 4 4" xfId="30530"/>
    <cellStyle name="Output 4 3 2 4_Table 2A-1_EFT (Annual)" xfId="8272"/>
    <cellStyle name="Output 4 3 2 5" xfId="10477"/>
    <cellStyle name="Output 4 3 2 5 2" xfId="22593"/>
    <cellStyle name="Output 4 3 2 5 2 2" xfId="43779"/>
    <cellStyle name="Output 4 3 2 5 3" xfId="33175"/>
    <cellStyle name="Output 4 3 2 6" xfId="17480"/>
    <cellStyle name="Output 4 3 2 6 2" xfId="38667"/>
    <cellStyle name="Output 4 3 2 7" xfId="27787"/>
    <cellStyle name="Output 4 3 2_Table 2A-1_EFT (Annual)" xfId="3479"/>
    <cellStyle name="Output 4 3 3" xfId="2051"/>
    <cellStyle name="Output 4 3 3 2" xfId="5612"/>
    <cellStyle name="Output 4 3 3 2 2" xfId="13827"/>
    <cellStyle name="Output 4 3 3 2 2 2" xfId="25815"/>
    <cellStyle name="Output 4 3 3 2 2 2 2" xfId="47001"/>
    <cellStyle name="Output 4 3 3 2 2 3" xfId="36397"/>
    <cellStyle name="Output 4 3 3 2 3" xfId="20702"/>
    <cellStyle name="Output 4 3 3 2 3 2" xfId="41889"/>
    <cellStyle name="Output 4 3 3 2 4" xfId="31269"/>
    <cellStyle name="Output 4 3 3 2_Table 2A-1_EFT (Annual)" xfId="8274"/>
    <cellStyle name="Output 4 3 3 3" xfId="11171"/>
    <cellStyle name="Output 4 3 3 3 2" xfId="23269"/>
    <cellStyle name="Output 4 3 3 3 2 2" xfId="44455"/>
    <cellStyle name="Output 4 3 3 3 3" xfId="33851"/>
    <cellStyle name="Output 4 3 3 4" xfId="18156"/>
    <cellStyle name="Output 4 3 3 4 2" xfId="39343"/>
    <cellStyle name="Output 4 3 3 5" xfId="28526"/>
    <cellStyle name="Output 4 3 3_Table 2A-1_EFT (Annual)" xfId="8273"/>
    <cellStyle name="Output 4 3 4" xfId="1696"/>
    <cellStyle name="Output 4 3 4 2" xfId="5257"/>
    <cellStyle name="Output 4 3 4 2 2" xfId="13490"/>
    <cellStyle name="Output 4 3 4 2 2 2" xfId="25484"/>
    <cellStyle name="Output 4 3 4 2 2 2 2" xfId="46670"/>
    <cellStyle name="Output 4 3 4 2 2 3" xfId="36066"/>
    <cellStyle name="Output 4 3 4 2 3" xfId="20371"/>
    <cellStyle name="Output 4 3 4 2 3 2" xfId="41558"/>
    <cellStyle name="Output 4 3 4 2 4" xfId="30914"/>
    <cellStyle name="Output 4 3 4 2_Table 2A-1_EFT (Annual)" xfId="8276"/>
    <cellStyle name="Output 4 3 4 3" xfId="10834"/>
    <cellStyle name="Output 4 3 4 3 2" xfId="22938"/>
    <cellStyle name="Output 4 3 4 3 2 2" xfId="44124"/>
    <cellStyle name="Output 4 3 4 3 3" xfId="33520"/>
    <cellStyle name="Output 4 3 4 4" xfId="17825"/>
    <cellStyle name="Output 4 3 4 4 2" xfId="39012"/>
    <cellStyle name="Output 4 3 4 5" xfId="28171"/>
    <cellStyle name="Output 4 3 4_Table 2A-1_EFT (Annual)" xfId="8275"/>
    <cellStyle name="Output 4 3 5" xfId="3894"/>
    <cellStyle name="Output 4 3 5 2" xfId="12226"/>
    <cellStyle name="Output 4 3 5 2 2" xfId="24251"/>
    <cellStyle name="Output 4 3 5 2 2 2" xfId="45437"/>
    <cellStyle name="Output 4 3 5 2 3" xfId="34833"/>
    <cellStyle name="Output 4 3 5 3" xfId="19138"/>
    <cellStyle name="Output 4 3 5 3 2" xfId="40325"/>
    <cellStyle name="Output 4 3 5 4" xfId="29582"/>
    <cellStyle name="Output 4 3 5_Table 2A-1_EFT (Annual)" xfId="8277"/>
    <cellStyle name="Output 4 3 6" xfId="9563"/>
    <cellStyle name="Output 4 3 6 2" xfId="21705"/>
    <cellStyle name="Output 4 3 6 2 2" xfId="42891"/>
    <cellStyle name="Output 4 3 6 3" xfId="32287"/>
    <cellStyle name="Output 4 3 7" xfId="16592"/>
    <cellStyle name="Output 4 3 7 2" xfId="37779"/>
    <cellStyle name="Output 4 3 8" xfId="26839"/>
    <cellStyle name="Output 4 3_Table 2A-1_EFT (Annual)" xfId="3478"/>
    <cellStyle name="Output 4 4" xfId="1146"/>
    <cellStyle name="Output 4 4 2" xfId="2416"/>
    <cellStyle name="Output 4 4 2 2" xfId="5977"/>
    <cellStyle name="Output 4 4 2 2 2" xfId="14171"/>
    <cellStyle name="Output 4 4 2 2 2 2" xfId="26143"/>
    <cellStyle name="Output 4 4 2 2 2 2 2" xfId="47329"/>
    <cellStyle name="Output 4 4 2 2 2 3" xfId="36725"/>
    <cellStyle name="Output 4 4 2 2 3" xfId="21030"/>
    <cellStyle name="Output 4 4 2 2 3 2" xfId="42217"/>
    <cellStyle name="Output 4 4 2 2 4" xfId="31633"/>
    <cellStyle name="Output 4 4 2 2_Table 2A-1_EFT (Annual)" xfId="8279"/>
    <cellStyle name="Output 4 4 2 3" xfId="11513"/>
    <cellStyle name="Output 4 4 2 3 2" xfId="23597"/>
    <cellStyle name="Output 4 4 2 3 2 2" xfId="44783"/>
    <cellStyle name="Output 4 4 2 3 3" xfId="34179"/>
    <cellStyle name="Output 4 4 2 4" xfId="18484"/>
    <cellStyle name="Output 4 4 2 4 2" xfId="39671"/>
    <cellStyle name="Output 4 4 2 5" xfId="28890"/>
    <cellStyle name="Output 4 4 2_Table 2A-1_EFT (Annual)" xfId="8278"/>
    <cellStyle name="Output 4 4 3" xfId="1815"/>
    <cellStyle name="Output 4 4 3 2" xfId="5376"/>
    <cellStyle name="Output 4 4 3 2 2" xfId="13591"/>
    <cellStyle name="Output 4 4 3 2 2 2" xfId="25579"/>
    <cellStyle name="Output 4 4 3 2 2 2 2" xfId="46765"/>
    <cellStyle name="Output 4 4 3 2 2 3" xfId="36161"/>
    <cellStyle name="Output 4 4 3 2 3" xfId="20466"/>
    <cellStyle name="Output 4 4 3 2 3 2" xfId="41653"/>
    <cellStyle name="Output 4 4 3 2 4" xfId="31033"/>
    <cellStyle name="Output 4 4 3 2_Table 2A-1_EFT (Annual)" xfId="8281"/>
    <cellStyle name="Output 4 4 3 3" xfId="10935"/>
    <cellStyle name="Output 4 4 3 3 2" xfId="23033"/>
    <cellStyle name="Output 4 4 3 3 2 2" xfId="44219"/>
    <cellStyle name="Output 4 4 3 3 3" xfId="33615"/>
    <cellStyle name="Output 4 4 3 4" xfId="17920"/>
    <cellStyle name="Output 4 4 3 4 2" xfId="39107"/>
    <cellStyle name="Output 4 4 3 5" xfId="28290"/>
    <cellStyle name="Output 4 4 3_Table 2A-1_EFT (Annual)" xfId="8280"/>
    <cellStyle name="Output 4 4 4" xfId="4707"/>
    <cellStyle name="Output 4 4 4 2" xfId="12967"/>
    <cellStyle name="Output 4 4 4 2 2" xfId="24973"/>
    <cellStyle name="Output 4 4 4 2 2 2" xfId="46159"/>
    <cellStyle name="Output 4 4 4 2 3" xfId="35555"/>
    <cellStyle name="Output 4 4 4 3" xfId="19860"/>
    <cellStyle name="Output 4 4 4 3 2" xfId="41047"/>
    <cellStyle name="Output 4 4 4 4" xfId="30364"/>
    <cellStyle name="Output 4 4 4_Table 2A-1_EFT (Annual)" xfId="8282"/>
    <cellStyle name="Output 4 4 5" xfId="10311"/>
    <cellStyle name="Output 4 4 5 2" xfId="22427"/>
    <cellStyle name="Output 4 4 5 2 2" xfId="43613"/>
    <cellStyle name="Output 4 4 5 3" xfId="33009"/>
    <cellStyle name="Output 4 4 6" xfId="17314"/>
    <cellStyle name="Output 4 4 6 2" xfId="38501"/>
    <cellStyle name="Output 4 4 7" xfId="27621"/>
    <cellStyle name="Output 4 4_Table 2A-1_EFT (Annual)" xfId="3480"/>
    <cellStyle name="Output 4 5" xfId="1873"/>
    <cellStyle name="Output 4 5 2" xfId="5434"/>
    <cellStyle name="Output 4 5 2 2" xfId="13649"/>
    <cellStyle name="Output 4 5 2 2 2" xfId="25637"/>
    <cellStyle name="Output 4 5 2 2 2 2" xfId="46823"/>
    <cellStyle name="Output 4 5 2 2 3" xfId="36219"/>
    <cellStyle name="Output 4 5 2 3" xfId="20524"/>
    <cellStyle name="Output 4 5 2 3 2" xfId="41711"/>
    <cellStyle name="Output 4 5 2 4" xfId="31091"/>
    <cellStyle name="Output 4 5 2_Table 2A-1_EFT (Annual)" xfId="8284"/>
    <cellStyle name="Output 4 5 3" xfId="10993"/>
    <cellStyle name="Output 4 5 3 2" xfId="23091"/>
    <cellStyle name="Output 4 5 3 2 2" xfId="44277"/>
    <cellStyle name="Output 4 5 3 3" xfId="33673"/>
    <cellStyle name="Output 4 5 4" xfId="17978"/>
    <cellStyle name="Output 4 5 4 2" xfId="39165"/>
    <cellStyle name="Output 4 5 5" xfId="28348"/>
    <cellStyle name="Output 4 5_Table 2A-1_EFT (Annual)" xfId="8283"/>
    <cellStyle name="Output 4 6" xfId="1639"/>
    <cellStyle name="Output 4 6 2" xfId="5200"/>
    <cellStyle name="Output 4 6 2 2" xfId="13452"/>
    <cellStyle name="Output 4 6 2 2 2" xfId="25452"/>
    <cellStyle name="Output 4 6 2 2 2 2" xfId="46638"/>
    <cellStyle name="Output 4 6 2 2 3" xfId="36034"/>
    <cellStyle name="Output 4 6 2 3" xfId="20339"/>
    <cellStyle name="Output 4 6 2 3 2" xfId="41526"/>
    <cellStyle name="Output 4 6 2 4" xfId="30857"/>
    <cellStyle name="Output 4 6 2_Table 2A-1_EFT (Annual)" xfId="8286"/>
    <cellStyle name="Output 4 6 3" xfId="10796"/>
    <cellStyle name="Output 4 6 3 2" xfId="22906"/>
    <cellStyle name="Output 4 6 3 2 2" xfId="44092"/>
    <cellStyle name="Output 4 6 3 3" xfId="33488"/>
    <cellStyle name="Output 4 6 4" xfId="17793"/>
    <cellStyle name="Output 4 6 4 2" xfId="38980"/>
    <cellStyle name="Output 4 6 5" xfId="28114"/>
    <cellStyle name="Output 4 6_Table 2A-1_EFT (Annual)" xfId="8285"/>
    <cellStyle name="Output 4 7" xfId="3681"/>
    <cellStyle name="Output 4 7 2" xfId="12054"/>
    <cellStyle name="Output 4 7 2 2" xfId="24085"/>
    <cellStyle name="Output 4 7 2 2 2" xfId="45271"/>
    <cellStyle name="Output 4 7 2 3" xfId="34667"/>
    <cellStyle name="Output 4 7 3" xfId="18972"/>
    <cellStyle name="Output 4 7 3 2" xfId="40159"/>
    <cellStyle name="Output 4 7 4" xfId="29391"/>
    <cellStyle name="Output 4 7_Table 2A-1_EFT (Annual)" xfId="8287"/>
    <cellStyle name="Output 4 8" xfId="9371"/>
    <cellStyle name="Output 4 8 2" xfId="21539"/>
    <cellStyle name="Output 4 8 2 2" xfId="42725"/>
    <cellStyle name="Output 4 8 3" xfId="32121"/>
    <cellStyle name="Output 4 9" xfId="16426"/>
    <cellStyle name="Output 4 9 2" xfId="37613"/>
    <cellStyle name="Output 4_Table 2A-1_EFT (Annual)" xfId="3475"/>
    <cellStyle name="Output 5" xfId="98"/>
    <cellStyle name="Output 5 10" xfId="21515"/>
    <cellStyle name="Output 5 10 2" xfId="42702"/>
    <cellStyle name="Output 5 11" xfId="26653"/>
    <cellStyle name="Output 5 2" xfId="496"/>
    <cellStyle name="Output 5 2 2" xfId="1473"/>
    <cellStyle name="Output 5 2 2 2" xfId="2743"/>
    <cellStyle name="Output 5 2 2 2 2" xfId="6304"/>
    <cellStyle name="Output 5 2 2 2 2 2" xfId="14498"/>
    <cellStyle name="Output 5 2 2 2 2 2 2" xfId="26470"/>
    <cellStyle name="Output 5 2 2 2 2 2 2 2" xfId="47656"/>
    <cellStyle name="Output 5 2 2 2 2 2 3" xfId="37052"/>
    <cellStyle name="Output 5 2 2 2 2 3" xfId="21357"/>
    <cellStyle name="Output 5 2 2 2 2 3 2" xfId="42544"/>
    <cellStyle name="Output 5 2 2 2 2 4" xfId="31960"/>
    <cellStyle name="Output 5 2 2 2 2_Table 2A-1_EFT (Annual)" xfId="8289"/>
    <cellStyle name="Output 5 2 2 2 3" xfId="11840"/>
    <cellStyle name="Output 5 2 2 2 3 2" xfId="23924"/>
    <cellStyle name="Output 5 2 2 2 3 2 2" xfId="45110"/>
    <cellStyle name="Output 5 2 2 2 3 3" xfId="34506"/>
    <cellStyle name="Output 5 2 2 2 4" xfId="18811"/>
    <cellStyle name="Output 5 2 2 2 4 2" xfId="39998"/>
    <cellStyle name="Output 5 2 2 2 5" xfId="29217"/>
    <cellStyle name="Output 5 2 2 2_Table 2A-1_EFT (Annual)" xfId="8288"/>
    <cellStyle name="Output 5 2 2 3" xfId="1913"/>
    <cellStyle name="Output 5 2 2 3 2" xfId="5474"/>
    <cellStyle name="Output 5 2 2 3 2 2" xfId="13689"/>
    <cellStyle name="Output 5 2 2 3 2 2 2" xfId="25677"/>
    <cellStyle name="Output 5 2 2 3 2 2 2 2" xfId="46863"/>
    <cellStyle name="Output 5 2 2 3 2 2 3" xfId="36259"/>
    <cellStyle name="Output 5 2 2 3 2 3" xfId="20564"/>
    <cellStyle name="Output 5 2 2 3 2 3 2" xfId="41751"/>
    <cellStyle name="Output 5 2 2 3 2 4" xfId="31131"/>
    <cellStyle name="Output 5 2 2 3 2_Table 2A-1_EFT (Annual)" xfId="8291"/>
    <cellStyle name="Output 5 2 2 3 3" xfId="11033"/>
    <cellStyle name="Output 5 2 2 3 3 2" xfId="23131"/>
    <cellStyle name="Output 5 2 2 3 3 2 2" xfId="44317"/>
    <cellStyle name="Output 5 2 2 3 3 3" xfId="33713"/>
    <cellStyle name="Output 5 2 2 3 4" xfId="18018"/>
    <cellStyle name="Output 5 2 2 3 4 2" xfId="39205"/>
    <cellStyle name="Output 5 2 2 3 5" xfId="28388"/>
    <cellStyle name="Output 5 2 2 3_Table 2A-1_EFT (Annual)" xfId="8290"/>
    <cellStyle name="Output 5 2 2 4" xfId="5034"/>
    <cellStyle name="Output 5 2 2 4 2" xfId="13294"/>
    <cellStyle name="Output 5 2 2 4 2 2" xfId="25300"/>
    <cellStyle name="Output 5 2 2 4 2 2 2" xfId="46486"/>
    <cellStyle name="Output 5 2 2 4 2 3" xfId="35882"/>
    <cellStyle name="Output 5 2 2 4 3" xfId="20187"/>
    <cellStyle name="Output 5 2 2 4 3 2" xfId="41374"/>
    <cellStyle name="Output 5 2 2 4 4" xfId="30691"/>
    <cellStyle name="Output 5 2 2 4_Table 2A-1_EFT (Annual)" xfId="8292"/>
    <cellStyle name="Output 5 2 2 5" xfId="10638"/>
    <cellStyle name="Output 5 2 2 5 2" xfId="22754"/>
    <cellStyle name="Output 5 2 2 5 2 2" xfId="43940"/>
    <cellStyle name="Output 5 2 2 5 3" xfId="33336"/>
    <cellStyle name="Output 5 2 2 6" xfId="17641"/>
    <cellStyle name="Output 5 2 2 6 2" xfId="38828"/>
    <cellStyle name="Output 5 2 2 7" xfId="27948"/>
    <cellStyle name="Output 5 2 2_Table 2A-1_EFT (Annual)" xfId="3483"/>
    <cellStyle name="Output 5 2 3" xfId="2212"/>
    <cellStyle name="Output 5 2 3 2" xfId="5773"/>
    <cellStyle name="Output 5 2 3 2 2" xfId="13988"/>
    <cellStyle name="Output 5 2 3 2 2 2" xfId="25976"/>
    <cellStyle name="Output 5 2 3 2 2 2 2" xfId="47162"/>
    <cellStyle name="Output 5 2 3 2 2 3" xfId="36558"/>
    <cellStyle name="Output 5 2 3 2 3" xfId="20863"/>
    <cellStyle name="Output 5 2 3 2 3 2" xfId="42050"/>
    <cellStyle name="Output 5 2 3 2 4" xfId="31430"/>
    <cellStyle name="Output 5 2 3 2_Table 2A-1_EFT (Annual)" xfId="8294"/>
    <cellStyle name="Output 5 2 3 3" xfId="11332"/>
    <cellStyle name="Output 5 2 3 3 2" xfId="23430"/>
    <cellStyle name="Output 5 2 3 3 2 2" xfId="44616"/>
    <cellStyle name="Output 5 2 3 3 3" xfId="34012"/>
    <cellStyle name="Output 5 2 3 4" xfId="18317"/>
    <cellStyle name="Output 5 2 3 4 2" xfId="39504"/>
    <cellStyle name="Output 5 2 3 5" xfId="28687"/>
    <cellStyle name="Output 5 2 3_Table 2A-1_EFT (Annual)" xfId="8293"/>
    <cellStyle name="Output 5 2 4" xfId="1738"/>
    <cellStyle name="Output 5 2 4 2" xfId="5299"/>
    <cellStyle name="Output 5 2 4 2 2" xfId="13524"/>
    <cellStyle name="Output 5 2 4 2 2 2" xfId="25515"/>
    <cellStyle name="Output 5 2 4 2 2 2 2" xfId="46701"/>
    <cellStyle name="Output 5 2 4 2 2 3" xfId="36097"/>
    <cellStyle name="Output 5 2 4 2 3" xfId="20402"/>
    <cellStyle name="Output 5 2 4 2 3 2" xfId="41589"/>
    <cellStyle name="Output 5 2 4 2 4" xfId="30956"/>
    <cellStyle name="Output 5 2 4 2_Table 2A-1_EFT (Annual)" xfId="8296"/>
    <cellStyle name="Output 5 2 4 3" xfId="10867"/>
    <cellStyle name="Output 5 2 4 3 2" xfId="22969"/>
    <cellStyle name="Output 5 2 4 3 2 2" xfId="44155"/>
    <cellStyle name="Output 5 2 4 3 3" xfId="33551"/>
    <cellStyle name="Output 5 2 4 4" xfId="17856"/>
    <cellStyle name="Output 5 2 4 4 2" xfId="39043"/>
    <cellStyle name="Output 5 2 4 5" xfId="28213"/>
    <cellStyle name="Output 5 2 4_Table 2A-1_EFT (Annual)" xfId="8295"/>
    <cellStyle name="Output 5 2 5" xfId="4066"/>
    <cellStyle name="Output 5 2 5 2" xfId="12390"/>
    <cellStyle name="Output 5 2 5 2 2" xfId="24412"/>
    <cellStyle name="Output 5 2 5 2 2 2" xfId="45598"/>
    <cellStyle name="Output 5 2 5 2 3" xfId="34994"/>
    <cellStyle name="Output 5 2 5 3" xfId="19299"/>
    <cellStyle name="Output 5 2 5 3 2" xfId="40486"/>
    <cellStyle name="Output 5 2 5 4" xfId="29754"/>
    <cellStyle name="Output 5 2 5_Table 2A-1_EFT (Annual)" xfId="8297"/>
    <cellStyle name="Output 5 2 6" xfId="9729"/>
    <cellStyle name="Output 5 2 6 2" xfId="21866"/>
    <cellStyle name="Output 5 2 6 2 2" xfId="43052"/>
    <cellStyle name="Output 5 2 6 3" xfId="32448"/>
    <cellStyle name="Output 5 2 7" xfId="16753"/>
    <cellStyle name="Output 5 2 7 2" xfId="37940"/>
    <cellStyle name="Output 5 2 8" xfId="27011"/>
    <cellStyle name="Output 5 2_Table 2A-1_EFT (Annual)" xfId="3482"/>
    <cellStyle name="Output 5 3" xfId="329"/>
    <cellStyle name="Output 5 3 2" xfId="1317"/>
    <cellStyle name="Output 5 3 2 2" xfId="2587"/>
    <cellStyle name="Output 5 3 2 2 2" xfId="6148"/>
    <cellStyle name="Output 5 3 2 2 2 2" xfId="14342"/>
    <cellStyle name="Output 5 3 2 2 2 2 2" xfId="26314"/>
    <cellStyle name="Output 5 3 2 2 2 2 2 2" xfId="47500"/>
    <cellStyle name="Output 5 3 2 2 2 2 3" xfId="36896"/>
    <cellStyle name="Output 5 3 2 2 2 3" xfId="21201"/>
    <cellStyle name="Output 5 3 2 2 2 3 2" xfId="42388"/>
    <cellStyle name="Output 5 3 2 2 2 4" xfId="31804"/>
    <cellStyle name="Output 5 3 2 2 2_Table 2A-1_EFT (Annual)" xfId="8299"/>
    <cellStyle name="Output 5 3 2 2 3" xfId="11684"/>
    <cellStyle name="Output 5 3 2 2 3 2" xfId="23768"/>
    <cellStyle name="Output 5 3 2 2 3 2 2" xfId="44954"/>
    <cellStyle name="Output 5 3 2 2 3 3" xfId="34350"/>
    <cellStyle name="Output 5 3 2 2 4" xfId="18655"/>
    <cellStyle name="Output 5 3 2 2 4 2" xfId="39842"/>
    <cellStyle name="Output 5 3 2 2 5" xfId="29061"/>
    <cellStyle name="Output 5 3 2 2_Table 2A-1_EFT (Annual)" xfId="8298"/>
    <cellStyle name="Output 5 3 2 3" xfId="1881"/>
    <cellStyle name="Output 5 3 2 3 2" xfId="5442"/>
    <cellStyle name="Output 5 3 2 3 2 2" xfId="13657"/>
    <cellStyle name="Output 5 3 2 3 2 2 2" xfId="25645"/>
    <cellStyle name="Output 5 3 2 3 2 2 2 2" xfId="46831"/>
    <cellStyle name="Output 5 3 2 3 2 2 3" xfId="36227"/>
    <cellStyle name="Output 5 3 2 3 2 3" xfId="20532"/>
    <cellStyle name="Output 5 3 2 3 2 3 2" xfId="41719"/>
    <cellStyle name="Output 5 3 2 3 2 4" xfId="31099"/>
    <cellStyle name="Output 5 3 2 3 2_Table 2A-1_EFT (Annual)" xfId="8301"/>
    <cellStyle name="Output 5 3 2 3 3" xfId="11001"/>
    <cellStyle name="Output 5 3 2 3 3 2" xfId="23099"/>
    <cellStyle name="Output 5 3 2 3 3 2 2" xfId="44285"/>
    <cellStyle name="Output 5 3 2 3 3 3" xfId="33681"/>
    <cellStyle name="Output 5 3 2 3 4" xfId="17986"/>
    <cellStyle name="Output 5 3 2 3 4 2" xfId="39173"/>
    <cellStyle name="Output 5 3 2 3 5" xfId="28356"/>
    <cellStyle name="Output 5 3 2 3_Table 2A-1_EFT (Annual)" xfId="8300"/>
    <cellStyle name="Output 5 3 2 4" xfId="4878"/>
    <cellStyle name="Output 5 3 2 4 2" xfId="13138"/>
    <cellStyle name="Output 5 3 2 4 2 2" xfId="25144"/>
    <cellStyle name="Output 5 3 2 4 2 2 2" xfId="46330"/>
    <cellStyle name="Output 5 3 2 4 2 3" xfId="35726"/>
    <cellStyle name="Output 5 3 2 4 3" xfId="20031"/>
    <cellStyle name="Output 5 3 2 4 3 2" xfId="41218"/>
    <cellStyle name="Output 5 3 2 4 4" xfId="30535"/>
    <cellStyle name="Output 5 3 2 4_Table 2A-1_EFT (Annual)" xfId="8302"/>
    <cellStyle name="Output 5 3 2 5" xfId="10482"/>
    <cellStyle name="Output 5 3 2 5 2" xfId="22598"/>
    <cellStyle name="Output 5 3 2 5 2 2" xfId="43784"/>
    <cellStyle name="Output 5 3 2 5 3" xfId="33180"/>
    <cellStyle name="Output 5 3 2 6" xfId="17485"/>
    <cellStyle name="Output 5 3 2 6 2" xfId="38672"/>
    <cellStyle name="Output 5 3 2 7" xfId="27792"/>
    <cellStyle name="Output 5 3 2_Table 2A-1_EFT (Annual)" xfId="3485"/>
    <cellStyle name="Output 5 3 3" xfId="2056"/>
    <cellStyle name="Output 5 3 3 2" xfId="5617"/>
    <cellStyle name="Output 5 3 3 2 2" xfId="13832"/>
    <cellStyle name="Output 5 3 3 2 2 2" xfId="25820"/>
    <cellStyle name="Output 5 3 3 2 2 2 2" xfId="47006"/>
    <cellStyle name="Output 5 3 3 2 2 3" xfId="36402"/>
    <cellStyle name="Output 5 3 3 2 3" xfId="20707"/>
    <cellStyle name="Output 5 3 3 2 3 2" xfId="41894"/>
    <cellStyle name="Output 5 3 3 2 4" xfId="31274"/>
    <cellStyle name="Output 5 3 3 2_Table 2A-1_EFT (Annual)" xfId="8304"/>
    <cellStyle name="Output 5 3 3 3" xfId="11176"/>
    <cellStyle name="Output 5 3 3 3 2" xfId="23274"/>
    <cellStyle name="Output 5 3 3 3 2 2" xfId="44460"/>
    <cellStyle name="Output 5 3 3 3 3" xfId="33856"/>
    <cellStyle name="Output 5 3 3 4" xfId="18161"/>
    <cellStyle name="Output 5 3 3 4 2" xfId="39348"/>
    <cellStyle name="Output 5 3 3 5" xfId="28531"/>
    <cellStyle name="Output 5 3 3_Table 2A-1_EFT (Annual)" xfId="8303"/>
    <cellStyle name="Output 5 3 4" xfId="1697"/>
    <cellStyle name="Output 5 3 4 2" xfId="5258"/>
    <cellStyle name="Output 5 3 4 2 2" xfId="13491"/>
    <cellStyle name="Output 5 3 4 2 2 2" xfId="25485"/>
    <cellStyle name="Output 5 3 4 2 2 2 2" xfId="46671"/>
    <cellStyle name="Output 5 3 4 2 2 3" xfId="36067"/>
    <cellStyle name="Output 5 3 4 2 3" xfId="20372"/>
    <cellStyle name="Output 5 3 4 2 3 2" xfId="41559"/>
    <cellStyle name="Output 5 3 4 2 4" xfId="30915"/>
    <cellStyle name="Output 5 3 4 2_Table 2A-1_EFT (Annual)" xfId="8306"/>
    <cellStyle name="Output 5 3 4 3" xfId="10835"/>
    <cellStyle name="Output 5 3 4 3 2" xfId="22939"/>
    <cellStyle name="Output 5 3 4 3 2 2" xfId="44125"/>
    <cellStyle name="Output 5 3 4 3 3" xfId="33521"/>
    <cellStyle name="Output 5 3 4 4" xfId="17826"/>
    <cellStyle name="Output 5 3 4 4 2" xfId="39013"/>
    <cellStyle name="Output 5 3 4 5" xfId="28172"/>
    <cellStyle name="Output 5 3 4_Table 2A-1_EFT (Annual)" xfId="8305"/>
    <cellStyle name="Output 5 3 5" xfId="3899"/>
    <cellStyle name="Output 5 3 5 2" xfId="12231"/>
    <cellStyle name="Output 5 3 5 2 2" xfId="24256"/>
    <cellStyle name="Output 5 3 5 2 2 2" xfId="45442"/>
    <cellStyle name="Output 5 3 5 2 3" xfId="34838"/>
    <cellStyle name="Output 5 3 5 3" xfId="19143"/>
    <cellStyle name="Output 5 3 5 3 2" xfId="40330"/>
    <cellStyle name="Output 5 3 5 4" xfId="29587"/>
    <cellStyle name="Output 5 3 5_Table 2A-1_EFT (Annual)" xfId="8307"/>
    <cellStyle name="Output 5 3 6" xfId="9568"/>
    <cellStyle name="Output 5 3 6 2" xfId="21710"/>
    <cellStyle name="Output 5 3 6 2 2" xfId="42896"/>
    <cellStyle name="Output 5 3 6 3" xfId="32292"/>
    <cellStyle name="Output 5 3 7" xfId="16597"/>
    <cellStyle name="Output 5 3 7 2" xfId="37784"/>
    <cellStyle name="Output 5 3 8" xfId="26844"/>
    <cellStyle name="Output 5 3_Table 2A-1_EFT (Annual)" xfId="3484"/>
    <cellStyle name="Output 5 4" xfId="1151"/>
    <cellStyle name="Output 5 4 2" xfId="2421"/>
    <cellStyle name="Output 5 4 2 2" xfId="5982"/>
    <cellStyle name="Output 5 4 2 2 2" xfId="14176"/>
    <cellStyle name="Output 5 4 2 2 2 2" xfId="26148"/>
    <cellStyle name="Output 5 4 2 2 2 2 2" xfId="47334"/>
    <cellStyle name="Output 5 4 2 2 2 3" xfId="36730"/>
    <cellStyle name="Output 5 4 2 2 3" xfId="21035"/>
    <cellStyle name="Output 5 4 2 2 3 2" xfId="42222"/>
    <cellStyle name="Output 5 4 2 2 4" xfId="31638"/>
    <cellStyle name="Output 5 4 2 2_Table 2A-1_EFT (Annual)" xfId="8309"/>
    <cellStyle name="Output 5 4 2 3" xfId="11518"/>
    <cellStyle name="Output 5 4 2 3 2" xfId="23602"/>
    <cellStyle name="Output 5 4 2 3 2 2" xfId="44788"/>
    <cellStyle name="Output 5 4 2 3 3" xfId="34184"/>
    <cellStyle name="Output 5 4 2 4" xfId="18489"/>
    <cellStyle name="Output 5 4 2 4 2" xfId="39676"/>
    <cellStyle name="Output 5 4 2 5" xfId="28895"/>
    <cellStyle name="Output 5 4 2_Table 2A-1_EFT (Annual)" xfId="8308"/>
    <cellStyle name="Output 5 4 3" xfId="1817"/>
    <cellStyle name="Output 5 4 3 2" xfId="5378"/>
    <cellStyle name="Output 5 4 3 2 2" xfId="13593"/>
    <cellStyle name="Output 5 4 3 2 2 2" xfId="25581"/>
    <cellStyle name="Output 5 4 3 2 2 2 2" xfId="46767"/>
    <cellStyle name="Output 5 4 3 2 2 3" xfId="36163"/>
    <cellStyle name="Output 5 4 3 2 3" xfId="20468"/>
    <cellStyle name="Output 5 4 3 2 3 2" xfId="41655"/>
    <cellStyle name="Output 5 4 3 2 4" xfId="31035"/>
    <cellStyle name="Output 5 4 3 2_Table 2A-1_EFT (Annual)" xfId="8311"/>
    <cellStyle name="Output 5 4 3 3" xfId="10937"/>
    <cellStyle name="Output 5 4 3 3 2" xfId="23035"/>
    <cellStyle name="Output 5 4 3 3 2 2" xfId="44221"/>
    <cellStyle name="Output 5 4 3 3 3" xfId="33617"/>
    <cellStyle name="Output 5 4 3 4" xfId="17922"/>
    <cellStyle name="Output 5 4 3 4 2" xfId="39109"/>
    <cellStyle name="Output 5 4 3 5" xfId="28292"/>
    <cellStyle name="Output 5 4 3_Table 2A-1_EFT (Annual)" xfId="8310"/>
    <cellStyle name="Output 5 4 4" xfId="4712"/>
    <cellStyle name="Output 5 4 4 2" xfId="12972"/>
    <cellStyle name="Output 5 4 4 2 2" xfId="24978"/>
    <cellStyle name="Output 5 4 4 2 2 2" xfId="46164"/>
    <cellStyle name="Output 5 4 4 2 3" xfId="35560"/>
    <cellStyle name="Output 5 4 4 3" xfId="19865"/>
    <cellStyle name="Output 5 4 4 3 2" xfId="41052"/>
    <cellStyle name="Output 5 4 4 4" xfId="30369"/>
    <cellStyle name="Output 5 4 4_Table 2A-1_EFT (Annual)" xfId="8312"/>
    <cellStyle name="Output 5 4 5" xfId="10316"/>
    <cellStyle name="Output 5 4 5 2" xfId="22432"/>
    <cellStyle name="Output 5 4 5 2 2" xfId="43618"/>
    <cellStyle name="Output 5 4 5 3" xfId="33014"/>
    <cellStyle name="Output 5 4 6" xfId="17319"/>
    <cellStyle name="Output 5 4 6 2" xfId="38506"/>
    <cellStyle name="Output 5 4 7" xfId="27626"/>
    <cellStyle name="Output 5 4_Table 2A-1_EFT (Annual)" xfId="3486"/>
    <cellStyle name="Output 5 5" xfId="1816"/>
    <cellStyle name="Output 5 5 2" xfId="5377"/>
    <cellStyle name="Output 5 5 2 2" xfId="13592"/>
    <cellStyle name="Output 5 5 2 2 2" xfId="25580"/>
    <cellStyle name="Output 5 5 2 2 2 2" xfId="46766"/>
    <cellStyle name="Output 5 5 2 2 3" xfId="36162"/>
    <cellStyle name="Output 5 5 2 3" xfId="20467"/>
    <cellStyle name="Output 5 5 2 3 2" xfId="41654"/>
    <cellStyle name="Output 5 5 2 4" xfId="31034"/>
    <cellStyle name="Output 5 5 2_Table 2A-1_EFT (Annual)" xfId="8314"/>
    <cellStyle name="Output 5 5 3" xfId="10936"/>
    <cellStyle name="Output 5 5 3 2" xfId="23034"/>
    <cellStyle name="Output 5 5 3 2 2" xfId="44220"/>
    <cellStyle name="Output 5 5 3 3" xfId="33616"/>
    <cellStyle name="Output 5 5 4" xfId="17921"/>
    <cellStyle name="Output 5 5 4 2" xfId="39108"/>
    <cellStyle name="Output 5 5 5" xfId="28291"/>
    <cellStyle name="Output 5 5_Table 2A-1_EFT (Annual)" xfId="8313"/>
    <cellStyle name="Output 5 6" xfId="1640"/>
    <cellStyle name="Output 5 6 2" xfId="5201"/>
    <cellStyle name="Output 5 6 2 2" xfId="13453"/>
    <cellStyle name="Output 5 6 2 2 2" xfId="25453"/>
    <cellStyle name="Output 5 6 2 2 2 2" xfId="46639"/>
    <cellStyle name="Output 5 6 2 2 3" xfId="36035"/>
    <cellStyle name="Output 5 6 2 3" xfId="20340"/>
    <cellStyle name="Output 5 6 2 3 2" xfId="41527"/>
    <cellStyle name="Output 5 6 2 4" xfId="30858"/>
    <cellStyle name="Output 5 6 2_Table 2A-1_EFT (Annual)" xfId="8316"/>
    <cellStyle name="Output 5 6 3" xfId="10797"/>
    <cellStyle name="Output 5 6 3 2" xfId="22907"/>
    <cellStyle name="Output 5 6 3 2 2" xfId="44093"/>
    <cellStyle name="Output 5 6 3 3" xfId="33489"/>
    <cellStyle name="Output 5 6 4" xfId="17794"/>
    <cellStyle name="Output 5 6 4 2" xfId="38981"/>
    <cellStyle name="Output 5 6 5" xfId="28115"/>
    <cellStyle name="Output 5 6_Table 2A-1_EFT (Annual)" xfId="8315"/>
    <cellStyle name="Output 5 7" xfId="3687"/>
    <cellStyle name="Output 5 7 2" xfId="12059"/>
    <cellStyle name="Output 5 7 2 2" xfId="24090"/>
    <cellStyle name="Output 5 7 2 2 2" xfId="45276"/>
    <cellStyle name="Output 5 7 2 3" xfId="34672"/>
    <cellStyle name="Output 5 7 3" xfId="18977"/>
    <cellStyle name="Output 5 7 3 2" xfId="40164"/>
    <cellStyle name="Output 5 7 4" xfId="29396"/>
    <cellStyle name="Output 5 7_Table 2A-1_EFT (Annual)" xfId="8317"/>
    <cellStyle name="Output 5 8" xfId="9377"/>
    <cellStyle name="Output 5 8 2" xfId="21544"/>
    <cellStyle name="Output 5 8 2 2" xfId="42730"/>
    <cellStyle name="Output 5 8 3" xfId="32126"/>
    <cellStyle name="Output 5 9" xfId="16431"/>
    <cellStyle name="Output 5 9 2" xfId="37618"/>
    <cellStyle name="Output 5_Table 2A-1_EFT (Annual)" xfId="3481"/>
    <cellStyle name="Output 6" xfId="117"/>
    <cellStyle name="Output 6 10" xfId="26672"/>
    <cellStyle name="Output 6 2" xfId="510"/>
    <cellStyle name="Output 6 2 2" xfId="1487"/>
    <cellStyle name="Output 6 2 2 2" xfId="2757"/>
    <cellStyle name="Output 6 2 2 2 2" xfId="6318"/>
    <cellStyle name="Output 6 2 2 2 2 2" xfId="14512"/>
    <cellStyle name="Output 6 2 2 2 2 2 2" xfId="26484"/>
    <cellStyle name="Output 6 2 2 2 2 2 2 2" xfId="47670"/>
    <cellStyle name="Output 6 2 2 2 2 2 3" xfId="37066"/>
    <cellStyle name="Output 6 2 2 2 2 3" xfId="21371"/>
    <cellStyle name="Output 6 2 2 2 2 3 2" xfId="42558"/>
    <cellStyle name="Output 6 2 2 2 2 4" xfId="31974"/>
    <cellStyle name="Output 6 2 2 2 2_Table 2A-1_EFT (Annual)" xfId="8319"/>
    <cellStyle name="Output 6 2 2 2 3" xfId="11854"/>
    <cellStyle name="Output 6 2 2 2 3 2" xfId="23938"/>
    <cellStyle name="Output 6 2 2 2 3 2 2" xfId="45124"/>
    <cellStyle name="Output 6 2 2 2 3 3" xfId="34520"/>
    <cellStyle name="Output 6 2 2 2 4" xfId="18825"/>
    <cellStyle name="Output 6 2 2 2 4 2" xfId="40012"/>
    <cellStyle name="Output 6 2 2 2 5" xfId="29231"/>
    <cellStyle name="Output 6 2 2 2_Table 2A-1_EFT (Annual)" xfId="8318"/>
    <cellStyle name="Output 6 2 2 3" xfId="1917"/>
    <cellStyle name="Output 6 2 2 3 2" xfId="5478"/>
    <cellStyle name="Output 6 2 2 3 2 2" xfId="13693"/>
    <cellStyle name="Output 6 2 2 3 2 2 2" xfId="25681"/>
    <cellStyle name="Output 6 2 2 3 2 2 2 2" xfId="46867"/>
    <cellStyle name="Output 6 2 2 3 2 2 3" xfId="36263"/>
    <cellStyle name="Output 6 2 2 3 2 3" xfId="20568"/>
    <cellStyle name="Output 6 2 2 3 2 3 2" xfId="41755"/>
    <cellStyle name="Output 6 2 2 3 2 4" xfId="31135"/>
    <cellStyle name="Output 6 2 2 3 2_Table 2A-1_EFT (Annual)" xfId="8321"/>
    <cellStyle name="Output 6 2 2 3 3" xfId="11037"/>
    <cellStyle name="Output 6 2 2 3 3 2" xfId="23135"/>
    <cellStyle name="Output 6 2 2 3 3 2 2" xfId="44321"/>
    <cellStyle name="Output 6 2 2 3 3 3" xfId="33717"/>
    <cellStyle name="Output 6 2 2 3 4" xfId="18022"/>
    <cellStyle name="Output 6 2 2 3 4 2" xfId="39209"/>
    <cellStyle name="Output 6 2 2 3 5" xfId="28392"/>
    <cellStyle name="Output 6 2 2 3_Table 2A-1_EFT (Annual)" xfId="8320"/>
    <cellStyle name="Output 6 2 2 4" xfId="5048"/>
    <cellStyle name="Output 6 2 2 4 2" xfId="13308"/>
    <cellStyle name="Output 6 2 2 4 2 2" xfId="25314"/>
    <cellStyle name="Output 6 2 2 4 2 2 2" xfId="46500"/>
    <cellStyle name="Output 6 2 2 4 2 3" xfId="35896"/>
    <cellStyle name="Output 6 2 2 4 3" xfId="20201"/>
    <cellStyle name="Output 6 2 2 4 3 2" xfId="41388"/>
    <cellStyle name="Output 6 2 2 4 4" xfId="30705"/>
    <cellStyle name="Output 6 2 2 4_Table 2A-1_EFT (Annual)" xfId="8322"/>
    <cellStyle name="Output 6 2 2 5" xfId="10652"/>
    <cellStyle name="Output 6 2 2 5 2" xfId="22768"/>
    <cellStyle name="Output 6 2 2 5 2 2" xfId="43954"/>
    <cellStyle name="Output 6 2 2 5 3" xfId="33350"/>
    <cellStyle name="Output 6 2 2 6" xfId="17655"/>
    <cellStyle name="Output 6 2 2 6 2" xfId="38842"/>
    <cellStyle name="Output 6 2 2 7" xfId="27962"/>
    <cellStyle name="Output 6 2 2_Table 2A-1_EFT (Annual)" xfId="3489"/>
    <cellStyle name="Output 6 2 3" xfId="2226"/>
    <cellStyle name="Output 6 2 3 2" xfId="5787"/>
    <cellStyle name="Output 6 2 3 2 2" xfId="14002"/>
    <cellStyle name="Output 6 2 3 2 2 2" xfId="25990"/>
    <cellStyle name="Output 6 2 3 2 2 2 2" xfId="47176"/>
    <cellStyle name="Output 6 2 3 2 2 3" xfId="36572"/>
    <cellStyle name="Output 6 2 3 2 3" xfId="20877"/>
    <cellStyle name="Output 6 2 3 2 3 2" xfId="42064"/>
    <cellStyle name="Output 6 2 3 2 4" xfId="31444"/>
    <cellStyle name="Output 6 2 3 2_Table 2A-1_EFT (Annual)" xfId="8324"/>
    <cellStyle name="Output 6 2 3 3" xfId="11346"/>
    <cellStyle name="Output 6 2 3 3 2" xfId="23444"/>
    <cellStyle name="Output 6 2 3 3 2 2" xfId="44630"/>
    <cellStyle name="Output 6 2 3 3 3" xfId="34026"/>
    <cellStyle name="Output 6 2 3 4" xfId="18331"/>
    <cellStyle name="Output 6 2 3 4 2" xfId="39518"/>
    <cellStyle name="Output 6 2 3 5" xfId="28701"/>
    <cellStyle name="Output 6 2 3_Table 2A-1_EFT (Annual)" xfId="8323"/>
    <cellStyle name="Output 6 2 4" xfId="1742"/>
    <cellStyle name="Output 6 2 4 2" xfId="5303"/>
    <cellStyle name="Output 6 2 4 2 2" xfId="13528"/>
    <cellStyle name="Output 6 2 4 2 2 2" xfId="25519"/>
    <cellStyle name="Output 6 2 4 2 2 2 2" xfId="46705"/>
    <cellStyle name="Output 6 2 4 2 2 3" xfId="36101"/>
    <cellStyle name="Output 6 2 4 2 3" xfId="20406"/>
    <cellStyle name="Output 6 2 4 2 3 2" xfId="41593"/>
    <cellStyle name="Output 6 2 4 2 4" xfId="30960"/>
    <cellStyle name="Output 6 2 4 2_Table 2A-1_EFT (Annual)" xfId="8326"/>
    <cellStyle name="Output 6 2 4 3" xfId="10871"/>
    <cellStyle name="Output 6 2 4 3 2" xfId="22973"/>
    <cellStyle name="Output 6 2 4 3 2 2" xfId="44159"/>
    <cellStyle name="Output 6 2 4 3 3" xfId="33555"/>
    <cellStyle name="Output 6 2 4 4" xfId="17860"/>
    <cellStyle name="Output 6 2 4 4 2" xfId="39047"/>
    <cellStyle name="Output 6 2 4 5" xfId="28217"/>
    <cellStyle name="Output 6 2 4_Table 2A-1_EFT (Annual)" xfId="8325"/>
    <cellStyle name="Output 6 2 5" xfId="4080"/>
    <cellStyle name="Output 6 2 5 2" xfId="12404"/>
    <cellStyle name="Output 6 2 5 2 2" xfId="24426"/>
    <cellStyle name="Output 6 2 5 2 2 2" xfId="45612"/>
    <cellStyle name="Output 6 2 5 2 3" xfId="35008"/>
    <cellStyle name="Output 6 2 5 3" xfId="19313"/>
    <cellStyle name="Output 6 2 5 3 2" xfId="40500"/>
    <cellStyle name="Output 6 2 5 4" xfId="29768"/>
    <cellStyle name="Output 6 2 5_Table 2A-1_EFT (Annual)" xfId="8327"/>
    <cellStyle name="Output 6 2 6" xfId="9743"/>
    <cellStyle name="Output 6 2 6 2" xfId="21880"/>
    <cellStyle name="Output 6 2 6 2 2" xfId="43066"/>
    <cellStyle name="Output 6 2 6 3" xfId="32462"/>
    <cellStyle name="Output 6 2 7" xfId="16767"/>
    <cellStyle name="Output 6 2 7 2" xfId="37954"/>
    <cellStyle name="Output 6 2 8" xfId="27025"/>
    <cellStyle name="Output 6 2_Table 2A-1_EFT (Annual)" xfId="3488"/>
    <cellStyle name="Output 6 3" xfId="348"/>
    <cellStyle name="Output 6 3 2" xfId="1331"/>
    <cellStyle name="Output 6 3 2 2" xfId="2601"/>
    <cellStyle name="Output 6 3 2 2 2" xfId="6162"/>
    <cellStyle name="Output 6 3 2 2 2 2" xfId="14356"/>
    <cellStyle name="Output 6 3 2 2 2 2 2" xfId="26328"/>
    <cellStyle name="Output 6 3 2 2 2 2 2 2" xfId="47514"/>
    <cellStyle name="Output 6 3 2 2 2 2 3" xfId="36910"/>
    <cellStyle name="Output 6 3 2 2 2 3" xfId="21215"/>
    <cellStyle name="Output 6 3 2 2 2 3 2" xfId="42402"/>
    <cellStyle name="Output 6 3 2 2 2 4" xfId="31818"/>
    <cellStyle name="Output 6 3 2 2 2_Table 2A-1_EFT (Annual)" xfId="8329"/>
    <cellStyle name="Output 6 3 2 2 3" xfId="11698"/>
    <cellStyle name="Output 6 3 2 2 3 2" xfId="23782"/>
    <cellStyle name="Output 6 3 2 2 3 2 2" xfId="44968"/>
    <cellStyle name="Output 6 3 2 2 3 3" xfId="34364"/>
    <cellStyle name="Output 6 3 2 2 4" xfId="18669"/>
    <cellStyle name="Output 6 3 2 2 4 2" xfId="39856"/>
    <cellStyle name="Output 6 3 2 2 5" xfId="29075"/>
    <cellStyle name="Output 6 3 2 2_Table 2A-1_EFT (Annual)" xfId="8328"/>
    <cellStyle name="Output 6 3 2 3" xfId="1886"/>
    <cellStyle name="Output 6 3 2 3 2" xfId="5447"/>
    <cellStyle name="Output 6 3 2 3 2 2" xfId="13662"/>
    <cellStyle name="Output 6 3 2 3 2 2 2" xfId="25650"/>
    <cellStyle name="Output 6 3 2 3 2 2 2 2" xfId="46836"/>
    <cellStyle name="Output 6 3 2 3 2 2 3" xfId="36232"/>
    <cellStyle name="Output 6 3 2 3 2 3" xfId="20537"/>
    <cellStyle name="Output 6 3 2 3 2 3 2" xfId="41724"/>
    <cellStyle name="Output 6 3 2 3 2 4" xfId="31104"/>
    <cellStyle name="Output 6 3 2 3 2_Table 2A-1_EFT (Annual)" xfId="8331"/>
    <cellStyle name="Output 6 3 2 3 3" xfId="11006"/>
    <cellStyle name="Output 6 3 2 3 3 2" xfId="23104"/>
    <cellStyle name="Output 6 3 2 3 3 2 2" xfId="44290"/>
    <cellStyle name="Output 6 3 2 3 3 3" xfId="33686"/>
    <cellStyle name="Output 6 3 2 3 4" xfId="17991"/>
    <cellStyle name="Output 6 3 2 3 4 2" xfId="39178"/>
    <cellStyle name="Output 6 3 2 3 5" xfId="28361"/>
    <cellStyle name="Output 6 3 2 3_Table 2A-1_EFT (Annual)" xfId="8330"/>
    <cellStyle name="Output 6 3 2 4" xfId="4892"/>
    <cellStyle name="Output 6 3 2 4 2" xfId="13152"/>
    <cellStyle name="Output 6 3 2 4 2 2" xfId="25158"/>
    <cellStyle name="Output 6 3 2 4 2 2 2" xfId="46344"/>
    <cellStyle name="Output 6 3 2 4 2 3" xfId="35740"/>
    <cellStyle name="Output 6 3 2 4 3" xfId="20045"/>
    <cellStyle name="Output 6 3 2 4 3 2" xfId="41232"/>
    <cellStyle name="Output 6 3 2 4 4" xfId="30549"/>
    <cellStyle name="Output 6 3 2 4_Table 2A-1_EFT (Annual)" xfId="8332"/>
    <cellStyle name="Output 6 3 2 5" xfId="10496"/>
    <cellStyle name="Output 6 3 2 5 2" xfId="22612"/>
    <cellStyle name="Output 6 3 2 5 2 2" xfId="43798"/>
    <cellStyle name="Output 6 3 2 5 3" xfId="33194"/>
    <cellStyle name="Output 6 3 2 6" xfId="17499"/>
    <cellStyle name="Output 6 3 2 6 2" xfId="38686"/>
    <cellStyle name="Output 6 3 2 7" xfId="27806"/>
    <cellStyle name="Output 6 3 2_Table 2A-1_EFT (Annual)" xfId="3491"/>
    <cellStyle name="Output 6 3 3" xfId="2070"/>
    <cellStyle name="Output 6 3 3 2" xfId="5631"/>
    <cellStyle name="Output 6 3 3 2 2" xfId="13846"/>
    <cellStyle name="Output 6 3 3 2 2 2" xfId="25834"/>
    <cellStyle name="Output 6 3 3 2 2 2 2" xfId="47020"/>
    <cellStyle name="Output 6 3 3 2 2 3" xfId="36416"/>
    <cellStyle name="Output 6 3 3 2 3" xfId="20721"/>
    <cellStyle name="Output 6 3 3 2 3 2" xfId="41908"/>
    <cellStyle name="Output 6 3 3 2 4" xfId="31288"/>
    <cellStyle name="Output 6 3 3 2_Table 2A-1_EFT (Annual)" xfId="8334"/>
    <cellStyle name="Output 6 3 3 3" xfId="11190"/>
    <cellStyle name="Output 6 3 3 3 2" xfId="23288"/>
    <cellStyle name="Output 6 3 3 3 2 2" xfId="44474"/>
    <cellStyle name="Output 6 3 3 3 3" xfId="33870"/>
    <cellStyle name="Output 6 3 3 4" xfId="18175"/>
    <cellStyle name="Output 6 3 3 4 2" xfId="39362"/>
    <cellStyle name="Output 6 3 3 5" xfId="28545"/>
    <cellStyle name="Output 6 3 3_Table 2A-1_EFT (Annual)" xfId="8333"/>
    <cellStyle name="Output 6 3 4" xfId="1706"/>
    <cellStyle name="Output 6 3 4 2" xfId="5267"/>
    <cellStyle name="Output 6 3 4 2 2" xfId="13496"/>
    <cellStyle name="Output 6 3 4 2 2 2" xfId="25489"/>
    <cellStyle name="Output 6 3 4 2 2 2 2" xfId="46675"/>
    <cellStyle name="Output 6 3 4 2 2 3" xfId="36071"/>
    <cellStyle name="Output 6 3 4 2 3" xfId="20376"/>
    <cellStyle name="Output 6 3 4 2 3 2" xfId="41563"/>
    <cellStyle name="Output 6 3 4 2 4" xfId="30924"/>
    <cellStyle name="Output 6 3 4 2_Table 2A-1_EFT (Annual)" xfId="8336"/>
    <cellStyle name="Output 6 3 4 3" xfId="10840"/>
    <cellStyle name="Output 6 3 4 3 2" xfId="22943"/>
    <cellStyle name="Output 6 3 4 3 2 2" xfId="44129"/>
    <cellStyle name="Output 6 3 4 3 3" xfId="33525"/>
    <cellStyle name="Output 6 3 4 4" xfId="17830"/>
    <cellStyle name="Output 6 3 4 4 2" xfId="39017"/>
    <cellStyle name="Output 6 3 4 5" xfId="28181"/>
    <cellStyle name="Output 6 3 4_Table 2A-1_EFT (Annual)" xfId="8335"/>
    <cellStyle name="Output 6 3 5" xfId="3918"/>
    <cellStyle name="Output 6 3 5 2" xfId="12246"/>
    <cellStyle name="Output 6 3 5 2 2" xfId="24270"/>
    <cellStyle name="Output 6 3 5 2 2 2" xfId="45456"/>
    <cellStyle name="Output 6 3 5 2 3" xfId="34852"/>
    <cellStyle name="Output 6 3 5 3" xfId="19157"/>
    <cellStyle name="Output 6 3 5 3 2" xfId="40344"/>
    <cellStyle name="Output 6 3 5 4" xfId="29606"/>
    <cellStyle name="Output 6 3 5_Table 2A-1_EFT (Annual)" xfId="8337"/>
    <cellStyle name="Output 6 3 6" xfId="9583"/>
    <cellStyle name="Output 6 3 6 2" xfId="21724"/>
    <cellStyle name="Output 6 3 6 2 2" xfId="42910"/>
    <cellStyle name="Output 6 3 6 3" xfId="32306"/>
    <cellStyle name="Output 6 3 7" xfId="16611"/>
    <cellStyle name="Output 6 3 7 2" xfId="37798"/>
    <cellStyle name="Output 6 3 8" xfId="26863"/>
    <cellStyle name="Output 6 3_Table 2A-1_EFT (Annual)" xfId="3490"/>
    <cellStyle name="Output 6 4" xfId="1165"/>
    <cellStyle name="Output 6 4 2" xfId="2435"/>
    <cellStyle name="Output 6 4 2 2" xfId="5996"/>
    <cellStyle name="Output 6 4 2 2 2" xfId="14190"/>
    <cellStyle name="Output 6 4 2 2 2 2" xfId="26162"/>
    <cellStyle name="Output 6 4 2 2 2 2 2" xfId="47348"/>
    <cellStyle name="Output 6 4 2 2 2 3" xfId="36744"/>
    <cellStyle name="Output 6 4 2 2 3" xfId="21049"/>
    <cellStyle name="Output 6 4 2 2 3 2" xfId="42236"/>
    <cellStyle name="Output 6 4 2 2 4" xfId="31652"/>
    <cellStyle name="Output 6 4 2 2_Table 2A-1_EFT (Annual)" xfId="8339"/>
    <cellStyle name="Output 6 4 2 3" xfId="11532"/>
    <cellStyle name="Output 6 4 2 3 2" xfId="23616"/>
    <cellStyle name="Output 6 4 2 3 2 2" xfId="44802"/>
    <cellStyle name="Output 6 4 2 3 3" xfId="34198"/>
    <cellStyle name="Output 6 4 2 4" xfId="18503"/>
    <cellStyle name="Output 6 4 2 4 2" xfId="39690"/>
    <cellStyle name="Output 6 4 2 5" xfId="28909"/>
    <cellStyle name="Output 6 4 2_Table 2A-1_EFT (Annual)" xfId="8338"/>
    <cellStyle name="Output 6 4 3" xfId="1822"/>
    <cellStyle name="Output 6 4 3 2" xfId="5383"/>
    <cellStyle name="Output 6 4 3 2 2" xfId="13598"/>
    <cellStyle name="Output 6 4 3 2 2 2" xfId="25586"/>
    <cellStyle name="Output 6 4 3 2 2 2 2" xfId="46772"/>
    <cellStyle name="Output 6 4 3 2 2 3" xfId="36168"/>
    <cellStyle name="Output 6 4 3 2 3" xfId="20473"/>
    <cellStyle name="Output 6 4 3 2 3 2" xfId="41660"/>
    <cellStyle name="Output 6 4 3 2 4" xfId="31040"/>
    <cellStyle name="Output 6 4 3 2_Table 2A-1_EFT (Annual)" xfId="8341"/>
    <cellStyle name="Output 6 4 3 3" xfId="10942"/>
    <cellStyle name="Output 6 4 3 3 2" xfId="23040"/>
    <cellStyle name="Output 6 4 3 3 2 2" xfId="44226"/>
    <cellStyle name="Output 6 4 3 3 3" xfId="33622"/>
    <cellStyle name="Output 6 4 3 4" xfId="17927"/>
    <cellStyle name="Output 6 4 3 4 2" xfId="39114"/>
    <cellStyle name="Output 6 4 3 5" xfId="28297"/>
    <cellStyle name="Output 6 4 3_Table 2A-1_EFT (Annual)" xfId="8340"/>
    <cellStyle name="Output 6 4 4" xfId="4726"/>
    <cellStyle name="Output 6 4 4 2" xfId="12986"/>
    <cellStyle name="Output 6 4 4 2 2" xfId="24992"/>
    <cellStyle name="Output 6 4 4 2 2 2" xfId="46178"/>
    <cellStyle name="Output 6 4 4 2 3" xfId="35574"/>
    <cellStyle name="Output 6 4 4 3" xfId="19879"/>
    <cellStyle name="Output 6 4 4 3 2" xfId="41066"/>
    <cellStyle name="Output 6 4 4 4" xfId="30383"/>
    <cellStyle name="Output 6 4 4_Table 2A-1_EFT (Annual)" xfId="8342"/>
    <cellStyle name="Output 6 4 5" xfId="10330"/>
    <cellStyle name="Output 6 4 5 2" xfId="22446"/>
    <cellStyle name="Output 6 4 5 2 2" xfId="43632"/>
    <cellStyle name="Output 6 4 5 3" xfId="33028"/>
    <cellStyle name="Output 6 4 6" xfId="17333"/>
    <cellStyle name="Output 6 4 6 2" xfId="38520"/>
    <cellStyle name="Output 6 4 7" xfId="27640"/>
    <cellStyle name="Output 6 4_Table 2A-1_EFT (Annual)" xfId="3492"/>
    <cellStyle name="Output 6 5" xfId="1798"/>
    <cellStyle name="Output 6 5 2" xfId="5359"/>
    <cellStyle name="Output 6 5 2 2" xfId="13574"/>
    <cellStyle name="Output 6 5 2 2 2" xfId="25562"/>
    <cellStyle name="Output 6 5 2 2 2 2" xfId="46748"/>
    <cellStyle name="Output 6 5 2 2 3" xfId="36144"/>
    <cellStyle name="Output 6 5 2 3" xfId="20449"/>
    <cellStyle name="Output 6 5 2 3 2" xfId="41636"/>
    <cellStyle name="Output 6 5 2 4" xfId="31016"/>
    <cellStyle name="Output 6 5 2_Table 2A-1_EFT (Annual)" xfId="8344"/>
    <cellStyle name="Output 6 5 3" xfId="10918"/>
    <cellStyle name="Output 6 5 3 2" xfId="23016"/>
    <cellStyle name="Output 6 5 3 2 2" xfId="44202"/>
    <cellStyle name="Output 6 5 3 3" xfId="33598"/>
    <cellStyle name="Output 6 5 4" xfId="17903"/>
    <cellStyle name="Output 6 5 4 2" xfId="39090"/>
    <cellStyle name="Output 6 5 5" xfId="28273"/>
    <cellStyle name="Output 6 5_Table 2A-1_EFT (Annual)" xfId="8343"/>
    <cellStyle name="Output 6 6" xfId="1649"/>
    <cellStyle name="Output 6 6 2" xfId="5210"/>
    <cellStyle name="Output 6 6 2 2" xfId="13457"/>
    <cellStyle name="Output 6 6 2 2 2" xfId="25457"/>
    <cellStyle name="Output 6 6 2 2 2 2" xfId="46643"/>
    <cellStyle name="Output 6 6 2 2 3" xfId="36039"/>
    <cellStyle name="Output 6 6 2 3" xfId="20344"/>
    <cellStyle name="Output 6 6 2 3 2" xfId="41531"/>
    <cellStyle name="Output 6 6 2 4" xfId="30867"/>
    <cellStyle name="Output 6 6 2_Table 2A-1_EFT (Annual)" xfId="8346"/>
    <cellStyle name="Output 6 6 3" xfId="10802"/>
    <cellStyle name="Output 6 6 3 2" xfId="22911"/>
    <cellStyle name="Output 6 6 3 2 2" xfId="44097"/>
    <cellStyle name="Output 6 6 3 3" xfId="33493"/>
    <cellStyle name="Output 6 6 4" xfId="17798"/>
    <cellStyle name="Output 6 6 4 2" xfId="38985"/>
    <cellStyle name="Output 6 6 5" xfId="28124"/>
    <cellStyle name="Output 6 6_Table 2A-1_EFT (Annual)" xfId="8345"/>
    <cellStyle name="Output 6 7" xfId="3706"/>
    <cellStyle name="Output 6 7 2" xfId="12074"/>
    <cellStyle name="Output 6 7 2 2" xfId="24104"/>
    <cellStyle name="Output 6 7 2 2 2" xfId="45290"/>
    <cellStyle name="Output 6 7 2 3" xfId="34686"/>
    <cellStyle name="Output 6 7 3" xfId="18991"/>
    <cellStyle name="Output 6 7 3 2" xfId="40178"/>
    <cellStyle name="Output 6 7 4" xfId="29415"/>
    <cellStyle name="Output 6 7_Table 2A-1_EFT (Annual)" xfId="8347"/>
    <cellStyle name="Output 6 8" xfId="9393"/>
    <cellStyle name="Output 6 8 2" xfId="21558"/>
    <cellStyle name="Output 6 8 2 2" xfId="42744"/>
    <cellStyle name="Output 6 8 3" xfId="32140"/>
    <cellStyle name="Output 6 9" xfId="16445"/>
    <cellStyle name="Output 6 9 2" xfId="37632"/>
    <cellStyle name="Output 6_Table 2A-1_EFT (Annual)" xfId="3487"/>
    <cellStyle name="Output 7" xfId="111"/>
    <cellStyle name="Output 7 10" xfId="26666"/>
    <cellStyle name="Output 7 2" xfId="504"/>
    <cellStyle name="Output 7 2 2" xfId="1481"/>
    <cellStyle name="Output 7 2 2 2" xfId="2751"/>
    <cellStyle name="Output 7 2 2 2 2" xfId="6312"/>
    <cellStyle name="Output 7 2 2 2 2 2" xfId="14506"/>
    <cellStyle name="Output 7 2 2 2 2 2 2" xfId="26478"/>
    <cellStyle name="Output 7 2 2 2 2 2 2 2" xfId="47664"/>
    <cellStyle name="Output 7 2 2 2 2 2 3" xfId="37060"/>
    <cellStyle name="Output 7 2 2 2 2 3" xfId="21365"/>
    <cellStyle name="Output 7 2 2 2 2 3 2" xfId="42552"/>
    <cellStyle name="Output 7 2 2 2 2 4" xfId="31968"/>
    <cellStyle name="Output 7 2 2 2 2_Table 2A-1_EFT (Annual)" xfId="8349"/>
    <cellStyle name="Output 7 2 2 2 3" xfId="11848"/>
    <cellStyle name="Output 7 2 2 2 3 2" xfId="23932"/>
    <cellStyle name="Output 7 2 2 2 3 2 2" xfId="45118"/>
    <cellStyle name="Output 7 2 2 2 3 3" xfId="34514"/>
    <cellStyle name="Output 7 2 2 2 4" xfId="18819"/>
    <cellStyle name="Output 7 2 2 2 4 2" xfId="40006"/>
    <cellStyle name="Output 7 2 2 2 5" xfId="29225"/>
    <cellStyle name="Output 7 2 2 2_Table 2A-1_EFT (Annual)" xfId="8348"/>
    <cellStyle name="Output 7 2 2 3" xfId="1915"/>
    <cellStyle name="Output 7 2 2 3 2" xfId="5476"/>
    <cellStyle name="Output 7 2 2 3 2 2" xfId="13691"/>
    <cellStyle name="Output 7 2 2 3 2 2 2" xfId="25679"/>
    <cellStyle name="Output 7 2 2 3 2 2 2 2" xfId="46865"/>
    <cellStyle name="Output 7 2 2 3 2 2 3" xfId="36261"/>
    <cellStyle name="Output 7 2 2 3 2 3" xfId="20566"/>
    <cellStyle name="Output 7 2 2 3 2 3 2" xfId="41753"/>
    <cellStyle name="Output 7 2 2 3 2 4" xfId="31133"/>
    <cellStyle name="Output 7 2 2 3 2_Table 2A-1_EFT (Annual)" xfId="8351"/>
    <cellStyle name="Output 7 2 2 3 3" xfId="11035"/>
    <cellStyle name="Output 7 2 2 3 3 2" xfId="23133"/>
    <cellStyle name="Output 7 2 2 3 3 2 2" xfId="44319"/>
    <cellStyle name="Output 7 2 2 3 3 3" xfId="33715"/>
    <cellStyle name="Output 7 2 2 3 4" xfId="18020"/>
    <cellStyle name="Output 7 2 2 3 4 2" xfId="39207"/>
    <cellStyle name="Output 7 2 2 3 5" xfId="28390"/>
    <cellStyle name="Output 7 2 2 3_Table 2A-1_EFT (Annual)" xfId="8350"/>
    <cellStyle name="Output 7 2 2 4" xfId="5042"/>
    <cellStyle name="Output 7 2 2 4 2" xfId="13302"/>
    <cellStyle name="Output 7 2 2 4 2 2" xfId="25308"/>
    <cellStyle name="Output 7 2 2 4 2 2 2" xfId="46494"/>
    <cellStyle name="Output 7 2 2 4 2 3" xfId="35890"/>
    <cellStyle name="Output 7 2 2 4 3" xfId="20195"/>
    <cellStyle name="Output 7 2 2 4 3 2" xfId="41382"/>
    <cellStyle name="Output 7 2 2 4 4" xfId="30699"/>
    <cellStyle name="Output 7 2 2 4_Table 2A-1_EFT (Annual)" xfId="8352"/>
    <cellStyle name="Output 7 2 2 5" xfId="10646"/>
    <cellStyle name="Output 7 2 2 5 2" xfId="22762"/>
    <cellStyle name="Output 7 2 2 5 2 2" xfId="43948"/>
    <cellStyle name="Output 7 2 2 5 3" xfId="33344"/>
    <cellStyle name="Output 7 2 2 6" xfId="17649"/>
    <cellStyle name="Output 7 2 2 6 2" xfId="38836"/>
    <cellStyle name="Output 7 2 2 7" xfId="27956"/>
    <cellStyle name="Output 7 2 2_Table 2A-1_EFT (Annual)" xfId="3495"/>
    <cellStyle name="Output 7 2 3" xfId="2220"/>
    <cellStyle name="Output 7 2 3 2" xfId="5781"/>
    <cellStyle name="Output 7 2 3 2 2" xfId="13996"/>
    <cellStyle name="Output 7 2 3 2 2 2" xfId="25984"/>
    <cellStyle name="Output 7 2 3 2 2 2 2" xfId="47170"/>
    <cellStyle name="Output 7 2 3 2 2 3" xfId="36566"/>
    <cellStyle name="Output 7 2 3 2 3" xfId="20871"/>
    <cellStyle name="Output 7 2 3 2 3 2" xfId="42058"/>
    <cellStyle name="Output 7 2 3 2 4" xfId="31438"/>
    <cellStyle name="Output 7 2 3 2_Table 2A-1_EFT (Annual)" xfId="8354"/>
    <cellStyle name="Output 7 2 3 3" xfId="11340"/>
    <cellStyle name="Output 7 2 3 3 2" xfId="23438"/>
    <cellStyle name="Output 7 2 3 3 2 2" xfId="44624"/>
    <cellStyle name="Output 7 2 3 3 3" xfId="34020"/>
    <cellStyle name="Output 7 2 3 4" xfId="18325"/>
    <cellStyle name="Output 7 2 3 4 2" xfId="39512"/>
    <cellStyle name="Output 7 2 3 5" xfId="28695"/>
    <cellStyle name="Output 7 2 3_Table 2A-1_EFT (Annual)" xfId="8353"/>
    <cellStyle name="Output 7 2 4" xfId="1740"/>
    <cellStyle name="Output 7 2 4 2" xfId="5301"/>
    <cellStyle name="Output 7 2 4 2 2" xfId="13526"/>
    <cellStyle name="Output 7 2 4 2 2 2" xfId="25517"/>
    <cellStyle name="Output 7 2 4 2 2 2 2" xfId="46703"/>
    <cellStyle name="Output 7 2 4 2 2 3" xfId="36099"/>
    <cellStyle name="Output 7 2 4 2 3" xfId="20404"/>
    <cellStyle name="Output 7 2 4 2 3 2" xfId="41591"/>
    <cellStyle name="Output 7 2 4 2 4" xfId="30958"/>
    <cellStyle name="Output 7 2 4 2_Table 2A-1_EFT (Annual)" xfId="8356"/>
    <cellStyle name="Output 7 2 4 3" xfId="10869"/>
    <cellStyle name="Output 7 2 4 3 2" xfId="22971"/>
    <cellStyle name="Output 7 2 4 3 2 2" xfId="44157"/>
    <cellStyle name="Output 7 2 4 3 3" xfId="33553"/>
    <cellStyle name="Output 7 2 4 4" xfId="17858"/>
    <cellStyle name="Output 7 2 4 4 2" xfId="39045"/>
    <cellStyle name="Output 7 2 4 5" xfId="28215"/>
    <cellStyle name="Output 7 2 4_Table 2A-1_EFT (Annual)" xfId="8355"/>
    <cellStyle name="Output 7 2 5" xfId="4074"/>
    <cellStyle name="Output 7 2 5 2" xfId="12398"/>
    <cellStyle name="Output 7 2 5 2 2" xfId="24420"/>
    <cellStyle name="Output 7 2 5 2 2 2" xfId="45606"/>
    <cellStyle name="Output 7 2 5 2 3" xfId="35002"/>
    <cellStyle name="Output 7 2 5 3" xfId="19307"/>
    <cellStyle name="Output 7 2 5 3 2" xfId="40494"/>
    <cellStyle name="Output 7 2 5 4" xfId="29762"/>
    <cellStyle name="Output 7 2 5_Table 2A-1_EFT (Annual)" xfId="8357"/>
    <cellStyle name="Output 7 2 6" xfId="9737"/>
    <cellStyle name="Output 7 2 6 2" xfId="21874"/>
    <cellStyle name="Output 7 2 6 2 2" xfId="43060"/>
    <cellStyle name="Output 7 2 6 3" xfId="32456"/>
    <cellStyle name="Output 7 2 7" xfId="16761"/>
    <cellStyle name="Output 7 2 7 2" xfId="37948"/>
    <cellStyle name="Output 7 2 8" xfId="27019"/>
    <cellStyle name="Output 7 2_Table 2A-1_EFT (Annual)" xfId="3494"/>
    <cellStyle name="Output 7 3" xfId="342"/>
    <cellStyle name="Output 7 3 2" xfId="1325"/>
    <cellStyle name="Output 7 3 2 2" xfId="2595"/>
    <cellStyle name="Output 7 3 2 2 2" xfId="6156"/>
    <cellStyle name="Output 7 3 2 2 2 2" xfId="14350"/>
    <cellStyle name="Output 7 3 2 2 2 2 2" xfId="26322"/>
    <cellStyle name="Output 7 3 2 2 2 2 2 2" xfId="47508"/>
    <cellStyle name="Output 7 3 2 2 2 2 3" xfId="36904"/>
    <cellStyle name="Output 7 3 2 2 2 3" xfId="21209"/>
    <cellStyle name="Output 7 3 2 2 2 3 2" xfId="42396"/>
    <cellStyle name="Output 7 3 2 2 2 4" xfId="31812"/>
    <cellStyle name="Output 7 3 2 2 2_Table 2A-1_EFT (Annual)" xfId="8359"/>
    <cellStyle name="Output 7 3 2 2 3" xfId="11692"/>
    <cellStyle name="Output 7 3 2 2 3 2" xfId="23776"/>
    <cellStyle name="Output 7 3 2 2 3 2 2" xfId="44962"/>
    <cellStyle name="Output 7 3 2 2 3 3" xfId="34358"/>
    <cellStyle name="Output 7 3 2 2 4" xfId="18663"/>
    <cellStyle name="Output 7 3 2 2 4 2" xfId="39850"/>
    <cellStyle name="Output 7 3 2 2 5" xfId="29069"/>
    <cellStyle name="Output 7 3 2 2_Table 2A-1_EFT (Annual)" xfId="8358"/>
    <cellStyle name="Output 7 3 2 3" xfId="1884"/>
    <cellStyle name="Output 7 3 2 3 2" xfId="5445"/>
    <cellStyle name="Output 7 3 2 3 2 2" xfId="13660"/>
    <cellStyle name="Output 7 3 2 3 2 2 2" xfId="25648"/>
    <cellStyle name="Output 7 3 2 3 2 2 2 2" xfId="46834"/>
    <cellStyle name="Output 7 3 2 3 2 2 3" xfId="36230"/>
    <cellStyle name="Output 7 3 2 3 2 3" xfId="20535"/>
    <cellStyle name="Output 7 3 2 3 2 3 2" xfId="41722"/>
    <cellStyle name="Output 7 3 2 3 2 4" xfId="31102"/>
    <cellStyle name="Output 7 3 2 3 2_Table 2A-1_EFT (Annual)" xfId="8361"/>
    <cellStyle name="Output 7 3 2 3 3" xfId="11004"/>
    <cellStyle name="Output 7 3 2 3 3 2" xfId="23102"/>
    <cellStyle name="Output 7 3 2 3 3 2 2" xfId="44288"/>
    <cellStyle name="Output 7 3 2 3 3 3" xfId="33684"/>
    <cellStyle name="Output 7 3 2 3 4" xfId="17989"/>
    <cellStyle name="Output 7 3 2 3 4 2" xfId="39176"/>
    <cellStyle name="Output 7 3 2 3 5" xfId="28359"/>
    <cellStyle name="Output 7 3 2 3_Table 2A-1_EFT (Annual)" xfId="8360"/>
    <cellStyle name="Output 7 3 2 4" xfId="4886"/>
    <cellStyle name="Output 7 3 2 4 2" xfId="13146"/>
    <cellStyle name="Output 7 3 2 4 2 2" xfId="25152"/>
    <cellStyle name="Output 7 3 2 4 2 2 2" xfId="46338"/>
    <cellStyle name="Output 7 3 2 4 2 3" xfId="35734"/>
    <cellStyle name="Output 7 3 2 4 3" xfId="20039"/>
    <cellStyle name="Output 7 3 2 4 3 2" xfId="41226"/>
    <cellStyle name="Output 7 3 2 4 4" xfId="30543"/>
    <cellStyle name="Output 7 3 2 4_Table 2A-1_EFT (Annual)" xfId="8362"/>
    <cellStyle name="Output 7 3 2 5" xfId="10490"/>
    <cellStyle name="Output 7 3 2 5 2" xfId="22606"/>
    <cellStyle name="Output 7 3 2 5 2 2" xfId="43792"/>
    <cellStyle name="Output 7 3 2 5 3" xfId="33188"/>
    <cellStyle name="Output 7 3 2 6" xfId="17493"/>
    <cellStyle name="Output 7 3 2 6 2" xfId="38680"/>
    <cellStyle name="Output 7 3 2 7" xfId="27800"/>
    <cellStyle name="Output 7 3 2_Table 2A-1_EFT (Annual)" xfId="3497"/>
    <cellStyle name="Output 7 3 3" xfId="2064"/>
    <cellStyle name="Output 7 3 3 2" xfId="5625"/>
    <cellStyle name="Output 7 3 3 2 2" xfId="13840"/>
    <cellStyle name="Output 7 3 3 2 2 2" xfId="25828"/>
    <cellStyle name="Output 7 3 3 2 2 2 2" xfId="47014"/>
    <cellStyle name="Output 7 3 3 2 2 3" xfId="36410"/>
    <cellStyle name="Output 7 3 3 2 3" xfId="20715"/>
    <cellStyle name="Output 7 3 3 2 3 2" xfId="41902"/>
    <cellStyle name="Output 7 3 3 2 4" xfId="31282"/>
    <cellStyle name="Output 7 3 3 2_Table 2A-1_EFT (Annual)" xfId="8364"/>
    <cellStyle name="Output 7 3 3 3" xfId="11184"/>
    <cellStyle name="Output 7 3 3 3 2" xfId="23282"/>
    <cellStyle name="Output 7 3 3 3 2 2" xfId="44468"/>
    <cellStyle name="Output 7 3 3 3 3" xfId="33864"/>
    <cellStyle name="Output 7 3 3 4" xfId="18169"/>
    <cellStyle name="Output 7 3 3 4 2" xfId="39356"/>
    <cellStyle name="Output 7 3 3 5" xfId="28539"/>
    <cellStyle name="Output 7 3 3_Table 2A-1_EFT (Annual)" xfId="8363"/>
    <cellStyle name="Output 7 3 4" xfId="1704"/>
    <cellStyle name="Output 7 3 4 2" xfId="5265"/>
    <cellStyle name="Output 7 3 4 2 2" xfId="13494"/>
    <cellStyle name="Output 7 3 4 2 2 2" xfId="25487"/>
    <cellStyle name="Output 7 3 4 2 2 2 2" xfId="46673"/>
    <cellStyle name="Output 7 3 4 2 2 3" xfId="36069"/>
    <cellStyle name="Output 7 3 4 2 3" xfId="20374"/>
    <cellStyle name="Output 7 3 4 2 3 2" xfId="41561"/>
    <cellStyle name="Output 7 3 4 2 4" xfId="30922"/>
    <cellStyle name="Output 7 3 4 2_Table 2A-1_EFT (Annual)" xfId="8366"/>
    <cellStyle name="Output 7 3 4 3" xfId="10838"/>
    <cellStyle name="Output 7 3 4 3 2" xfId="22941"/>
    <cellStyle name="Output 7 3 4 3 2 2" xfId="44127"/>
    <cellStyle name="Output 7 3 4 3 3" xfId="33523"/>
    <cellStyle name="Output 7 3 4 4" xfId="17828"/>
    <cellStyle name="Output 7 3 4 4 2" xfId="39015"/>
    <cellStyle name="Output 7 3 4 5" xfId="28179"/>
    <cellStyle name="Output 7 3 4_Table 2A-1_EFT (Annual)" xfId="8365"/>
    <cellStyle name="Output 7 3 5" xfId="3912"/>
    <cellStyle name="Output 7 3 5 2" xfId="12240"/>
    <cellStyle name="Output 7 3 5 2 2" xfId="24264"/>
    <cellStyle name="Output 7 3 5 2 2 2" xfId="45450"/>
    <cellStyle name="Output 7 3 5 2 3" xfId="34846"/>
    <cellStyle name="Output 7 3 5 3" xfId="19151"/>
    <cellStyle name="Output 7 3 5 3 2" xfId="40338"/>
    <cellStyle name="Output 7 3 5 4" xfId="29600"/>
    <cellStyle name="Output 7 3 5_Table 2A-1_EFT (Annual)" xfId="8367"/>
    <cellStyle name="Output 7 3 6" xfId="9577"/>
    <cellStyle name="Output 7 3 6 2" xfId="21718"/>
    <cellStyle name="Output 7 3 6 2 2" xfId="42904"/>
    <cellStyle name="Output 7 3 6 3" xfId="32300"/>
    <cellStyle name="Output 7 3 7" xfId="16605"/>
    <cellStyle name="Output 7 3 7 2" xfId="37792"/>
    <cellStyle name="Output 7 3 8" xfId="26857"/>
    <cellStyle name="Output 7 3_Table 2A-1_EFT (Annual)" xfId="3496"/>
    <cellStyle name="Output 7 4" xfId="1159"/>
    <cellStyle name="Output 7 4 2" xfId="2429"/>
    <cellStyle name="Output 7 4 2 2" xfId="5990"/>
    <cellStyle name="Output 7 4 2 2 2" xfId="14184"/>
    <cellStyle name="Output 7 4 2 2 2 2" xfId="26156"/>
    <cellStyle name="Output 7 4 2 2 2 2 2" xfId="47342"/>
    <cellStyle name="Output 7 4 2 2 2 3" xfId="36738"/>
    <cellStyle name="Output 7 4 2 2 3" xfId="21043"/>
    <cellStyle name="Output 7 4 2 2 3 2" xfId="42230"/>
    <cellStyle name="Output 7 4 2 2 4" xfId="31646"/>
    <cellStyle name="Output 7 4 2 2_Table 2A-1_EFT (Annual)" xfId="8369"/>
    <cellStyle name="Output 7 4 2 3" xfId="11526"/>
    <cellStyle name="Output 7 4 2 3 2" xfId="23610"/>
    <cellStyle name="Output 7 4 2 3 2 2" xfId="44796"/>
    <cellStyle name="Output 7 4 2 3 3" xfId="34192"/>
    <cellStyle name="Output 7 4 2 4" xfId="18497"/>
    <cellStyle name="Output 7 4 2 4 2" xfId="39684"/>
    <cellStyle name="Output 7 4 2 5" xfId="28903"/>
    <cellStyle name="Output 7 4 2_Table 2A-1_EFT (Annual)" xfId="8368"/>
    <cellStyle name="Output 7 4 3" xfId="1820"/>
    <cellStyle name="Output 7 4 3 2" xfId="5381"/>
    <cellStyle name="Output 7 4 3 2 2" xfId="13596"/>
    <cellStyle name="Output 7 4 3 2 2 2" xfId="25584"/>
    <cellStyle name="Output 7 4 3 2 2 2 2" xfId="46770"/>
    <cellStyle name="Output 7 4 3 2 2 3" xfId="36166"/>
    <cellStyle name="Output 7 4 3 2 3" xfId="20471"/>
    <cellStyle name="Output 7 4 3 2 3 2" xfId="41658"/>
    <cellStyle name="Output 7 4 3 2 4" xfId="31038"/>
    <cellStyle name="Output 7 4 3 2_Table 2A-1_EFT (Annual)" xfId="8371"/>
    <cellStyle name="Output 7 4 3 3" xfId="10940"/>
    <cellStyle name="Output 7 4 3 3 2" xfId="23038"/>
    <cellStyle name="Output 7 4 3 3 2 2" xfId="44224"/>
    <cellStyle name="Output 7 4 3 3 3" xfId="33620"/>
    <cellStyle name="Output 7 4 3 4" xfId="17925"/>
    <cellStyle name="Output 7 4 3 4 2" xfId="39112"/>
    <cellStyle name="Output 7 4 3 5" xfId="28295"/>
    <cellStyle name="Output 7 4 3_Table 2A-1_EFT (Annual)" xfId="8370"/>
    <cellStyle name="Output 7 4 4" xfId="4720"/>
    <cellStyle name="Output 7 4 4 2" xfId="12980"/>
    <cellStyle name="Output 7 4 4 2 2" xfId="24986"/>
    <cellStyle name="Output 7 4 4 2 2 2" xfId="46172"/>
    <cellStyle name="Output 7 4 4 2 3" xfId="35568"/>
    <cellStyle name="Output 7 4 4 3" xfId="19873"/>
    <cellStyle name="Output 7 4 4 3 2" xfId="41060"/>
    <cellStyle name="Output 7 4 4 4" xfId="30377"/>
    <cellStyle name="Output 7 4 4_Table 2A-1_EFT (Annual)" xfId="8372"/>
    <cellStyle name="Output 7 4 5" xfId="10324"/>
    <cellStyle name="Output 7 4 5 2" xfId="22440"/>
    <cellStyle name="Output 7 4 5 2 2" xfId="43626"/>
    <cellStyle name="Output 7 4 5 3" xfId="33022"/>
    <cellStyle name="Output 7 4 6" xfId="17327"/>
    <cellStyle name="Output 7 4 6 2" xfId="38514"/>
    <cellStyle name="Output 7 4 7" xfId="27634"/>
    <cellStyle name="Output 7 4_Table 2A-1_EFT (Annual)" xfId="3498"/>
    <cellStyle name="Output 7 5" xfId="1801"/>
    <cellStyle name="Output 7 5 2" xfId="5362"/>
    <cellStyle name="Output 7 5 2 2" xfId="13577"/>
    <cellStyle name="Output 7 5 2 2 2" xfId="25565"/>
    <cellStyle name="Output 7 5 2 2 2 2" xfId="46751"/>
    <cellStyle name="Output 7 5 2 2 3" xfId="36147"/>
    <cellStyle name="Output 7 5 2 3" xfId="20452"/>
    <cellStyle name="Output 7 5 2 3 2" xfId="41639"/>
    <cellStyle name="Output 7 5 2 4" xfId="31019"/>
    <cellStyle name="Output 7 5 2_Table 2A-1_EFT (Annual)" xfId="8374"/>
    <cellStyle name="Output 7 5 3" xfId="10921"/>
    <cellStyle name="Output 7 5 3 2" xfId="23019"/>
    <cellStyle name="Output 7 5 3 2 2" xfId="44205"/>
    <cellStyle name="Output 7 5 3 3" xfId="33601"/>
    <cellStyle name="Output 7 5 4" xfId="17906"/>
    <cellStyle name="Output 7 5 4 2" xfId="39093"/>
    <cellStyle name="Output 7 5 5" xfId="28276"/>
    <cellStyle name="Output 7 5_Table 2A-1_EFT (Annual)" xfId="8373"/>
    <cellStyle name="Output 7 6" xfId="1647"/>
    <cellStyle name="Output 7 6 2" xfId="5208"/>
    <cellStyle name="Output 7 6 2 2" xfId="13455"/>
    <cellStyle name="Output 7 6 2 2 2" xfId="25455"/>
    <cellStyle name="Output 7 6 2 2 2 2" xfId="46641"/>
    <cellStyle name="Output 7 6 2 2 3" xfId="36037"/>
    <cellStyle name="Output 7 6 2 3" xfId="20342"/>
    <cellStyle name="Output 7 6 2 3 2" xfId="41529"/>
    <cellStyle name="Output 7 6 2 4" xfId="30865"/>
    <cellStyle name="Output 7 6 2_Table 2A-1_EFT (Annual)" xfId="8376"/>
    <cellStyle name="Output 7 6 3" xfId="10800"/>
    <cellStyle name="Output 7 6 3 2" xfId="22909"/>
    <cellStyle name="Output 7 6 3 2 2" xfId="44095"/>
    <cellStyle name="Output 7 6 3 3" xfId="33491"/>
    <cellStyle name="Output 7 6 4" xfId="17796"/>
    <cellStyle name="Output 7 6 4 2" xfId="38983"/>
    <cellStyle name="Output 7 6 5" xfId="28122"/>
    <cellStyle name="Output 7 6_Table 2A-1_EFT (Annual)" xfId="8375"/>
    <cellStyle name="Output 7 7" xfId="3700"/>
    <cellStyle name="Output 7 7 2" xfId="12068"/>
    <cellStyle name="Output 7 7 2 2" xfId="24098"/>
    <cellStyle name="Output 7 7 2 2 2" xfId="45284"/>
    <cellStyle name="Output 7 7 2 3" xfId="34680"/>
    <cellStyle name="Output 7 7 3" xfId="18985"/>
    <cellStyle name="Output 7 7 3 2" xfId="40172"/>
    <cellStyle name="Output 7 7 4" xfId="29409"/>
    <cellStyle name="Output 7 7_Table 2A-1_EFT (Annual)" xfId="8377"/>
    <cellStyle name="Output 7 8" xfId="9387"/>
    <cellStyle name="Output 7 8 2" xfId="21552"/>
    <cellStyle name="Output 7 8 2 2" xfId="42738"/>
    <cellStyle name="Output 7 8 3" xfId="32134"/>
    <cellStyle name="Output 7 9" xfId="16439"/>
    <cellStyle name="Output 7 9 2" xfId="37626"/>
    <cellStyle name="Output 7_Table 2A-1_EFT (Annual)" xfId="3493"/>
    <cellStyle name="Output 8" xfId="90"/>
    <cellStyle name="Output 8 10" xfId="26646"/>
    <cellStyle name="Output 8 2" xfId="489"/>
    <cellStyle name="Output 8 2 2" xfId="1466"/>
    <cellStyle name="Output 8 2 2 2" xfId="2736"/>
    <cellStyle name="Output 8 2 2 2 2" xfId="6297"/>
    <cellStyle name="Output 8 2 2 2 2 2" xfId="14491"/>
    <cellStyle name="Output 8 2 2 2 2 2 2" xfId="26463"/>
    <cellStyle name="Output 8 2 2 2 2 2 2 2" xfId="47649"/>
    <cellStyle name="Output 8 2 2 2 2 2 3" xfId="37045"/>
    <cellStyle name="Output 8 2 2 2 2 3" xfId="21350"/>
    <cellStyle name="Output 8 2 2 2 2 3 2" xfId="42537"/>
    <cellStyle name="Output 8 2 2 2 2 4" xfId="31953"/>
    <cellStyle name="Output 8 2 2 2 2_Table 2A-1_EFT (Annual)" xfId="8379"/>
    <cellStyle name="Output 8 2 2 2 3" xfId="11833"/>
    <cellStyle name="Output 8 2 2 2 3 2" xfId="23917"/>
    <cellStyle name="Output 8 2 2 2 3 2 2" xfId="45103"/>
    <cellStyle name="Output 8 2 2 2 3 3" xfId="34499"/>
    <cellStyle name="Output 8 2 2 2 4" xfId="18804"/>
    <cellStyle name="Output 8 2 2 2 4 2" xfId="39991"/>
    <cellStyle name="Output 8 2 2 2 5" xfId="29210"/>
    <cellStyle name="Output 8 2 2 2_Table 2A-1_EFT (Annual)" xfId="8378"/>
    <cellStyle name="Output 8 2 2 3" xfId="1911"/>
    <cellStyle name="Output 8 2 2 3 2" xfId="5472"/>
    <cellStyle name="Output 8 2 2 3 2 2" xfId="13687"/>
    <cellStyle name="Output 8 2 2 3 2 2 2" xfId="25675"/>
    <cellStyle name="Output 8 2 2 3 2 2 2 2" xfId="46861"/>
    <cellStyle name="Output 8 2 2 3 2 2 3" xfId="36257"/>
    <cellStyle name="Output 8 2 2 3 2 3" xfId="20562"/>
    <cellStyle name="Output 8 2 2 3 2 3 2" xfId="41749"/>
    <cellStyle name="Output 8 2 2 3 2 4" xfId="31129"/>
    <cellStyle name="Output 8 2 2 3 2_Table 2A-1_EFT (Annual)" xfId="8381"/>
    <cellStyle name="Output 8 2 2 3 3" xfId="11031"/>
    <cellStyle name="Output 8 2 2 3 3 2" xfId="23129"/>
    <cellStyle name="Output 8 2 2 3 3 2 2" xfId="44315"/>
    <cellStyle name="Output 8 2 2 3 3 3" xfId="33711"/>
    <cellStyle name="Output 8 2 2 3 4" xfId="18016"/>
    <cellStyle name="Output 8 2 2 3 4 2" xfId="39203"/>
    <cellStyle name="Output 8 2 2 3 5" xfId="28386"/>
    <cellStyle name="Output 8 2 2 3_Table 2A-1_EFT (Annual)" xfId="8380"/>
    <cellStyle name="Output 8 2 2 4" xfId="5027"/>
    <cellStyle name="Output 8 2 2 4 2" xfId="13287"/>
    <cellStyle name="Output 8 2 2 4 2 2" xfId="25293"/>
    <cellStyle name="Output 8 2 2 4 2 2 2" xfId="46479"/>
    <cellStyle name="Output 8 2 2 4 2 3" xfId="35875"/>
    <cellStyle name="Output 8 2 2 4 3" xfId="20180"/>
    <cellStyle name="Output 8 2 2 4 3 2" xfId="41367"/>
    <cellStyle name="Output 8 2 2 4 4" xfId="30684"/>
    <cellStyle name="Output 8 2 2 4_Table 2A-1_EFT (Annual)" xfId="8382"/>
    <cellStyle name="Output 8 2 2 5" xfId="10631"/>
    <cellStyle name="Output 8 2 2 5 2" xfId="22747"/>
    <cellStyle name="Output 8 2 2 5 2 2" xfId="43933"/>
    <cellStyle name="Output 8 2 2 5 3" xfId="33329"/>
    <cellStyle name="Output 8 2 2 6" xfId="17634"/>
    <cellStyle name="Output 8 2 2 6 2" xfId="38821"/>
    <cellStyle name="Output 8 2 2 7" xfId="27941"/>
    <cellStyle name="Output 8 2 2_Table 2A-1_EFT (Annual)" xfId="3501"/>
    <cellStyle name="Output 8 2 3" xfId="2205"/>
    <cellStyle name="Output 8 2 3 2" xfId="5766"/>
    <cellStyle name="Output 8 2 3 2 2" xfId="13981"/>
    <cellStyle name="Output 8 2 3 2 2 2" xfId="25969"/>
    <cellStyle name="Output 8 2 3 2 2 2 2" xfId="47155"/>
    <cellStyle name="Output 8 2 3 2 2 3" xfId="36551"/>
    <cellStyle name="Output 8 2 3 2 3" xfId="20856"/>
    <cellStyle name="Output 8 2 3 2 3 2" xfId="42043"/>
    <cellStyle name="Output 8 2 3 2 4" xfId="31423"/>
    <cellStyle name="Output 8 2 3 2_Table 2A-1_EFT (Annual)" xfId="8384"/>
    <cellStyle name="Output 8 2 3 3" xfId="11325"/>
    <cellStyle name="Output 8 2 3 3 2" xfId="23423"/>
    <cellStyle name="Output 8 2 3 3 2 2" xfId="44609"/>
    <cellStyle name="Output 8 2 3 3 3" xfId="34005"/>
    <cellStyle name="Output 8 2 3 4" xfId="18310"/>
    <cellStyle name="Output 8 2 3 4 2" xfId="39497"/>
    <cellStyle name="Output 8 2 3 5" xfId="28680"/>
    <cellStyle name="Output 8 2 3_Table 2A-1_EFT (Annual)" xfId="8383"/>
    <cellStyle name="Output 8 2 4" xfId="1736"/>
    <cellStyle name="Output 8 2 4 2" xfId="5297"/>
    <cellStyle name="Output 8 2 4 2 2" xfId="13522"/>
    <cellStyle name="Output 8 2 4 2 2 2" xfId="25513"/>
    <cellStyle name="Output 8 2 4 2 2 2 2" xfId="46699"/>
    <cellStyle name="Output 8 2 4 2 2 3" xfId="36095"/>
    <cellStyle name="Output 8 2 4 2 3" xfId="20400"/>
    <cellStyle name="Output 8 2 4 2 3 2" xfId="41587"/>
    <cellStyle name="Output 8 2 4 2 4" xfId="30954"/>
    <cellStyle name="Output 8 2 4 2_Table 2A-1_EFT (Annual)" xfId="8386"/>
    <cellStyle name="Output 8 2 4 3" xfId="10865"/>
    <cellStyle name="Output 8 2 4 3 2" xfId="22967"/>
    <cellStyle name="Output 8 2 4 3 2 2" xfId="44153"/>
    <cellStyle name="Output 8 2 4 3 3" xfId="33549"/>
    <cellStyle name="Output 8 2 4 4" xfId="17854"/>
    <cellStyle name="Output 8 2 4 4 2" xfId="39041"/>
    <cellStyle name="Output 8 2 4 5" xfId="28211"/>
    <cellStyle name="Output 8 2 4_Table 2A-1_EFT (Annual)" xfId="8385"/>
    <cellStyle name="Output 8 2 5" xfId="4059"/>
    <cellStyle name="Output 8 2 5 2" xfId="12383"/>
    <cellStyle name="Output 8 2 5 2 2" xfId="24405"/>
    <cellStyle name="Output 8 2 5 2 2 2" xfId="45591"/>
    <cellStyle name="Output 8 2 5 2 3" xfId="34987"/>
    <cellStyle name="Output 8 2 5 3" xfId="19292"/>
    <cellStyle name="Output 8 2 5 3 2" xfId="40479"/>
    <cellStyle name="Output 8 2 5 4" xfId="29747"/>
    <cellStyle name="Output 8 2 5_Table 2A-1_EFT (Annual)" xfId="8387"/>
    <cellStyle name="Output 8 2 6" xfId="9722"/>
    <cellStyle name="Output 8 2 6 2" xfId="21859"/>
    <cellStyle name="Output 8 2 6 2 2" xfId="43045"/>
    <cellStyle name="Output 8 2 6 3" xfId="32441"/>
    <cellStyle name="Output 8 2 7" xfId="16746"/>
    <cellStyle name="Output 8 2 7 2" xfId="37933"/>
    <cellStyle name="Output 8 2 8" xfId="27004"/>
    <cellStyle name="Output 8 2_Table 2A-1_EFT (Annual)" xfId="3500"/>
    <cellStyle name="Output 8 3" xfId="322"/>
    <cellStyle name="Output 8 3 2" xfId="1310"/>
    <cellStyle name="Output 8 3 2 2" xfId="2580"/>
    <cellStyle name="Output 8 3 2 2 2" xfId="6141"/>
    <cellStyle name="Output 8 3 2 2 2 2" xfId="14335"/>
    <cellStyle name="Output 8 3 2 2 2 2 2" xfId="26307"/>
    <cellStyle name="Output 8 3 2 2 2 2 2 2" xfId="47493"/>
    <cellStyle name="Output 8 3 2 2 2 2 3" xfId="36889"/>
    <cellStyle name="Output 8 3 2 2 2 3" xfId="21194"/>
    <cellStyle name="Output 8 3 2 2 2 3 2" xfId="42381"/>
    <cellStyle name="Output 8 3 2 2 2 4" xfId="31797"/>
    <cellStyle name="Output 8 3 2 2 2_Table 2A-1_EFT (Annual)" xfId="8389"/>
    <cellStyle name="Output 8 3 2 2 3" xfId="11677"/>
    <cellStyle name="Output 8 3 2 2 3 2" xfId="23761"/>
    <cellStyle name="Output 8 3 2 2 3 2 2" xfId="44947"/>
    <cellStyle name="Output 8 3 2 2 3 3" xfId="34343"/>
    <cellStyle name="Output 8 3 2 2 4" xfId="18648"/>
    <cellStyle name="Output 8 3 2 2 4 2" xfId="39835"/>
    <cellStyle name="Output 8 3 2 2 5" xfId="29054"/>
    <cellStyle name="Output 8 3 2 2_Table 2A-1_EFT (Annual)" xfId="8388"/>
    <cellStyle name="Output 8 3 2 3" xfId="1879"/>
    <cellStyle name="Output 8 3 2 3 2" xfId="5440"/>
    <cellStyle name="Output 8 3 2 3 2 2" xfId="13655"/>
    <cellStyle name="Output 8 3 2 3 2 2 2" xfId="25643"/>
    <cellStyle name="Output 8 3 2 3 2 2 2 2" xfId="46829"/>
    <cellStyle name="Output 8 3 2 3 2 2 3" xfId="36225"/>
    <cellStyle name="Output 8 3 2 3 2 3" xfId="20530"/>
    <cellStyle name="Output 8 3 2 3 2 3 2" xfId="41717"/>
    <cellStyle name="Output 8 3 2 3 2 4" xfId="31097"/>
    <cellStyle name="Output 8 3 2 3 2_Table 2A-1_EFT (Annual)" xfId="8391"/>
    <cellStyle name="Output 8 3 2 3 3" xfId="10999"/>
    <cellStyle name="Output 8 3 2 3 3 2" xfId="23097"/>
    <cellStyle name="Output 8 3 2 3 3 2 2" xfId="44283"/>
    <cellStyle name="Output 8 3 2 3 3 3" xfId="33679"/>
    <cellStyle name="Output 8 3 2 3 4" xfId="17984"/>
    <cellStyle name="Output 8 3 2 3 4 2" xfId="39171"/>
    <cellStyle name="Output 8 3 2 3 5" xfId="28354"/>
    <cellStyle name="Output 8 3 2 3_Table 2A-1_EFT (Annual)" xfId="8390"/>
    <cellStyle name="Output 8 3 2 4" xfId="4871"/>
    <cellStyle name="Output 8 3 2 4 2" xfId="13131"/>
    <cellStyle name="Output 8 3 2 4 2 2" xfId="25137"/>
    <cellStyle name="Output 8 3 2 4 2 2 2" xfId="46323"/>
    <cellStyle name="Output 8 3 2 4 2 3" xfId="35719"/>
    <cellStyle name="Output 8 3 2 4 3" xfId="20024"/>
    <cellStyle name="Output 8 3 2 4 3 2" xfId="41211"/>
    <cellStyle name="Output 8 3 2 4 4" xfId="30528"/>
    <cellStyle name="Output 8 3 2 4_Table 2A-1_EFT (Annual)" xfId="8392"/>
    <cellStyle name="Output 8 3 2 5" xfId="10475"/>
    <cellStyle name="Output 8 3 2 5 2" xfId="22591"/>
    <cellStyle name="Output 8 3 2 5 2 2" xfId="43777"/>
    <cellStyle name="Output 8 3 2 5 3" xfId="33173"/>
    <cellStyle name="Output 8 3 2 6" xfId="17478"/>
    <cellStyle name="Output 8 3 2 6 2" xfId="38665"/>
    <cellStyle name="Output 8 3 2 7" xfId="27785"/>
    <cellStyle name="Output 8 3 2_Table 2A-1_EFT (Annual)" xfId="3503"/>
    <cellStyle name="Output 8 3 3" xfId="2049"/>
    <cellStyle name="Output 8 3 3 2" xfId="5610"/>
    <cellStyle name="Output 8 3 3 2 2" xfId="13825"/>
    <cellStyle name="Output 8 3 3 2 2 2" xfId="25813"/>
    <cellStyle name="Output 8 3 3 2 2 2 2" xfId="46999"/>
    <cellStyle name="Output 8 3 3 2 2 3" xfId="36395"/>
    <cellStyle name="Output 8 3 3 2 3" xfId="20700"/>
    <cellStyle name="Output 8 3 3 2 3 2" xfId="41887"/>
    <cellStyle name="Output 8 3 3 2 4" xfId="31267"/>
    <cellStyle name="Output 8 3 3 2_Table 2A-1_EFT (Annual)" xfId="8394"/>
    <cellStyle name="Output 8 3 3 3" xfId="11169"/>
    <cellStyle name="Output 8 3 3 3 2" xfId="23267"/>
    <cellStyle name="Output 8 3 3 3 2 2" xfId="44453"/>
    <cellStyle name="Output 8 3 3 3 3" xfId="33849"/>
    <cellStyle name="Output 8 3 3 4" xfId="18154"/>
    <cellStyle name="Output 8 3 3 4 2" xfId="39341"/>
    <cellStyle name="Output 8 3 3 5" xfId="28524"/>
    <cellStyle name="Output 8 3 3_Table 2A-1_EFT (Annual)" xfId="8393"/>
    <cellStyle name="Output 8 3 4" xfId="1695"/>
    <cellStyle name="Output 8 3 4 2" xfId="5256"/>
    <cellStyle name="Output 8 3 4 2 2" xfId="13489"/>
    <cellStyle name="Output 8 3 4 2 2 2" xfId="25483"/>
    <cellStyle name="Output 8 3 4 2 2 2 2" xfId="46669"/>
    <cellStyle name="Output 8 3 4 2 2 3" xfId="36065"/>
    <cellStyle name="Output 8 3 4 2 3" xfId="20370"/>
    <cellStyle name="Output 8 3 4 2 3 2" xfId="41557"/>
    <cellStyle name="Output 8 3 4 2 4" xfId="30913"/>
    <cellStyle name="Output 8 3 4 2_Table 2A-1_EFT (Annual)" xfId="8396"/>
    <cellStyle name="Output 8 3 4 3" xfId="10833"/>
    <cellStyle name="Output 8 3 4 3 2" xfId="22937"/>
    <cellStyle name="Output 8 3 4 3 2 2" xfId="44123"/>
    <cellStyle name="Output 8 3 4 3 3" xfId="33519"/>
    <cellStyle name="Output 8 3 4 4" xfId="17824"/>
    <cellStyle name="Output 8 3 4 4 2" xfId="39011"/>
    <cellStyle name="Output 8 3 4 5" xfId="28170"/>
    <cellStyle name="Output 8 3 4_Table 2A-1_EFT (Annual)" xfId="8395"/>
    <cellStyle name="Output 8 3 5" xfId="3892"/>
    <cellStyle name="Output 8 3 5 2" xfId="12224"/>
    <cellStyle name="Output 8 3 5 2 2" xfId="24249"/>
    <cellStyle name="Output 8 3 5 2 2 2" xfId="45435"/>
    <cellStyle name="Output 8 3 5 2 3" xfId="34831"/>
    <cellStyle name="Output 8 3 5 3" xfId="19136"/>
    <cellStyle name="Output 8 3 5 3 2" xfId="40323"/>
    <cellStyle name="Output 8 3 5 4" xfId="29580"/>
    <cellStyle name="Output 8 3 5_Table 2A-1_EFT (Annual)" xfId="8397"/>
    <cellStyle name="Output 8 3 6" xfId="9561"/>
    <cellStyle name="Output 8 3 6 2" xfId="21703"/>
    <cellStyle name="Output 8 3 6 2 2" xfId="42889"/>
    <cellStyle name="Output 8 3 6 3" xfId="32285"/>
    <cellStyle name="Output 8 3 7" xfId="16590"/>
    <cellStyle name="Output 8 3 7 2" xfId="37777"/>
    <cellStyle name="Output 8 3 8" xfId="26837"/>
    <cellStyle name="Output 8 3_Table 2A-1_EFT (Annual)" xfId="3502"/>
    <cellStyle name="Output 8 4" xfId="1144"/>
    <cellStyle name="Output 8 4 2" xfId="2414"/>
    <cellStyle name="Output 8 4 2 2" xfId="5975"/>
    <cellStyle name="Output 8 4 2 2 2" xfId="14169"/>
    <cellStyle name="Output 8 4 2 2 2 2" xfId="26141"/>
    <cellStyle name="Output 8 4 2 2 2 2 2" xfId="47327"/>
    <cellStyle name="Output 8 4 2 2 2 3" xfId="36723"/>
    <cellStyle name="Output 8 4 2 2 3" xfId="21028"/>
    <cellStyle name="Output 8 4 2 2 3 2" xfId="42215"/>
    <cellStyle name="Output 8 4 2 2 4" xfId="31631"/>
    <cellStyle name="Output 8 4 2 2_Table 2A-1_EFT (Annual)" xfId="8399"/>
    <cellStyle name="Output 8 4 2 3" xfId="11511"/>
    <cellStyle name="Output 8 4 2 3 2" xfId="23595"/>
    <cellStyle name="Output 8 4 2 3 2 2" xfId="44781"/>
    <cellStyle name="Output 8 4 2 3 3" xfId="34177"/>
    <cellStyle name="Output 8 4 2 4" xfId="18482"/>
    <cellStyle name="Output 8 4 2 4 2" xfId="39669"/>
    <cellStyle name="Output 8 4 2 5" xfId="28888"/>
    <cellStyle name="Output 8 4 2_Table 2A-1_EFT (Annual)" xfId="8398"/>
    <cellStyle name="Output 8 4 3" xfId="1814"/>
    <cellStyle name="Output 8 4 3 2" xfId="5375"/>
    <cellStyle name="Output 8 4 3 2 2" xfId="13590"/>
    <cellStyle name="Output 8 4 3 2 2 2" xfId="25578"/>
    <cellStyle name="Output 8 4 3 2 2 2 2" xfId="46764"/>
    <cellStyle name="Output 8 4 3 2 2 3" xfId="36160"/>
    <cellStyle name="Output 8 4 3 2 3" xfId="20465"/>
    <cellStyle name="Output 8 4 3 2 3 2" xfId="41652"/>
    <cellStyle name="Output 8 4 3 2 4" xfId="31032"/>
    <cellStyle name="Output 8 4 3 2_Table 2A-1_EFT (Annual)" xfId="8401"/>
    <cellStyle name="Output 8 4 3 3" xfId="10934"/>
    <cellStyle name="Output 8 4 3 3 2" xfId="23032"/>
    <cellStyle name="Output 8 4 3 3 2 2" xfId="44218"/>
    <cellStyle name="Output 8 4 3 3 3" xfId="33614"/>
    <cellStyle name="Output 8 4 3 4" xfId="17919"/>
    <cellStyle name="Output 8 4 3 4 2" xfId="39106"/>
    <cellStyle name="Output 8 4 3 5" xfId="28289"/>
    <cellStyle name="Output 8 4 3_Table 2A-1_EFT (Annual)" xfId="8400"/>
    <cellStyle name="Output 8 4 4" xfId="4705"/>
    <cellStyle name="Output 8 4 4 2" xfId="12965"/>
    <cellStyle name="Output 8 4 4 2 2" xfId="24971"/>
    <cellStyle name="Output 8 4 4 2 2 2" xfId="46157"/>
    <cellStyle name="Output 8 4 4 2 3" xfId="35553"/>
    <cellStyle name="Output 8 4 4 3" xfId="19858"/>
    <cellStyle name="Output 8 4 4 3 2" xfId="41045"/>
    <cellStyle name="Output 8 4 4 4" xfId="30362"/>
    <cellStyle name="Output 8 4 4_Table 2A-1_EFT (Annual)" xfId="8402"/>
    <cellStyle name="Output 8 4 5" xfId="10309"/>
    <cellStyle name="Output 8 4 5 2" xfId="22425"/>
    <cellStyle name="Output 8 4 5 2 2" xfId="43611"/>
    <cellStyle name="Output 8 4 5 3" xfId="33007"/>
    <cellStyle name="Output 8 4 6" xfId="17312"/>
    <cellStyle name="Output 8 4 6 2" xfId="38499"/>
    <cellStyle name="Output 8 4 7" xfId="27619"/>
    <cellStyle name="Output 8 4_Table 2A-1_EFT (Annual)" xfId="3504"/>
    <cellStyle name="Output 8 5" xfId="1807"/>
    <cellStyle name="Output 8 5 2" xfId="5368"/>
    <cellStyle name="Output 8 5 2 2" xfId="13583"/>
    <cellStyle name="Output 8 5 2 2 2" xfId="25571"/>
    <cellStyle name="Output 8 5 2 2 2 2" xfId="46757"/>
    <cellStyle name="Output 8 5 2 2 3" xfId="36153"/>
    <cellStyle name="Output 8 5 2 3" xfId="20458"/>
    <cellStyle name="Output 8 5 2 3 2" xfId="41645"/>
    <cellStyle name="Output 8 5 2 4" xfId="31025"/>
    <cellStyle name="Output 8 5 2_Table 2A-1_EFT (Annual)" xfId="8404"/>
    <cellStyle name="Output 8 5 3" xfId="10927"/>
    <cellStyle name="Output 8 5 3 2" xfId="23025"/>
    <cellStyle name="Output 8 5 3 2 2" xfId="44211"/>
    <cellStyle name="Output 8 5 3 3" xfId="33607"/>
    <cellStyle name="Output 8 5 4" xfId="17912"/>
    <cellStyle name="Output 8 5 4 2" xfId="39099"/>
    <cellStyle name="Output 8 5 5" xfId="28282"/>
    <cellStyle name="Output 8 5_Table 2A-1_EFT (Annual)" xfId="8403"/>
    <cellStyle name="Output 8 6" xfId="1638"/>
    <cellStyle name="Output 8 6 2" xfId="5199"/>
    <cellStyle name="Output 8 6 2 2" xfId="13451"/>
    <cellStyle name="Output 8 6 2 2 2" xfId="25451"/>
    <cellStyle name="Output 8 6 2 2 2 2" xfId="46637"/>
    <cellStyle name="Output 8 6 2 2 3" xfId="36033"/>
    <cellStyle name="Output 8 6 2 3" xfId="20338"/>
    <cellStyle name="Output 8 6 2 3 2" xfId="41525"/>
    <cellStyle name="Output 8 6 2 4" xfId="30856"/>
    <cellStyle name="Output 8 6 2_Table 2A-1_EFT (Annual)" xfId="8406"/>
    <cellStyle name="Output 8 6 3" xfId="10795"/>
    <cellStyle name="Output 8 6 3 2" xfId="22905"/>
    <cellStyle name="Output 8 6 3 2 2" xfId="44091"/>
    <cellStyle name="Output 8 6 3 3" xfId="33487"/>
    <cellStyle name="Output 8 6 4" xfId="17792"/>
    <cellStyle name="Output 8 6 4 2" xfId="38979"/>
    <cellStyle name="Output 8 6 5" xfId="28113"/>
    <cellStyle name="Output 8 6_Table 2A-1_EFT (Annual)" xfId="8405"/>
    <cellStyle name="Output 8 7" xfId="3679"/>
    <cellStyle name="Output 8 7 2" xfId="12052"/>
    <cellStyle name="Output 8 7 2 2" xfId="24083"/>
    <cellStyle name="Output 8 7 2 2 2" xfId="45269"/>
    <cellStyle name="Output 8 7 2 3" xfId="34665"/>
    <cellStyle name="Output 8 7 3" xfId="18970"/>
    <cellStyle name="Output 8 7 3 2" xfId="40157"/>
    <cellStyle name="Output 8 7 4" xfId="29389"/>
    <cellStyle name="Output 8 7_Table 2A-1_EFT (Annual)" xfId="8407"/>
    <cellStyle name="Output 8 8" xfId="9369"/>
    <cellStyle name="Output 8 8 2" xfId="21537"/>
    <cellStyle name="Output 8 8 2 2" xfId="42723"/>
    <cellStyle name="Output 8 8 3" xfId="32119"/>
    <cellStyle name="Output 8 9" xfId="16424"/>
    <cellStyle name="Output 8 9 2" xfId="37611"/>
    <cellStyle name="Output 8_Table 2A-1_EFT (Annual)" xfId="3499"/>
    <cellStyle name="Output 9" xfId="123"/>
    <cellStyle name="Output 9 10" xfId="26678"/>
    <cellStyle name="Output 9 2" xfId="516"/>
    <cellStyle name="Output 9 2 2" xfId="1493"/>
    <cellStyle name="Output 9 2 2 2" xfId="2763"/>
    <cellStyle name="Output 9 2 2 2 2" xfId="6324"/>
    <cellStyle name="Output 9 2 2 2 2 2" xfId="14518"/>
    <cellStyle name="Output 9 2 2 2 2 2 2" xfId="26490"/>
    <cellStyle name="Output 9 2 2 2 2 2 2 2" xfId="47676"/>
    <cellStyle name="Output 9 2 2 2 2 2 3" xfId="37072"/>
    <cellStyle name="Output 9 2 2 2 2 3" xfId="21377"/>
    <cellStyle name="Output 9 2 2 2 2 3 2" xfId="42564"/>
    <cellStyle name="Output 9 2 2 2 2 4" xfId="31980"/>
    <cellStyle name="Output 9 2 2 2 2_Table 2A-1_EFT (Annual)" xfId="8409"/>
    <cellStyle name="Output 9 2 2 2 3" xfId="11860"/>
    <cellStyle name="Output 9 2 2 2 3 2" xfId="23944"/>
    <cellStyle name="Output 9 2 2 2 3 2 2" xfId="45130"/>
    <cellStyle name="Output 9 2 2 2 3 3" xfId="34526"/>
    <cellStyle name="Output 9 2 2 2 4" xfId="18831"/>
    <cellStyle name="Output 9 2 2 2 4 2" xfId="40018"/>
    <cellStyle name="Output 9 2 2 2 5" xfId="29237"/>
    <cellStyle name="Output 9 2 2 2_Table 2A-1_EFT (Annual)" xfId="8408"/>
    <cellStyle name="Output 9 2 2 3" xfId="1918"/>
    <cellStyle name="Output 9 2 2 3 2" xfId="5479"/>
    <cellStyle name="Output 9 2 2 3 2 2" xfId="13694"/>
    <cellStyle name="Output 9 2 2 3 2 2 2" xfId="25682"/>
    <cellStyle name="Output 9 2 2 3 2 2 2 2" xfId="46868"/>
    <cellStyle name="Output 9 2 2 3 2 2 3" xfId="36264"/>
    <cellStyle name="Output 9 2 2 3 2 3" xfId="20569"/>
    <cellStyle name="Output 9 2 2 3 2 3 2" xfId="41756"/>
    <cellStyle name="Output 9 2 2 3 2 4" xfId="31136"/>
    <cellStyle name="Output 9 2 2 3 2_Table 2A-1_EFT (Annual)" xfId="8411"/>
    <cellStyle name="Output 9 2 2 3 3" xfId="11038"/>
    <cellStyle name="Output 9 2 2 3 3 2" xfId="23136"/>
    <cellStyle name="Output 9 2 2 3 3 2 2" xfId="44322"/>
    <cellStyle name="Output 9 2 2 3 3 3" xfId="33718"/>
    <cellStyle name="Output 9 2 2 3 4" xfId="18023"/>
    <cellStyle name="Output 9 2 2 3 4 2" xfId="39210"/>
    <cellStyle name="Output 9 2 2 3 5" xfId="28393"/>
    <cellStyle name="Output 9 2 2 3_Table 2A-1_EFT (Annual)" xfId="8410"/>
    <cellStyle name="Output 9 2 2 4" xfId="5054"/>
    <cellStyle name="Output 9 2 2 4 2" xfId="13314"/>
    <cellStyle name="Output 9 2 2 4 2 2" xfId="25320"/>
    <cellStyle name="Output 9 2 2 4 2 2 2" xfId="46506"/>
    <cellStyle name="Output 9 2 2 4 2 3" xfId="35902"/>
    <cellStyle name="Output 9 2 2 4 3" xfId="20207"/>
    <cellStyle name="Output 9 2 2 4 3 2" xfId="41394"/>
    <cellStyle name="Output 9 2 2 4 4" xfId="30711"/>
    <cellStyle name="Output 9 2 2 4_Table 2A-1_EFT (Annual)" xfId="8412"/>
    <cellStyle name="Output 9 2 2 5" xfId="10658"/>
    <cellStyle name="Output 9 2 2 5 2" xfId="22774"/>
    <cellStyle name="Output 9 2 2 5 2 2" xfId="43960"/>
    <cellStyle name="Output 9 2 2 5 3" xfId="33356"/>
    <cellStyle name="Output 9 2 2 6" xfId="17661"/>
    <cellStyle name="Output 9 2 2 6 2" xfId="38848"/>
    <cellStyle name="Output 9 2 2 7" xfId="27968"/>
    <cellStyle name="Output 9 2 2_Table 2A-1_EFT (Annual)" xfId="3507"/>
    <cellStyle name="Output 9 2 3" xfId="2232"/>
    <cellStyle name="Output 9 2 3 2" xfId="5793"/>
    <cellStyle name="Output 9 2 3 2 2" xfId="14008"/>
    <cellStyle name="Output 9 2 3 2 2 2" xfId="25996"/>
    <cellStyle name="Output 9 2 3 2 2 2 2" xfId="47182"/>
    <cellStyle name="Output 9 2 3 2 2 3" xfId="36578"/>
    <cellStyle name="Output 9 2 3 2 3" xfId="20883"/>
    <cellStyle name="Output 9 2 3 2 3 2" xfId="42070"/>
    <cellStyle name="Output 9 2 3 2 4" xfId="31450"/>
    <cellStyle name="Output 9 2 3 2_Table 2A-1_EFT (Annual)" xfId="8414"/>
    <cellStyle name="Output 9 2 3 3" xfId="11352"/>
    <cellStyle name="Output 9 2 3 3 2" xfId="23450"/>
    <cellStyle name="Output 9 2 3 3 2 2" xfId="44636"/>
    <cellStyle name="Output 9 2 3 3 3" xfId="34032"/>
    <cellStyle name="Output 9 2 3 4" xfId="18337"/>
    <cellStyle name="Output 9 2 3 4 2" xfId="39524"/>
    <cellStyle name="Output 9 2 3 5" xfId="28707"/>
    <cellStyle name="Output 9 2 3_Table 2A-1_EFT (Annual)" xfId="8413"/>
    <cellStyle name="Output 9 2 4" xfId="1743"/>
    <cellStyle name="Output 9 2 4 2" xfId="5304"/>
    <cellStyle name="Output 9 2 4 2 2" xfId="13529"/>
    <cellStyle name="Output 9 2 4 2 2 2" xfId="25520"/>
    <cellStyle name="Output 9 2 4 2 2 2 2" xfId="46706"/>
    <cellStyle name="Output 9 2 4 2 2 3" xfId="36102"/>
    <cellStyle name="Output 9 2 4 2 3" xfId="20407"/>
    <cellStyle name="Output 9 2 4 2 3 2" xfId="41594"/>
    <cellStyle name="Output 9 2 4 2 4" xfId="30961"/>
    <cellStyle name="Output 9 2 4 2_Table 2A-1_EFT (Annual)" xfId="8416"/>
    <cellStyle name="Output 9 2 4 3" xfId="10872"/>
    <cellStyle name="Output 9 2 4 3 2" xfId="22974"/>
    <cellStyle name="Output 9 2 4 3 2 2" xfId="44160"/>
    <cellStyle name="Output 9 2 4 3 3" xfId="33556"/>
    <cellStyle name="Output 9 2 4 4" xfId="17861"/>
    <cellStyle name="Output 9 2 4 4 2" xfId="39048"/>
    <cellStyle name="Output 9 2 4 5" xfId="28218"/>
    <cellStyle name="Output 9 2 4_Table 2A-1_EFT (Annual)" xfId="8415"/>
    <cellStyle name="Output 9 2 5" xfId="4086"/>
    <cellStyle name="Output 9 2 5 2" xfId="12410"/>
    <cellStyle name="Output 9 2 5 2 2" xfId="24432"/>
    <cellStyle name="Output 9 2 5 2 2 2" xfId="45618"/>
    <cellStyle name="Output 9 2 5 2 3" xfId="35014"/>
    <cellStyle name="Output 9 2 5 3" xfId="19319"/>
    <cellStyle name="Output 9 2 5 3 2" xfId="40506"/>
    <cellStyle name="Output 9 2 5 4" xfId="29774"/>
    <cellStyle name="Output 9 2 5_Table 2A-1_EFT (Annual)" xfId="8417"/>
    <cellStyle name="Output 9 2 6" xfId="9749"/>
    <cellStyle name="Output 9 2 6 2" xfId="21886"/>
    <cellStyle name="Output 9 2 6 2 2" xfId="43072"/>
    <cellStyle name="Output 9 2 6 3" xfId="32468"/>
    <cellStyle name="Output 9 2 7" xfId="16773"/>
    <cellStyle name="Output 9 2 7 2" xfId="37960"/>
    <cellStyle name="Output 9 2 8" xfId="27031"/>
    <cellStyle name="Output 9 2_Table 2A-1_EFT (Annual)" xfId="3506"/>
    <cellStyle name="Output 9 3" xfId="354"/>
    <cellStyle name="Output 9 3 2" xfId="1337"/>
    <cellStyle name="Output 9 3 2 2" xfId="2607"/>
    <cellStyle name="Output 9 3 2 2 2" xfId="6168"/>
    <cellStyle name="Output 9 3 2 2 2 2" xfId="14362"/>
    <cellStyle name="Output 9 3 2 2 2 2 2" xfId="26334"/>
    <cellStyle name="Output 9 3 2 2 2 2 2 2" xfId="47520"/>
    <cellStyle name="Output 9 3 2 2 2 2 3" xfId="36916"/>
    <cellStyle name="Output 9 3 2 2 2 3" xfId="21221"/>
    <cellStyle name="Output 9 3 2 2 2 3 2" xfId="42408"/>
    <cellStyle name="Output 9 3 2 2 2 4" xfId="31824"/>
    <cellStyle name="Output 9 3 2 2 2_Table 2A-1_EFT (Annual)" xfId="8419"/>
    <cellStyle name="Output 9 3 2 2 3" xfId="11704"/>
    <cellStyle name="Output 9 3 2 2 3 2" xfId="23788"/>
    <cellStyle name="Output 9 3 2 2 3 2 2" xfId="44974"/>
    <cellStyle name="Output 9 3 2 2 3 3" xfId="34370"/>
    <cellStyle name="Output 9 3 2 2 4" xfId="18675"/>
    <cellStyle name="Output 9 3 2 2 4 2" xfId="39862"/>
    <cellStyle name="Output 9 3 2 2 5" xfId="29081"/>
    <cellStyle name="Output 9 3 2 2_Table 2A-1_EFT (Annual)" xfId="8418"/>
    <cellStyle name="Output 9 3 2 3" xfId="1887"/>
    <cellStyle name="Output 9 3 2 3 2" xfId="5448"/>
    <cellStyle name="Output 9 3 2 3 2 2" xfId="13663"/>
    <cellStyle name="Output 9 3 2 3 2 2 2" xfId="25651"/>
    <cellStyle name="Output 9 3 2 3 2 2 2 2" xfId="46837"/>
    <cellStyle name="Output 9 3 2 3 2 2 3" xfId="36233"/>
    <cellStyle name="Output 9 3 2 3 2 3" xfId="20538"/>
    <cellStyle name="Output 9 3 2 3 2 3 2" xfId="41725"/>
    <cellStyle name="Output 9 3 2 3 2 4" xfId="31105"/>
    <cellStyle name="Output 9 3 2 3 2_Table 2A-1_EFT (Annual)" xfId="8421"/>
    <cellStyle name="Output 9 3 2 3 3" xfId="11007"/>
    <cellStyle name="Output 9 3 2 3 3 2" xfId="23105"/>
    <cellStyle name="Output 9 3 2 3 3 2 2" xfId="44291"/>
    <cellStyle name="Output 9 3 2 3 3 3" xfId="33687"/>
    <cellStyle name="Output 9 3 2 3 4" xfId="17992"/>
    <cellStyle name="Output 9 3 2 3 4 2" xfId="39179"/>
    <cellStyle name="Output 9 3 2 3 5" xfId="28362"/>
    <cellStyle name="Output 9 3 2 3_Table 2A-1_EFT (Annual)" xfId="8420"/>
    <cellStyle name="Output 9 3 2 4" xfId="4898"/>
    <cellStyle name="Output 9 3 2 4 2" xfId="13158"/>
    <cellStyle name="Output 9 3 2 4 2 2" xfId="25164"/>
    <cellStyle name="Output 9 3 2 4 2 2 2" xfId="46350"/>
    <cellStyle name="Output 9 3 2 4 2 3" xfId="35746"/>
    <cellStyle name="Output 9 3 2 4 3" xfId="20051"/>
    <cellStyle name="Output 9 3 2 4 3 2" xfId="41238"/>
    <cellStyle name="Output 9 3 2 4 4" xfId="30555"/>
    <cellStyle name="Output 9 3 2 4_Table 2A-1_EFT (Annual)" xfId="8422"/>
    <cellStyle name="Output 9 3 2 5" xfId="10502"/>
    <cellStyle name="Output 9 3 2 5 2" xfId="22618"/>
    <cellStyle name="Output 9 3 2 5 2 2" xfId="43804"/>
    <cellStyle name="Output 9 3 2 5 3" xfId="33200"/>
    <cellStyle name="Output 9 3 2 6" xfId="17505"/>
    <cellStyle name="Output 9 3 2 6 2" xfId="38692"/>
    <cellStyle name="Output 9 3 2 7" xfId="27812"/>
    <cellStyle name="Output 9 3 2_Table 2A-1_EFT (Annual)" xfId="3509"/>
    <cellStyle name="Output 9 3 3" xfId="2076"/>
    <cellStyle name="Output 9 3 3 2" xfId="5637"/>
    <cellStyle name="Output 9 3 3 2 2" xfId="13852"/>
    <cellStyle name="Output 9 3 3 2 2 2" xfId="25840"/>
    <cellStyle name="Output 9 3 3 2 2 2 2" xfId="47026"/>
    <cellStyle name="Output 9 3 3 2 2 3" xfId="36422"/>
    <cellStyle name="Output 9 3 3 2 3" xfId="20727"/>
    <cellStyle name="Output 9 3 3 2 3 2" xfId="41914"/>
    <cellStyle name="Output 9 3 3 2 4" xfId="31294"/>
    <cellStyle name="Output 9 3 3 2_Table 2A-1_EFT (Annual)" xfId="8424"/>
    <cellStyle name="Output 9 3 3 3" xfId="11196"/>
    <cellStyle name="Output 9 3 3 3 2" xfId="23294"/>
    <cellStyle name="Output 9 3 3 3 2 2" xfId="44480"/>
    <cellStyle name="Output 9 3 3 3 3" xfId="33876"/>
    <cellStyle name="Output 9 3 3 4" xfId="18181"/>
    <cellStyle name="Output 9 3 3 4 2" xfId="39368"/>
    <cellStyle name="Output 9 3 3 5" xfId="28551"/>
    <cellStyle name="Output 9 3 3_Table 2A-1_EFT (Annual)" xfId="8423"/>
    <cellStyle name="Output 9 3 4" xfId="1707"/>
    <cellStyle name="Output 9 3 4 2" xfId="5268"/>
    <cellStyle name="Output 9 3 4 2 2" xfId="13497"/>
    <cellStyle name="Output 9 3 4 2 2 2" xfId="25490"/>
    <cellStyle name="Output 9 3 4 2 2 2 2" xfId="46676"/>
    <cellStyle name="Output 9 3 4 2 2 3" xfId="36072"/>
    <cellStyle name="Output 9 3 4 2 3" xfId="20377"/>
    <cellStyle name="Output 9 3 4 2 3 2" xfId="41564"/>
    <cellStyle name="Output 9 3 4 2 4" xfId="30925"/>
    <cellStyle name="Output 9 3 4 2_Table 2A-1_EFT (Annual)" xfId="8426"/>
    <cellStyle name="Output 9 3 4 3" xfId="10841"/>
    <cellStyle name="Output 9 3 4 3 2" xfId="22944"/>
    <cellStyle name="Output 9 3 4 3 2 2" xfId="44130"/>
    <cellStyle name="Output 9 3 4 3 3" xfId="33526"/>
    <cellStyle name="Output 9 3 4 4" xfId="17831"/>
    <cellStyle name="Output 9 3 4 4 2" xfId="39018"/>
    <cellStyle name="Output 9 3 4 5" xfId="28182"/>
    <cellStyle name="Output 9 3 4_Table 2A-1_EFT (Annual)" xfId="8425"/>
    <cellStyle name="Output 9 3 5" xfId="3924"/>
    <cellStyle name="Output 9 3 5 2" xfId="12252"/>
    <cellStyle name="Output 9 3 5 2 2" xfId="24276"/>
    <cellStyle name="Output 9 3 5 2 2 2" xfId="45462"/>
    <cellStyle name="Output 9 3 5 2 3" xfId="34858"/>
    <cellStyle name="Output 9 3 5 3" xfId="19163"/>
    <cellStyle name="Output 9 3 5 3 2" xfId="40350"/>
    <cellStyle name="Output 9 3 5 4" xfId="29612"/>
    <cellStyle name="Output 9 3 5_Table 2A-1_EFT (Annual)" xfId="8427"/>
    <cellStyle name="Output 9 3 6" xfId="9589"/>
    <cellStyle name="Output 9 3 6 2" xfId="21730"/>
    <cellStyle name="Output 9 3 6 2 2" xfId="42916"/>
    <cellStyle name="Output 9 3 6 3" xfId="32312"/>
    <cellStyle name="Output 9 3 7" xfId="16617"/>
    <cellStyle name="Output 9 3 7 2" xfId="37804"/>
    <cellStyle name="Output 9 3 8" xfId="26869"/>
    <cellStyle name="Output 9 3_Table 2A-1_EFT (Annual)" xfId="3508"/>
    <cellStyle name="Output 9 4" xfId="1171"/>
    <cellStyle name="Output 9 4 2" xfId="2441"/>
    <cellStyle name="Output 9 4 2 2" xfId="6002"/>
    <cellStyle name="Output 9 4 2 2 2" xfId="14196"/>
    <cellStyle name="Output 9 4 2 2 2 2" xfId="26168"/>
    <cellStyle name="Output 9 4 2 2 2 2 2" xfId="47354"/>
    <cellStyle name="Output 9 4 2 2 2 3" xfId="36750"/>
    <cellStyle name="Output 9 4 2 2 3" xfId="21055"/>
    <cellStyle name="Output 9 4 2 2 3 2" xfId="42242"/>
    <cellStyle name="Output 9 4 2 2 4" xfId="31658"/>
    <cellStyle name="Output 9 4 2 2_Table 2A-1_EFT (Annual)" xfId="8429"/>
    <cellStyle name="Output 9 4 2 3" xfId="11538"/>
    <cellStyle name="Output 9 4 2 3 2" xfId="23622"/>
    <cellStyle name="Output 9 4 2 3 2 2" xfId="44808"/>
    <cellStyle name="Output 9 4 2 3 3" xfId="34204"/>
    <cellStyle name="Output 9 4 2 4" xfId="18509"/>
    <cellStyle name="Output 9 4 2 4 2" xfId="39696"/>
    <cellStyle name="Output 9 4 2 5" xfId="28915"/>
    <cellStyle name="Output 9 4 2_Table 2A-1_EFT (Annual)" xfId="8428"/>
    <cellStyle name="Output 9 4 3" xfId="1823"/>
    <cellStyle name="Output 9 4 3 2" xfId="5384"/>
    <cellStyle name="Output 9 4 3 2 2" xfId="13599"/>
    <cellStyle name="Output 9 4 3 2 2 2" xfId="25587"/>
    <cellStyle name="Output 9 4 3 2 2 2 2" xfId="46773"/>
    <cellStyle name="Output 9 4 3 2 2 3" xfId="36169"/>
    <cellStyle name="Output 9 4 3 2 3" xfId="20474"/>
    <cellStyle name="Output 9 4 3 2 3 2" xfId="41661"/>
    <cellStyle name="Output 9 4 3 2 4" xfId="31041"/>
    <cellStyle name="Output 9 4 3 2_Table 2A-1_EFT (Annual)" xfId="8431"/>
    <cellStyle name="Output 9 4 3 3" xfId="10943"/>
    <cellStyle name="Output 9 4 3 3 2" xfId="23041"/>
    <cellStyle name="Output 9 4 3 3 2 2" xfId="44227"/>
    <cellStyle name="Output 9 4 3 3 3" xfId="33623"/>
    <cellStyle name="Output 9 4 3 4" xfId="17928"/>
    <cellStyle name="Output 9 4 3 4 2" xfId="39115"/>
    <cellStyle name="Output 9 4 3 5" xfId="28298"/>
    <cellStyle name="Output 9 4 3_Table 2A-1_EFT (Annual)" xfId="8430"/>
    <cellStyle name="Output 9 4 4" xfId="4732"/>
    <cellStyle name="Output 9 4 4 2" xfId="12992"/>
    <cellStyle name="Output 9 4 4 2 2" xfId="24998"/>
    <cellStyle name="Output 9 4 4 2 2 2" xfId="46184"/>
    <cellStyle name="Output 9 4 4 2 3" xfId="35580"/>
    <cellStyle name="Output 9 4 4 3" xfId="19885"/>
    <cellStyle name="Output 9 4 4 3 2" xfId="41072"/>
    <cellStyle name="Output 9 4 4 4" xfId="30389"/>
    <cellStyle name="Output 9 4 4_Table 2A-1_EFT (Annual)" xfId="8432"/>
    <cellStyle name="Output 9 4 5" xfId="10336"/>
    <cellStyle name="Output 9 4 5 2" xfId="22452"/>
    <cellStyle name="Output 9 4 5 2 2" xfId="43638"/>
    <cellStyle name="Output 9 4 5 3" xfId="33034"/>
    <cellStyle name="Output 9 4 6" xfId="17339"/>
    <cellStyle name="Output 9 4 6 2" xfId="38526"/>
    <cellStyle name="Output 9 4 7" xfId="27646"/>
    <cellStyle name="Output 9 4_Table 2A-1_EFT (Annual)" xfId="3510"/>
    <cellStyle name="Output 9 5" xfId="1795"/>
    <cellStyle name="Output 9 5 2" xfId="5356"/>
    <cellStyle name="Output 9 5 2 2" xfId="13571"/>
    <cellStyle name="Output 9 5 2 2 2" xfId="25559"/>
    <cellStyle name="Output 9 5 2 2 2 2" xfId="46745"/>
    <cellStyle name="Output 9 5 2 2 3" xfId="36141"/>
    <cellStyle name="Output 9 5 2 3" xfId="20446"/>
    <cellStyle name="Output 9 5 2 3 2" xfId="41633"/>
    <cellStyle name="Output 9 5 2 4" xfId="31013"/>
    <cellStyle name="Output 9 5 2_Table 2A-1_EFT (Annual)" xfId="8434"/>
    <cellStyle name="Output 9 5 3" xfId="10915"/>
    <cellStyle name="Output 9 5 3 2" xfId="23013"/>
    <cellStyle name="Output 9 5 3 2 2" xfId="44199"/>
    <cellStyle name="Output 9 5 3 3" xfId="33595"/>
    <cellStyle name="Output 9 5 4" xfId="17900"/>
    <cellStyle name="Output 9 5 4 2" xfId="39087"/>
    <cellStyle name="Output 9 5 5" xfId="28270"/>
    <cellStyle name="Output 9 5_Table 2A-1_EFT (Annual)" xfId="8433"/>
    <cellStyle name="Output 9 6" xfId="1650"/>
    <cellStyle name="Output 9 6 2" xfId="5211"/>
    <cellStyle name="Output 9 6 2 2" xfId="13458"/>
    <cellStyle name="Output 9 6 2 2 2" xfId="25458"/>
    <cellStyle name="Output 9 6 2 2 2 2" xfId="46644"/>
    <cellStyle name="Output 9 6 2 2 3" xfId="36040"/>
    <cellStyle name="Output 9 6 2 3" xfId="20345"/>
    <cellStyle name="Output 9 6 2 3 2" xfId="41532"/>
    <cellStyle name="Output 9 6 2 4" xfId="30868"/>
    <cellStyle name="Output 9 6 2_Table 2A-1_EFT (Annual)" xfId="8436"/>
    <cellStyle name="Output 9 6 3" xfId="10803"/>
    <cellStyle name="Output 9 6 3 2" xfId="22912"/>
    <cellStyle name="Output 9 6 3 2 2" xfId="44098"/>
    <cellStyle name="Output 9 6 3 3" xfId="33494"/>
    <cellStyle name="Output 9 6 4" xfId="17799"/>
    <cellStyle name="Output 9 6 4 2" xfId="38986"/>
    <cellStyle name="Output 9 6 5" xfId="28125"/>
    <cellStyle name="Output 9 6_Table 2A-1_EFT (Annual)" xfId="8435"/>
    <cellStyle name="Output 9 7" xfId="3712"/>
    <cellStyle name="Output 9 7 2" xfId="12080"/>
    <cellStyle name="Output 9 7 2 2" xfId="24110"/>
    <cellStyle name="Output 9 7 2 2 2" xfId="45296"/>
    <cellStyle name="Output 9 7 2 3" xfId="34692"/>
    <cellStyle name="Output 9 7 3" xfId="18997"/>
    <cellStyle name="Output 9 7 3 2" xfId="40184"/>
    <cellStyle name="Output 9 7 4" xfId="29421"/>
    <cellStyle name="Output 9 7_Table 2A-1_EFT (Annual)" xfId="8437"/>
    <cellStyle name="Output 9 8" xfId="9399"/>
    <cellStyle name="Output 9 8 2" xfId="21564"/>
    <cellStyle name="Output 9 8 2 2" xfId="42750"/>
    <cellStyle name="Output 9 8 3" xfId="32146"/>
    <cellStyle name="Output 9 9" xfId="16451"/>
    <cellStyle name="Output 9 9 2" xfId="37638"/>
    <cellStyle name="Output 9_Table 2A-1_EFT (Annual)" xfId="3505"/>
    <cellStyle name="Percent" xfId="48" builtinId="5"/>
    <cellStyle name="Percent 2" xfId="49"/>
    <cellStyle name="Percent 2 2" xfId="55"/>
    <cellStyle name="Percent 2 2 2" xfId="47829"/>
    <cellStyle name="Percent 2 3" xfId="47830"/>
    <cellStyle name="Percent 2_Table 2A-1_EFT (Annual)" xfId="8438"/>
    <cellStyle name="Percent 3" xfId="67"/>
    <cellStyle name="Percent 3 10" xfId="47827"/>
    <cellStyle name="Percent 3 2" xfId="223"/>
    <cellStyle name="Percent 3 2 2" xfId="450"/>
    <cellStyle name="Percent 3 2 2 2" xfId="974"/>
    <cellStyle name="Percent 3 2 2 2 2" xfId="2396"/>
    <cellStyle name="Percent 3 2 2 2 2 2" xfId="5957"/>
    <cellStyle name="Percent 3 2 2 2 2 2 2" xfId="16405"/>
    <cellStyle name="Percent 3 2 2 2 2 2 2 2" xfId="37594"/>
    <cellStyle name="Percent 3 2 2 2 2 2 3" xfId="31613"/>
    <cellStyle name="Percent 3 2 2 2 2 3" xfId="16207"/>
    <cellStyle name="Percent 3 2 2 2 2 3 2" xfId="37397"/>
    <cellStyle name="Percent 3 2 2 2 2 4" xfId="28870"/>
    <cellStyle name="Percent 3 2 2 2 2_Table 2A-1_EFT (Annual)" xfId="8443"/>
    <cellStyle name="Percent 3 2 2 2 3" xfId="4535"/>
    <cellStyle name="Percent 3 2 2 2 3 2" xfId="16305"/>
    <cellStyle name="Percent 3 2 2 2 3 2 2" xfId="37495"/>
    <cellStyle name="Percent 3 2 2 2 3 3" xfId="30192"/>
    <cellStyle name="Percent 3 2 2 2 4" xfId="16108"/>
    <cellStyle name="Percent 3 2 2 2 4 2" xfId="37298"/>
    <cellStyle name="Percent 3 2 2 2 5" xfId="27449"/>
    <cellStyle name="Percent 3 2 2 2_Table 2A-1_EFT (Annual)" xfId="8442"/>
    <cellStyle name="Percent 3 2 2 3" xfId="1724"/>
    <cellStyle name="Percent 3 2 2 3 2" xfId="5285"/>
    <cellStyle name="Percent 3 2 2 3 2 2" xfId="16356"/>
    <cellStyle name="Percent 3 2 2 3 2 2 2" xfId="37545"/>
    <cellStyle name="Percent 3 2 2 3 2 3" xfId="30942"/>
    <cellStyle name="Percent 3 2 2 3 3" xfId="16158"/>
    <cellStyle name="Percent 3 2 2 3 3 2" xfId="37348"/>
    <cellStyle name="Percent 3 2 2 3 4" xfId="28199"/>
    <cellStyle name="Percent 3 2 2 3_Table 2A-1_EFT (Annual)" xfId="8444"/>
    <cellStyle name="Percent 3 2 2 4" xfId="4020"/>
    <cellStyle name="Percent 3 2 2 4 2" xfId="16256"/>
    <cellStyle name="Percent 3 2 2 4 2 2" xfId="37446"/>
    <cellStyle name="Percent 3 2 2 4 3" xfId="29708"/>
    <cellStyle name="Percent 3 2 2 5" xfId="16059"/>
    <cellStyle name="Percent 3 2 2 5 2" xfId="37249"/>
    <cellStyle name="Percent 3 2 2 6" xfId="26965"/>
    <cellStyle name="Percent 3 2 2_Table 2A-1_EFT (Annual)" xfId="8441"/>
    <cellStyle name="Percent 3 2 3" xfId="818"/>
    <cellStyle name="Percent 3 2 3 2" xfId="2371"/>
    <cellStyle name="Percent 3 2 3 2 2" xfId="5932"/>
    <cellStyle name="Percent 3 2 3 2 2 2" xfId="16380"/>
    <cellStyle name="Percent 3 2 3 2 2 2 2" xfId="37569"/>
    <cellStyle name="Percent 3 2 3 2 2 3" xfId="31588"/>
    <cellStyle name="Percent 3 2 3 2 3" xfId="16182"/>
    <cellStyle name="Percent 3 2 3 2 3 2" xfId="37372"/>
    <cellStyle name="Percent 3 2 3 2 4" xfId="28845"/>
    <cellStyle name="Percent 3 2 3 2_Table 2A-1_EFT (Annual)" xfId="8446"/>
    <cellStyle name="Percent 3 2 3 3" xfId="4379"/>
    <cellStyle name="Percent 3 2 3 3 2" xfId="16280"/>
    <cellStyle name="Percent 3 2 3 3 2 2" xfId="37470"/>
    <cellStyle name="Percent 3 2 3 3 3" xfId="30036"/>
    <cellStyle name="Percent 3 2 3 4" xfId="16083"/>
    <cellStyle name="Percent 3 2 3 4 2" xfId="37273"/>
    <cellStyle name="Percent 3 2 3 5" xfId="27293"/>
    <cellStyle name="Percent 3 2 3_Table 2A-1_EFT (Annual)" xfId="8445"/>
    <cellStyle name="Percent 3 2 4" xfId="1668"/>
    <cellStyle name="Percent 3 2 4 2" xfId="5229"/>
    <cellStyle name="Percent 3 2 4 2 2" xfId="16331"/>
    <cellStyle name="Percent 3 2 4 2 2 2" xfId="37520"/>
    <cellStyle name="Percent 3 2 4 2 3" xfId="30886"/>
    <cellStyle name="Percent 3 2 4 3" xfId="16133"/>
    <cellStyle name="Percent 3 2 4 3 2" xfId="37323"/>
    <cellStyle name="Percent 3 2 4 4" xfId="28143"/>
    <cellStyle name="Percent 3 2 4_Table 2A-1_EFT (Annual)" xfId="8447"/>
    <cellStyle name="Percent 3 2 5" xfId="3812"/>
    <cellStyle name="Percent 3 2 5 2" xfId="16231"/>
    <cellStyle name="Percent 3 2 5 2 2" xfId="37421"/>
    <cellStyle name="Percent 3 2 5 3" xfId="29521"/>
    <cellStyle name="Percent 3 2 6" xfId="16034"/>
    <cellStyle name="Percent 3 2 6 2" xfId="37224"/>
    <cellStyle name="Percent 3 2 7" xfId="26778"/>
    <cellStyle name="Percent 3 2_Table 2A-1_EFT (Annual)" xfId="8440"/>
    <cellStyle name="Percent 3 3" xfId="304"/>
    <cellStyle name="Percent 3 3 2" xfId="854"/>
    <cellStyle name="Percent 3 3 2 2" xfId="2384"/>
    <cellStyle name="Percent 3 3 2 2 2" xfId="5945"/>
    <cellStyle name="Percent 3 3 2 2 2 2" xfId="16393"/>
    <cellStyle name="Percent 3 3 2 2 2 2 2" xfId="37582"/>
    <cellStyle name="Percent 3 3 2 2 2 3" xfId="31601"/>
    <cellStyle name="Percent 3 3 2 2 3" xfId="16195"/>
    <cellStyle name="Percent 3 3 2 2 3 2" xfId="37385"/>
    <cellStyle name="Percent 3 3 2 2 4" xfId="28858"/>
    <cellStyle name="Percent 3 3 2 2_Table 2A-1_EFT (Annual)" xfId="8450"/>
    <cellStyle name="Percent 3 3 2 3" xfId="4415"/>
    <cellStyle name="Percent 3 3 2 3 2" xfId="16293"/>
    <cellStyle name="Percent 3 3 2 3 2 2" xfId="37483"/>
    <cellStyle name="Percent 3 3 2 3 3" xfId="30072"/>
    <cellStyle name="Percent 3 3 2 4" xfId="16096"/>
    <cellStyle name="Percent 3 3 2 4 2" xfId="37286"/>
    <cellStyle name="Percent 3 3 2 5" xfId="27329"/>
    <cellStyle name="Percent 3 3 2_Table 2A-1_EFT (Annual)" xfId="8449"/>
    <cellStyle name="Percent 3 3 3" xfId="1686"/>
    <cellStyle name="Percent 3 3 3 2" xfId="5247"/>
    <cellStyle name="Percent 3 3 3 2 2" xfId="16344"/>
    <cellStyle name="Percent 3 3 3 2 2 2" xfId="37533"/>
    <cellStyle name="Percent 3 3 3 2 3" xfId="30904"/>
    <cellStyle name="Percent 3 3 3 3" xfId="16146"/>
    <cellStyle name="Percent 3 3 3 3 2" xfId="37336"/>
    <cellStyle name="Percent 3 3 3 4" xfId="28161"/>
    <cellStyle name="Percent 3 3 3_Table 2A-1_EFT (Annual)" xfId="8451"/>
    <cellStyle name="Percent 3 3 4" xfId="3874"/>
    <cellStyle name="Percent 3 3 4 2" xfId="16244"/>
    <cellStyle name="Percent 3 3 4 2 2" xfId="37434"/>
    <cellStyle name="Percent 3 3 4 3" xfId="29562"/>
    <cellStyle name="Percent 3 3 5" xfId="16047"/>
    <cellStyle name="Percent 3 3 5 2" xfId="37237"/>
    <cellStyle name="Percent 3 3 6" xfId="26819"/>
    <cellStyle name="Percent 3 3_Table 2A-1_EFT (Annual)" xfId="8448"/>
    <cellStyle name="Percent 3 4" xfId="650"/>
    <cellStyle name="Percent 3 4 2" xfId="1771"/>
    <cellStyle name="Percent 3 4 2 2" xfId="5332"/>
    <cellStyle name="Percent 3 4 2 2 2" xfId="16368"/>
    <cellStyle name="Percent 3 4 2 2 2 2" xfId="37557"/>
    <cellStyle name="Percent 3 4 2 2 3" xfId="30989"/>
    <cellStyle name="Percent 3 4 2 3" xfId="16170"/>
    <cellStyle name="Percent 3 4 2 3 2" xfId="37360"/>
    <cellStyle name="Percent 3 4 2 4" xfId="28246"/>
    <cellStyle name="Percent 3 4 2_Table 2A-1_EFT (Annual)" xfId="8453"/>
    <cellStyle name="Percent 3 4 3" xfId="4220"/>
    <cellStyle name="Percent 3 4 3 2" xfId="16268"/>
    <cellStyle name="Percent 3 4 3 2 2" xfId="37458"/>
    <cellStyle name="Percent 3 4 3 3" xfId="29908"/>
    <cellStyle name="Percent 3 4 4" xfId="16071"/>
    <cellStyle name="Percent 3 4 4 2" xfId="37261"/>
    <cellStyle name="Percent 3 4 5" xfId="27165"/>
    <cellStyle name="Percent 3 4_Table 2A-1_EFT (Annual)" xfId="8452"/>
    <cellStyle name="Percent 3 5" xfId="1629"/>
    <cellStyle name="Percent 3 5 2" xfId="5190"/>
    <cellStyle name="Percent 3 5 2 2" xfId="16319"/>
    <cellStyle name="Percent 3 5 2 2 2" xfId="37508"/>
    <cellStyle name="Percent 3 5 2 3" xfId="30847"/>
    <cellStyle name="Percent 3 5 3" xfId="16121"/>
    <cellStyle name="Percent 3 5 3 2" xfId="37311"/>
    <cellStyle name="Percent 3 5 4" xfId="28104"/>
    <cellStyle name="Percent 3 5_Table 2A-1_EFT (Annual)" xfId="8454"/>
    <cellStyle name="Percent 3 6" xfId="3658"/>
    <cellStyle name="Percent 3 6 2" xfId="16219"/>
    <cellStyle name="Percent 3 6 2 2" xfId="37409"/>
    <cellStyle name="Percent 3 6 3" xfId="29371"/>
    <cellStyle name="Percent 3 7" xfId="16022"/>
    <cellStyle name="Percent 3 7 2" xfId="37212"/>
    <cellStyle name="Percent 3 8" xfId="26628"/>
    <cellStyle name="Percent 3 9" xfId="47816"/>
    <cellStyle name="Percent 3_Table 2A-1_EFT (Annual)" xfId="8439"/>
    <cellStyle name="Percent 4" xfId="294"/>
    <cellStyle name="Percent 5" xfId="698"/>
    <cellStyle name="Percent 6" xfId="16012"/>
    <cellStyle name="Percent 7" xfId="47833"/>
    <cellStyle name="Percent 7 2" xfId="47838"/>
    <cellStyle name="Percent 8" xfId="47836"/>
    <cellStyle name="Title" xfId="50" builtinId="15" customBuiltin="1"/>
    <cellStyle name="Title 2" xfId="295"/>
    <cellStyle name="Title 3" xfId="699"/>
    <cellStyle name="Title 4" xfId="16013"/>
    <cellStyle name="Total" xfId="51" builtinId="25" customBuiltin="1"/>
    <cellStyle name="Total 10" xfId="138"/>
    <cellStyle name="Total 10 10" xfId="26693"/>
    <cellStyle name="Total 10 2" xfId="531"/>
    <cellStyle name="Total 10 2 2" xfId="1508"/>
    <cellStyle name="Total 10 2 2 2" xfId="2778"/>
    <cellStyle name="Total 10 2 2 2 2" xfId="6339"/>
    <cellStyle name="Total 10 2 2 2 2 2" xfId="14533"/>
    <cellStyle name="Total 10 2 2 2 2 2 2" xfId="26505"/>
    <cellStyle name="Total 10 2 2 2 2 2 2 2" xfId="47691"/>
    <cellStyle name="Total 10 2 2 2 2 2 3" xfId="37087"/>
    <cellStyle name="Total 10 2 2 2 2 3" xfId="21392"/>
    <cellStyle name="Total 10 2 2 2 2 3 2" xfId="42579"/>
    <cellStyle name="Total 10 2 2 2 2 4" xfId="31995"/>
    <cellStyle name="Total 10 2 2 2 2_Table 2A-1_EFT (Annual)" xfId="8457"/>
    <cellStyle name="Total 10 2 2 2 3" xfId="11875"/>
    <cellStyle name="Total 10 2 2 2 3 2" xfId="23959"/>
    <cellStyle name="Total 10 2 2 2 3 2 2" xfId="45145"/>
    <cellStyle name="Total 10 2 2 2 3 3" xfId="34541"/>
    <cellStyle name="Total 10 2 2 2 4" xfId="18846"/>
    <cellStyle name="Total 10 2 2 2 4 2" xfId="40033"/>
    <cellStyle name="Total 10 2 2 2 5" xfId="29252"/>
    <cellStyle name="Total 10 2 2 2_Table 2A-1_EFT (Annual)" xfId="8456"/>
    <cellStyle name="Total 10 2 2 3" xfId="5069"/>
    <cellStyle name="Total 10 2 2 3 2" xfId="13329"/>
    <cellStyle name="Total 10 2 2 3 2 2" xfId="25335"/>
    <cellStyle name="Total 10 2 2 3 2 2 2" xfId="46521"/>
    <cellStyle name="Total 10 2 2 3 2 3" xfId="35917"/>
    <cellStyle name="Total 10 2 2 3 3" xfId="20222"/>
    <cellStyle name="Total 10 2 2 3 3 2" xfId="41409"/>
    <cellStyle name="Total 10 2 2 3 4" xfId="30726"/>
    <cellStyle name="Total 10 2 2 3_Table 2A-1_EFT (Annual)" xfId="8458"/>
    <cellStyle name="Total 10 2 2 4" xfId="10673"/>
    <cellStyle name="Total 10 2 2 4 2" xfId="22789"/>
    <cellStyle name="Total 10 2 2 4 2 2" xfId="43975"/>
    <cellStyle name="Total 10 2 2 4 3" xfId="33371"/>
    <cellStyle name="Total 10 2 2 5" xfId="17676"/>
    <cellStyle name="Total 10 2 2 5 2" xfId="38863"/>
    <cellStyle name="Total 10 2 2 6" xfId="27983"/>
    <cellStyle name="Total 10 2 2_Table 2A-1_EFT (Annual)" xfId="8455"/>
    <cellStyle name="Total 10 2 3" xfId="1040"/>
    <cellStyle name="Total 10 2 3 2" xfId="4601"/>
    <cellStyle name="Total 10 2 3 2 2" xfId="12861"/>
    <cellStyle name="Total 10 2 3 2 2 2" xfId="24867"/>
    <cellStyle name="Total 10 2 3 2 2 2 2" xfId="46053"/>
    <cellStyle name="Total 10 2 3 2 2 3" xfId="35449"/>
    <cellStyle name="Total 10 2 3 2 3" xfId="19754"/>
    <cellStyle name="Total 10 2 3 2 3 2" xfId="40941"/>
    <cellStyle name="Total 10 2 3 2 4" xfId="30258"/>
    <cellStyle name="Total 10 2 3 2_Table 2A-1_EFT (Annual)" xfId="8460"/>
    <cellStyle name="Total 10 2 3 3" xfId="10205"/>
    <cellStyle name="Total 10 2 3 3 2" xfId="22321"/>
    <cellStyle name="Total 10 2 3 3 2 2" xfId="43507"/>
    <cellStyle name="Total 10 2 3 3 3" xfId="32903"/>
    <cellStyle name="Total 10 2 3 4" xfId="17208"/>
    <cellStyle name="Total 10 2 3 4 2" xfId="38395"/>
    <cellStyle name="Total 10 2 3 5" xfId="27515"/>
    <cellStyle name="Total 10 2 3_Table 2A-1_EFT (Annual)" xfId="8459"/>
    <cellStyle name="Total 10 2 4" xfId="2247"/>
    <cellStyle name="Total 10 2 4 2" xfId="5808"/>
    <cellStyle name="Total 10 2 4 2 2" xfId="14023"/>
    <cellStyle name="Total 10 2 4 2 2 2" xfId="26011"/>
    <cellStyle name="Total 10 2 4 2 2 2 2" xfId="47197"/>
    <cellStyle name="Total 10 2 4 2 2 3" xfId="36593"/>
    <cellStyle name="Total 10 2 4 2 3" xfId="20898"/>
    <cellStyle name="Total 10 2 4 2 3 2" xfId="42085"/>
    <cellStyle name="Total 10 2 4 2 4" xfId="31465"/>
    <cellStyle name="Total 10 2 4 2_Table 2A-1_EFT (Annual)" xfId="8462"/>
    <cellStyle name="Total 10 2 4 3" xfId="11367"/>
    <cellStyle name="Total 10 2 4 3 2" xfId="23465"/>
    <cellStyle name="Total 10 2 4 3 2 2" xfId="44651"/>
    <cellStyle name="Total 10 2 4 3 3" xfId="34047"/>
    <cellStyle name="Total 10 2 4 4" xfId="18352"/>
    <cellStyle name="Total 10 2 4 4 2" xfId="39539"/>
    <cellStyle name="Total 10 2 4 5" xfId="28722"/>
    <cellStyle name="Total 10 2 4_Table 2A-1_EFT (Annual)" xfId="8461"/>
    <cellStyle name="Total 10 2 5" xfId="4101"/>
    <cellStyle name="Total 10 2 5 2" xfId="12425"/>
    <cellStyle name="Total 10 2 5 2 2" xfId="24447"/>
    <cellStyle name="Total 10 2 5 2 2 2" xfId="45633"/>
    <cellStyle name="Total 10 2 5 2 3" xfId="35029"/>
    <cellStyle name="Total 10 2 5 3" xfId="19334"/>
    <cellStyle name="Total 10 2 5 3 2" xfId="40521"/>
    <cellStyle name="Total 10 2 5 4" xfId="29789"/>
    <cellStyle name="Total 10 2 5_Table 2A-1_EFT (Annual)" xfId="8463"/>
    <cellStyle name="Total 10 2 6" xfId="9764"/>
    <cellStyle name="Total 10 2 6 2" xfId="21901"/>
    <cellStyle name="Total 10 2 6 2 2" xfId="43087"/>
    <cellStyle name="Total 10 2 6 3" xfId="32483"/>
    <cellStyle name="Total 10 2 7" xfId="16788"/>
    <cellStyle name="Total 10 2 7 2" xfId="37975"/>
    <cellStyle name="Total 10 2 8" xfId="27046"/>
    <cellStyle name="Total 10 2_Table 2A-1_EFT (Annual)" xfId="3512"/>
    <cellStyle name="Total 10 3" xfId="369"/>
    <cellStyle name="Total 10 3 2" xfId="1352"/>
    <cellStyle name="Total 10 3 2 2" xfId="2622"/>
    <cellStyle name="Total 10 3 2 2 2" xfId="6183"/>
    <cellStyle name="Total 10 3 2 2 2 2" xfId="14377"/>
    <cellStyle name="Total 10 3 2 2 2 2 2" xfId="26349"/>
    <cellStyle name="Total 10 3 2 2 2 2 2 2" xfId="47535"/>
    <cellStyle name="Total 10 3 2 2 2 2 3" xfId="36931"/>
    <cellStyle name="Total 10 3 2 2 2 3" xfId="21236"/>
    <cellStyle name="Total 10 3 2 2 2 3 2" xfId="42423"/>
    <cellStyle name="Total 10 3 2 2 2 4" xfId="31839"/>
    <cellStyle name="Total 10 3 2 2 2_Table 2A-1_EFT (Annual)" xfId="8466"/>
    <cellStyle name="Total 10 3 2 2 3" xfId="11719"/>
    <cellStyle name="Total 10 3 2 2 3 2" xfId="23803"/>
    <cellStyle name="Total 10 3 2 2 3 2 2" xfId="44989"/>
    <cellStyle name="Total 10 3 2 2 3 3" xfId="34385"/>
    <cellStyle name="Total 10 3 2 2 4" xfId="18690"/>
    <cellStyle name="Total 10 3 2 2 4 2" xfId="39877"/>
    <cellStyle name="Total 10 3 2 2 5" xfId="29096"/>
    <cellStyle name="Total 10 3 2 2_Table 2A-1_EFT (Annual)" xfId="8465"/>
    <cellStyle name="Total 10 3 2 3" xfId="4913"/>
    <cellStyle name="Total 10 3 2 3 2" xfId="13173"/>
    <cellStyle name="Total 10 3 2 3 2 2" xfId="25179"/>
    <cellStyle name="Total 10 3 2 3 2 2 2" xfId="46365"/>
    <cellStyle name="Total 10 3 2 3 2 3" xfId="35761"/>
    <cellStyle name="Total 10 3 2 3 3" xfId="20066"/>
    <cellStyle name="Total 10 3 2 3 3 2" xfId="41253"/>
    <cellStyle name="Total 10 3 2 3 4" xfId="30570"/>
    <cellStyle name="Total 10 3 2 3_Table 2A-1_EFT (Annual)" xfId="8467"/>
    <cellStyle name="Total 10 3 2 4" xfId="10517"/>
    <cellStyle name="Total 10 3 2 4 2" xfId="22633"/>
    <cellStyle name="Total 10 3 2 4 2 2" xfId="43819"/>
    <cellStyle name="Total 10 3 2 4 3" xfId="33215"/>
    <cellStyle name="Total 10 3 2 5" xfId="17520"/>
    <cellStyle name="Total 10 3 2 5 2" xfId="38707"/>
    <cellStyle name="Total 10 3 2 6" xfId="27827"/>
    <cellStyle name="Total 10 3 2_Table 2A-1_EFT (Annual)" xfId="8464"/>
    <cellStyle name="Total 10 3 3" xfId="908"/>
    <cellStyle name="Total 10 3 3 2" xfId="4469"/>
    <cellStyle name="Total 10 3 3 2 2" xfId="12731"/>
    <cellStyle name="Total 10 3 3 2 2 2" xfId="24741"/>
    <cellStyle name="Total 10 3 3 2 2 2 2" xfId="45927"/>
    <cellStyle name="Total 10 3 3 2 2 3" xfId="35323"/>
    <cellStyle name="Total 10 3 3 2 3" xfId="19628"/>
    <cellStyle name="Total 10 3 3 2 3 2" xfId="40815"/>
    <cellStyle name="Total 10 3 3 2 4" xfId="30126"/>
    <cellStyle name="Total 10 3 3 2_Table 2A-1_EFT (Annual)" xfId="8469"/>
    <cellStyle name="Total 10 3 3 3" xfId="10078"/>
    <cellStyle name="Total 10 3 3 3 2" xfId="22195"/>
    <cellStyle name="Total 10 3 3 3 2 2" xfId="43381"/>
    <cellStyle name="Total 10 3 3 3 3" xfId="32777"/>
    <cellStyle name="Total 10 3 3 4" xfId="17082"/>
    <cellStyle name="Total 10 3 3 4 2" xfId="38269"/>
    <cellStyle name="Total 10 3 3 5" xfId="27383"/>
    <cellStyle name="Total 10 3 3_Table 2A-1_EFT (Annual)" xfId="8468"/>
    <cellStyle name="Total 10 3 4" xfId="2091"/>
    <cellStyle name="Total 10 3 4 2" xfId="5652"/>
    <cellStyle name="Total 10 3 4 2 2" xfId="13867"/>
    <cellStyle name="Total 10 3 4 2 2 2" xfId="25855"/>
    <cellStyle name="Total 10 3 4 2 2 2 2" xfId="47041"/>
    <cellStyle name="Total 10 3 4 2 2 3" xfId="36437"/>
    <cellStyle name="Total 10 3 4 2 3" xfId="20742"/>
    <cellStyle name="Total 10 3 4 2 3 2" xfId="41929"/>
    <cellStyle name="Total 10 3 4 2 4" xfId="31309"/>
    <cellStyle name="Total 10 3 4 2_Table 2A-1_EFT (Annual)" xfId="8471"/>
    <cellStyle name="Total 10 3 4 3" xfId="11211"/>
    <cellStyle name="Total 10 3 4 3 2" xfId="23309"/>
    <cellStyle name="Total 10 3 4 3 2 2" xfId="44495"/>
    <cellStyle name="Total 10 3 4 3 3" xfId="33891"/>
    <cellStyle name="Total 10 3 4 4" xfId="18196"/>
    <cellStyle name="Total 10 3 4 4 2" xfId="39383"/>
    <cellStyle name="Total 10 3 4 5" xfId="28566"/>
    <cellStyle name="Total 10 3 4_Table 2A-1_EFT (Annual)" xfId="8470"/>
    <cellStyle name="Total 10 3 5" xfId="3939"/>
    <cellStyle name="Total 10 3 5 2" xfId="12267"/>
    <cellStyle name="Total 10 3 5 2 2" xfId="24291"/>
    <cellStyle name="Total 10 3 5 2 2 2" xfId="45477"/>
    <cellStyle name="Total 10 3 5 2 3" xfId="34873"/>
    <cellStyle name="Total 10 3 5 3" xfId="19178"/>
    <cellStyle name="Total 10 3 5 3 2" xfId="40365"/>
    <cellStyle name="Total 10 3 5 4" xfId="29627"/>
    <cellStyle name="Total 10 3 5_Table 2A-1_EFT (Annual)" xfId="8472"/>
    <cellStyle name="Total 10 3 6" xfId="9604"/>
    <cellStyle name="Total 10 3 6 2" xfId="21745"/>
    <cellStyle name="Total 10 3 6 2 2" xfId="42931"/>
    <cellStyle name="Total 10 3 6 3" xfId="32327"/>
    <cellStyle name="Total 10 3 7" xfId="16632"/>
    <cellStyle name="Total 10 3 7 2" xfId="37819"/>
    <cellStyle name="Total 10 3 8" xfId="26884"/>
    <cellStyle name="Total 10 3_Table 2A-1_EFT (Annual)" xfId="3513"/>
    <cellStyle name="Total 10 4" xfId="1186"/>
    <cellStyle name="Total 10 4 2" xfId="2456"/>
    <cellStyle name="Total 10 4 2 2" xfId="6017"/>
    <cellStyle name="Total 10 4 2 2 2" xfId="14211"/>
    <cellStyle name="Total 10 4 2 2 2 2" xfId="26183"/>
    <cellStyle name="Total 10 4 2 2 2 2 2" xfId="47369"/>
    <cellStyle name="Total 10 4 2 2 2 3" xfId="36765"/>
    <cellStyle name="Total 10 4 2 2 3" xfId="21070"/>
    <cellStyle name="Total 10 4 2 2 3 2" xfId="42257"/>
    <cellStyle name="Total 10 4 2 2 4" xfId="31673"/>
    <cellStyle name="Total 10 4 2 2_Table 2A-1_EFT (Annual)" xfId="8475"/>
    <cellStyle name="Total 10 4 2 3" xfId="11553"/>
    <cellStyle name="Total 10 4 2 3 2" xfId="23637"/>
    <cellStyle name="Total 10 4 2 3 2 2" xfId="44823"/>
    <cellStyle name="Total 10 4 2 3 3" xfId="34219"/>
    <cellStyle name="Total 10 4 2 4" xfId="18524"/>
    <cellStyle name="Total 10 4 2 4 2" xfId="39711"/>
    <cellStyle name="Total 10 4 2 5" xfId="28930"/>
    <cellStyle name="Total 10 4 2_Table 2A-1_EFT (Annual)" xfId="8474"/>
    <cellStyle name="Total 10 4 3" xfId="4747"/>
    <cellStyle name="Total 10 4 3 2" xfId="13007"/>
    <cellStyle name="Total 10 4 3 2 2" xfId="25013"/>
    <cellStyle name="Total 10 4 3 2 2 2" xfId="46199"/>
    <cellStyle name="Total 10 4 3 2 3" xfId="35595"/>
    <cellStyle name="Total 10 4 3 3" xfId="19900"/>
    <cellStyle name="Total 10 4 3 3 2" xfId="41087"/>
    <cellStyle name="Total 10 4 3 4" xfId="30404"/>
    <cellStyle name="Total 10 4 3_Table 2A-1_EFT (Annual)" xfId="8476"/>
    <cellStyle name="Total 10 4 4" xfId="10351"/>
    <cellStyle name="Total 10 4 4 2" xfId="22467"/>
    <cellStyle name="Total 10 4 4 2 2" xfId="43653"/>
    <cellStyle name="Total 10 4 4 3" xfId="33049"/>
    <cellStyle name="Total 10 4 5" xfId="17354"/>
    <cellStyle name="Total 10 4 5 2" xfId="38541"/>
    <cellStyle name="Total 10 4 6" xfId="27661"/>
    <cellStyle name="Total 10 4_Table 2A-1_EFT (Annual)" xfId="8473"/>
    <cellStyle name="Total 10 5" xfId="749"/>
    <cellStyle name="Total 10 5 2" xfId="4310"/>
    <cellStyle name="Total 10 5 2 2" xfId="12590"/>
    <cellStyle name="Total 10 5 2 2 2" xfId="24607"/>
    <cellStyle name="Total 10 5 2 2 2 2" xfId="45793"/>
    <cellStyle name="Total 10 5 2 2 3" xfId="35189"/>
    <cellStyle name="Total 10 5 2 3" xfId="19494"/>
    <cellStyle name="Total 10 5 2 3 2" xfId="40681"/>
    <cellStyle name="Total 10 5 2 4" xfId="29967"/>
    <cellStyle name="Total 10 5 2_Table 2A-1_EFT (Annual)" xfId="8478"/>
    <cellStyle name="Total 10 5 3" xfId="9938"/>
    <cellStyle name="Total 10 5 3 2" xfId="22061"/>
    <cellStyle name="Total 10 5 3 2 2" xfId="43247"/>
    <cellStyle name="Total 10 5 3 3" xfId="32643"/>
    <cellStyle name="Total 10 5 4" xfId="16948"/>
    <cellStyle name="Total 10 5 4 2" xfId="38135"/>
    <cellStyle name="Total 10 5 5" xfId="27224"/>
    <cellStyle name="Total 10 5_Table 2A-1_EFT (Annual)" xfId="8477"/>
    <cellStyle name="Total 10 6" xfId="1855"/>
    <cellStyle name="Total 10 6 2" xfId="5416"/>
    <cellStyle name="Total 10 6 2 2" xfId="13631"/>
    <cellStyle name="Total 10 6 2 2 2" xfId="25619"/>
    <cellStyle name="Total 10 6 2 2 2 2" xfId="46805"/>
    <cellStyle name="Total 10 6 2 2 3" xfId="36201"/>
    <cellStyle name="Total 10 6 2 3" xfId="20506"/>
    <cellStyle name="Total 10 6 2 3 2" xfId="41693"/>
    <cellStyle name="Total 10 6 2 4" xfId="31073"/>
    <cellStyle name="Total 10 6 2_Table 2A-1_EFT (Annual)" xfId="8480"/>
    <cellStyle name="Total 10 6 3" xfId="10975"/>
    <cellStyle name="Total 10 6 3 2" xfId="23073"/>
    <cellStyle name="Total 10 6 3 2 2" xfId="44259"/>
    <cellStyle name="Total 10 6 3 3" xfId="33655"/>
    <cellStyle name="Total 10 6 4" xfId="17960"/>
    <cellStyle name="Total 10 6 4 2" xfId="39147"/>
    <cellStyle name="Total 10 6 5" xfId="28330"/>
    <cellStyle name="Total 10 6_Table 2A-1_EFT (Annual)" xfId="8479"/>
    <cellStyle name="Total 10 7" xfId="3727"/>
    <cellStyle name="Total 10 7 2" xfId="12095"/>
    <cellStyle name="Total 10 7 2 2" xfId="24125"/>
    <cellStyle name="Total 10 7 2 2 2" xfId="45311"/>
    <cellStyle name="Total 10 7 2 3" xfId="34707"/>
    <cellStyle name="Total 10 7 3" xfId="19012"/>
    <cellStyle name="Total 10 7 3 2" xfId="40199"/>
    <cellStyle name="Total 10 7 4" xfId="29436"/>
    <cellStyle name="Total 10 7_Table 2A-1_EFT (Annual)" xfId="8481"/>
    <cellStyle name="Total 10 8" xfId="9414"/>
    <cellStyle name="Total 10 8 2" xfId="21579"/>
    <cellStyle name="Total 10 8 2 2" xfId="42765"/>
    <cellStyle name="Total 10 8 3" xfId="32161"/>
    <cellStyle name="Total 10 9" xfId="16466"/>
    <cellStyle name="Total 10 9 2" xfId="37653"/>
    <cellStyle name="Total 10_Table 2A-1_EFT (Annual)" xfId="3511"/>
    <cellStyle name="Total 11" xfId="129"/>
    <cellStyle name="Total 11 10" xfId="26684"/>
    <cellStyle name="Total 11 2" xfId="522"/>
    <cellStyle name="Total 11 2 2" xfId="1499"/>
    <cellStyle name="Total 11 2 2 2" xfId="2769"/>
    <cellStyle name="Total 11 2 2 2 2" xfId="6330"/>
    <cellStyle name="Total 11 2 2 2 2 2" xfId="14524"/>
    <cellStyle name="Total 11 2 2 2 2 2 2" xfId="26496"/>
    <cellStyle name="Total 11 2 2 2 2 2 2 2" xfId="47682"/>
    <cellStyle name="Total 11 2 2 2 2 2 3" xfId="37078"/>
    <cellStyle name="Total 11 2 2 2 2 3" xfId="21383"/>
    <cellStyle name="Total 11 2 2 2 2 3 2" xfId="42570"/>
    <cellStyle name="Total 11 2 2 2 2 4" xfId="31986"/>
    <cellStyle name="Total 11 2 2 2 2_Table 2A-1_EFT (Annual)" xfId="8484"/>
    <cellStyle name="Total 11 2 2 2 3" xfId="11866"/>
    <cellStyle name="Total 11 2 2 2 3 2" xfId="23950"/>
    <cellStyle name="Total 11 2 2 2 3 2 2" xfId="45136"/>
    <cellStyle name="Total 11 2 2 2 3 3" xfId="34532"/>
    <cellStyle name="Total 11 2 2 2 4" xfId="18837"/>
    <cellStyle name="Total 11 2 2 2 4 2" xfId="40024"/>
    <cellStyle name="Total 11 2 2 2 5" xfId="29243"/>
    <cellStyle name="Total 11 2 2 2_Table 2A-1_EFT (Annual)" xfId="8483"/>
    <cellStyle name="Total 11 2 2 3" xfId="5060"/>
    <cellStyle name="Total 11 2 2 3 2" xfId="13320"/>
    <cellStyle name="Total 11 2 2 3 2 2" xfId="25326"/>
    <cellStyle name="Total 11 2 2 3 2 2 2" xfId="46512"/>
    <cellStyle name="Total 11 2 2 3 2 3" xfId="35908"/>
    <cellStyle name="Total 11 2 2 3 3" xfId="20213"/>
    <cellStyle name="Total 11 2 2 3 3 2" xfId="41400"/>
    <cellStyle name="Total 11 2 2 3 4" xfId="30717"/>
    <cellStyle name="Total 11 2 2 3_Table 2A-1_EFT (Annual)" xfId="8485"/>
    <cellStyle name="Total 11 2 2 4" xfId="10664"/>
    <cellStyle name="Total 11 2 2 4 2" xfId="22780"/>
    <cellStyle name="Total 11 2 2 4 2 2" xfId="43966"/>
    <cellStyle name="Total 11 2 2 4 3" xfId="33362"/>
    <cellStyle name="Total 11 2 2 5" xfId="17667"/>
    <cellStyle name="Total 11 2 2 5 2" xfId="38854"/>
    <cellStyle name="Total 11 2 2 6" xfId="27974"/>
    <cellStyle name="Total 11 2 2_Table 2A-1_EFT (Annual)" xfId="8482"/>
    <cellStyle name="Total 11 2 3" xfId="1032"/>
    <cellStyle name="Total 11 2 3 2" xfId="4593"/>
    <cellStyle name="Total 11 2 3 2 2" xfId="12853"/>
    <cellStyle name="Total 11 2 3 2 2 2" xfId="24859"/>
    <cellStyle name="Total 11 2 3 2 2 2 2" xfId="46045"/>
    <cellStyle name="Total 11 2 3 2 2 3" xfId="35441"/>
    <cellStyle name="Total 11 2 3 2 3" xfId="19746"/>
    <cellStyle name="Total 11 2 3 2 3 2" xfId="40933"/>
    <cellStyle name="Total 11 2 3 2 4" xfId="30250"/>
    <cellStyle name="Total 11 2 3 2_Table 2A-1_EFT (Annual)" xfId="8487"/>
    <cellStyle name="Total 11 2 3 3" xfId="10197"/>
    <cellStyle name="Total 11 2 3 3 2" xfId="22313"/>
    <cellStyle name="Total 11 2 3 3 2 2" xfId="43499"/>
    <cellStyle name="Total 11 2 3 3 3" xfId="32895"/>
    <cellStyle name="Total 11 2 3 4" xfId="17200"/>
    <cellStyle name="Total 11 2 3 4 2" xfId="38387"/>
    <cellStyle name="Total 11 2 3 5" xfId="27507"/>
    <cellStyle name="Total 11 2 3_Table 2A-1_EFT (Annual)" xfId="8486"/>
    <cellStyle name="Total 11 2 4" xfId="2238"/>
    <cellStyle name="Total 11 2 4 2" xfId="5799"/>
    <cellStyle name="Total 11 2 4 2 2" xfId="14014"/>
    <cellStyle name="Total 11 2 4 2 2 2" xfId="26002"/>
    <cellStyle name="Total 11 2 4 2 2 2 2" xfId="47188"/>
    <cellStyle name="Total 11 2 4 2 2 3" xfId="36584"/>
    <cellStyle name="Total 11 2 4 2 3" xfId="20889"/>
    <cellStyle name="Total 11 2 4 2 3 2" xfId="42076"/>
    <cellStyle name="Total 11 2 4 2 4" xfId="31456"/>
    <cellStyle name="Total 11 2 4 2_Table 2A-1_EFT (Annual)" xfId="8489"/>
    <cellStyle name="Total 11 2 4 3" xfId="11358"/>
    <cellStyle name="Total 11 2 4 3 2" xfId="23456"/>
    <cellStyle name="Total 11 2 4 3 2 2" xfId="44642"/>
    <cellStyle name="Total 11 2 4 3 3" xfId="34038"/>
    <cellStyle name="Total 11 2 4 4" xfId="18343"/>
    <cellStyle name="Total 11 2 4 4 2" xfId="39530"/>
    <cellStyle name="Total 11 2 4 5" xfId="28713"/>
    <cellStyle name="Total 11 2 4_Table 2A-1_EFT (Annual)" xfId="8488"/>
    <cellStyle name="Total 11 2 5" xfId="4092"/>
    <cellStyle name="Total 11 2 5 2" xfId="12416"/>
    <cellStyle name="Total 11 2 5 2 2" xfId="24438"/>
    <cellStyle name="Total 11 2 5 2 2 2" xfId="45624"/>
    <cellStyle name="Total 11 2 5 2 3" xfId="35020"/>
    <cellStyle name="Total 11 2 5 3" xfId="19325"/>
    <cellStyle name="Total 11 2 5 3 2" xfId="40512"/>
    <cellStyle name="Total 11 2 5 4" xfId="29780"/>
    <cellStyle name="Total 11 2 5_Table 2A-1_EFT (Annual)" xfId="8490"/>
    <cellStyle name="Total 11 2 6" xfId="9755"/>
    <cellStyle name="Total 11 2 6 2" xfId="21892"/>
    <cellStyle name="Total 11 2 6 2 2" xfId="43078"/>
    <cellStyle name="Total 11 2 6 3" xfId="32474"/>
    <cellStyle name="Total 11 2 7" xfId="16779"/>
    <cellStyle name="Total 11 2 7 2" xfId="37966"/>
    <cellStyle name="Total 11 2 8" xfId="27037"/>
    <cellStyle name="Total 11 2_Table 2A-1_EFT (Annual)" xfId="3515"/>
    <cellStyle name="Total 11 3" xfId="360"/>
    <cellStyle name="Total 11 3 2" xfId="1343"/>
    <cellStyle name="Total 11 3 2 2" xfId="2613"/>
    <cellStyle name="Total 11 3 2 2 2" xfId="6174"/>
    <cellStyle name="Total 11 3 2 2 2 2" xfId="14368"/>
    <cellStyle name="Total 11 3 2 2 2 2 2" xfId="26340"/>
    <cellStyle name="Total 11 3 2 2 2 2 2 2" xfId="47526"/>
    <cellStyle name="Total 11 3 2 2 2 2 3" xfId="36922"/>
    <cellStyle name="Total 11 3 2 2 2 3" xfId="21227"/>
    <cellStyle name="Total 11 3 2 2 2 3 2" xfId="42414"/>
    <cellStyle name="Total 11 3 2 2 2 4" xfId="31830"/>
    <cellStyle name="Total 11 3 2 2 2_Table 2A-1_EFT (Annual)" xfId="8493"/>
    <cellStyle name="Total 11 3 2 2 3" xfId="11710"/>
    <cellStyle name="Total 11 3 2 2 3 2" xfId="23794"/>
    <cellStyle name="Total 11 3 2 2 3 2 2" xfId="44980"/>
    <cellStyle name="Total 11 3 2 2 3 3" xfId="34376"/>
    <cellStyle name="Total 11 3 2 2 4" xfId="18681"/>
    <cellStyle name="Total 11 3 2 2 4 2" xfId="39868"/>
    <cellStyle name="Total 11 3 2 2 5" xfId="29087"/>
    <cellStyle name="Total 11 3 2 2_Table 2A-1_EFT (Annual)" xfId="8492"/>
    <cellStyle name="Total 11 3 2 3" xfId="4904"/>
    <cellStyle name="Total 11 3 2 3 2" xfId="13164"/>
    <cellStyle name="Total 11 3 2 3 2 2" xfId="25170"/>
    <cellStyle name="Total 11 3 2 3 2 2 2" xfId="46356"/>
    <cellStyle name="Total 11 3 2 3 2 3" xfId="35752"/>
    <cellStyle name="Total 11 3 2 3 3" xfId="20057"/>
    <cellStyle name="Total 11 3 2 3 3 2" xfId="41244"/>
    <cellStyle name="Total 11 3 2 3 4" xfId="30561"/>
    <cellStyle name="Total 11 3 2 3_Table 2A-1_EFT (Annual)" xfId="8494"/>
    <cellStyle name="Total 11 3 2 4" xfId="10508"/>
    <cellStyle name="Total 11 3 2 4 2" xfId="22624"/>
    <cellStyle name="Total 11 3 2 4 2 2" xfId="43810"/>
    <cellStyle name="Total 11 3 2 4 3" xfId="33206"/>
    <cellStyle name="Total 11 3 2 5" xfId="17511"/>
    <cellStyle name="Total 11 3 2 5 2" xfId="38698"/>
    <cellStyle name="Total 11 3 2 6" xfId="27818"/>
    <cellStyle name="Total 11 3 2_Table 2A-1_EFT (Annual)" xfId="8491"/>
    <cellStyle name="Total 11 3 3" xfId="900"/>
    <cellStyle name="Total 11 3 3 2" xfId="4461"/>
    <cellStyle name="Total 11 3 3 2 2" xfId="12723"/>
    <cellStyle name="Total 11 3 3 2 2 2" xfId="24733"/>
    <cellStyle name="Total 11 3 3 2 2 2 2" xfId="45919"/>
    <cellStyle name="Total 11 3 3 2 2 3" xfId="35315"/>
    <cellStyle name="Total 11 3 3 2 3" xfId="19620"/>
    <cellStyle name="Total 11 3 3 2 3 2" xfId="40807"/>
    <cellStyle name="Total 11 3 3 2 4" xfId="30118"/>
    <cellStyle name="Total 11 3 3 2_Table 2A-1_EFT (Annual)" xfId="8496"/>
    <cellStyle name="Total 11 3 3 3" xfId="10070"/>
    <cellStyle name="Total 11 3 3 3 2" xfId="22187"/>
    <cellStyle name="Total 11 3 3 3 2 2" xfId="43373"/>
    <cellStyle name="Total 11 3 3 3 3" xfId="32769"/>
    <cellStyle name="Total 11 3 3 4" xfId="17074"/>
    <cellStyle name="Total 11 3 3 4 2" xfId="38261"/>
    <cellStyle name="Total 11 3 3 5" xfId="27375"/>
    <cellStyle name="Total 11 3 3_Table 2A-1_EFT (Annual)" xfId="8495"/>
    <cellStyle name="Total 11 3 4" xfId="2082"/>
    <cellStyle name="Total 11 3 4 2" xfId="5643"/>
    <cellStyle name="Total 11 3 4 2 2" xfId="13858"/>
    <cellStyle name="Total 11 3 4 2 2 2" xfId="25846"/>
    <cellStyle name="Total 11 3 4 2 2 2 2" xfId="47032"/>
    <cellStyle name="Total 11 3 4 2 2 3" xfId="36428"/>
    <cellStyle name="Total 11 3 4 2 3" xfId="20733"/>
    <cellStyle name="Total 11 3 4 2 3 2" xfId="41920"/>
    <cellStyle name="Total 11 3 4 2 4" xfId="31300"/>
    <cellStyle name="Total 11 3 4 2_Table 2A-1_EFT (Annual)" xfId="8498"/>
    <cellStyle name="Total 11 3 4 3" xfId="11202"/>
    <cellStyle name="Total 11 3 4 3 2" xfId="23300"/>
    <cellStyle name="Total 11 3 4 3 2 2" xfId="44486"/>
    <cellStyle name="Total 11 3 4 3 3" xfId="33882"/>
    <cellStyle name="Total 11 3 4 4" xfId="18187"/>
    <cellStyle name="Total 11 3 4 4 2" xfId="39374"/>
    <cellStyle name="Total 11 3 4 5" xfId="28557"/>
    <cellStyle name="Total 11 3 4_Table 2A-1_EFT (Annual)" xfId="8497"/>
    <cellStyle name="Total 11 3 5" xfId="3930"/>
    <cellStyle name="Total 11 3 5 2" xfId="12258"/>
    <cellStyle name="Total 11 3 5 2 2" xfId="24282"/>
    <cellStyle name="Total 11 3 5 2 2 2" xfId="45468"/>
    <cellStyle name="Total 11 3 5 2 3" xfId="34864"/>
    <cellStyle name="Total 11 3 5 3" xfId="19169"/>
    <cellStyle name="Total 11 3 5 3 2" xfId="40356"/>
    <cellStyle name="Total 11 3 5 4" xfId="29618"/>
    <cellStyle name="Total 11 3 5_Table 2A-1_EFT (Annual)" xfId="8499"/>
    <cellStyle name="Total 11 3 6" xfId="9595"/>
    <cellStyle name="Total 11 3 6 2" xfId="21736"/>
    <cellStyle name="Total 11 3 6 2 2" xfId="42922"/>
    <cellStyle name="Total 11 3 6 3" xfId="32318"/>
    <cellStyle name="Total 11 3 7" xfId="16623"/>
    <cellStyle name="Total 11 3 7 2" xfId="37810"/>
    <cellStyle name="Total 11 3 8" xfId="26875"/>
    <cellStyle name="Total 11 3_Table 2A-1_EFT (Annual)" xfId="3516"/>
    <cellStyle name="Total 11 4" xfId="1177"/>
    <cellStyle name="Total 11 4 2" xfId="2447"/>
    <cellStyle name="Total 11 4 2 2" xfId="6008"/>
    <cellStyle name="Total 11 4 2 2 2" xfId="14202"/>
    <cellStyle name="Total 11 4 2 2 2 2" xfId="26174"/>
    <cellStyle name="Total 11 4 2 2 2 2 2" xfId="47360"/>
    <cellStyle name="Total 11 4 2 2 2 3" xfId="36756"/>
    <cellStyle name="Total 11 4 2 2 3" xfId="21061"/>
    <cellStyle name="Total 11 4 2 2 3 2" xfId="42248"/>
    <cellStyle name="Total 11 4 2 2 4" xfId="31664"/>
    <cellStyle name="Total 11 4 2 2_Table 2A-1_EFT (Annual)" xfId="8502"/>
    <cellStyle name="Total 11 4 2 3" xfId="11544"/>
    <cellStyle name="Total 11 4 2 3 2" xfId="23628"/>
    <cellStyle name="Total 11 4 2 3 2 2" xfId="44814"/>
    <cellStyle name="Total 11 4 2 3 3" xfId="34210"/>
    <cellStyle name="Total 11 4 2 4" xfId="18515"/>
    <cellStyle name="Total 11 4 2 4 2" xfId="39702"/>
    <cellStyle name="Total 11 4 2 5" xfId="28921"/>
    <cellStyle name="Total 11 4 2_Table 2A-1_EFT (Annual)" xfId="8501"/>
    <cellStyle name="Total 11 4 3" xfId="4738"/>
    <cellStyle name="Total 11 4 3 2" xfId="12998"/>
    <cellStyle name="Total 11 4 3 2 2" xfId="25004"/>
    <cellStyle name="Total 11 4 3 2 2 2" xfId="46190"/>
    <cellStyle name="Total 11 4 3 2 3" xfId="35586"/>
    <cellStyle name="Total 11 4 3 3" xfId="19891"/>
    <cellStyle name="Total 11 4 3 3 2" xfId="41078"/>
    <cellStyle name="Total 11 4 3 4" xfId="30395"/>
    <cellStyle name="Total 11 4 3_Table 2A-1_EFT (Annual)" xfId="8503"/>
    <cellStyle name="Total 11 4 4" xfId="10342"/>
    <cellStyle name="Total 11 4 4 2" xfId="22458"/>
    <cellStyle name="Total 11 4 4 2 2" xfId="43644"/>
    <cellStyle name="Total 11 4 4 3" xfId="33040"/>
    <cellStyle name="Total 11 4 5" xfId="17345"/>
    <cellStyle name="Total 11 4 5 2" xfId="38532"/>
    <cellStyle name="Total 11 4 6" xfId="27652"/>
    <cellStyle name="Total 11 4_Table 2A-1_EFT (Annual)" xfId="8500"/>
    <cellStyle name="Total 11 5" xfId="741"/>
    <cellStyle name="Total 11 5 2" xfId="4302"/>
    <cellStyle name="Total 11 5 2 2" xfId="12582"/>
    <cellStyle name="Total 11 5 2 2 2" xfId="24599"/>
    <cellStyle name="Total 11 5 2 2 2 2" xfId="45785"/>
    <cellStyle name="Total 11 5 2 2 3" xfId="35181"/>
    <cellStyle name="Total 11 5 2 3" xfId="19486"/>
    <cellStyle name="Total 11 5 2 3 2" xfId="40673"/>
    <cellStyle name="Total 11 5 2 4" xfId="29959"/>
    <cellStyle name="Total 11 5 2_Table 2A-1_EFT (Annual)" xfId="8505"/>
    <cellStyle name="Total 11 5 3" xfId="9930"/>
    <cellStyle name="Total 11 5 3 2" xfId="22053"/>
    <cellStyle name="Total 11 5 3 2 2" xfId="43239"/>
    <cellStyle name="Total 11 5 3 3" xfId="32635"/>
    <cellStyle name="Total 11 5 4" xfId="16940"/>
    <cellStyle name="Total 11 5 4 2" xfId="38127"/>
    <cellStyle name="Total 11 5 5" xfId="27216"/>
    <cellStyle name="Total 11 5_Table 2A-1_EFT (Annual)" xfId="8504"/>
    <cellStyle name="Total 11 6" xfId="1792"/>
    <cellStyle name="Total 11 6 2" xfId="5353"/>
    <cellStyle name="Total 11 6 2 2" xfId="13568"/>
    <cellStyle name="Total 11 6 2 2 2" xfId="25556"/>
    <cellStyle name="Total 11 6 2 2 2 2" xfId="46742"/>
    <cellStyle name="Total 11 6 2 2 3" xfId="36138"/>
    <cellStyle name="Total 11 6 2 3" xfId="20443"/>
    <cellStyle name="Total 11 6 2 3 2" xfId="41630"/>
    <cellStyle name="Total 11 6 2 4" xfId="31010"/>
    <cellStyle name="Total 11 6 2_Table 2A-1_EFT (Annual)" xfId="8507"/>
    <cellStyle name="Total 11 6 3" xfId="10912"/>
    <cellStyle name="Total 11 6 3 2" xfId="23010"/>
    <cellStyle name="Total 11 6 3 2 2" xfId="44196"/>
    <cellStyle name="Total 11 6 3 3" xfId="33592"/>
    <cellStyle name="Total 11 6 4" xfId="17897"/>
    <cellStyle name="Total 11 6 4 2" xfId="39084"/>
    <cellStyle name="Total 11 6 5" xfId="28267"/>
    <cellStyle name="Total 11 6_Table 2A-1_EFT (Annual)" xfId="8506"/>
    <cellStyle name="Total 11 7" xfId="3718"/>
    <cellStyle name="Total 11 7 2" xfId="12086"/>
    <cellStyle name="Total 11 7 2 2" xfId="24116"/>
    <cellStyle name="Total 11 7 2 2 2" xfId="45302"/>
    <cellStyle name="Total 11 7 2 3" xfId="34698"/>
    <cellStyle name="Total 11 7 3" xfId="19003"/>
    <cellStyle name="Total 11 7 3 2" xfId="40190"/>
    <cellStyle name="Total 11 7 4" xfId="29427"/>
    <cellStyle name="Total 11 7_Table 2A-1_EFT (Annual)" xfId="8508"/>
    <cellStyle name="Total 11 8" xfId="9405"/>
    <cellStyle name="Total 11 8 2" xfId="21570"/>
    <cellStyle name="Total 11 8 2 2" xfId="42756"/>
    <cellStyle name="Total 11 8 3" xfId="32152"/>
    <cellStyle name="Total 11 9" xfId="16457"/>
    <cellStyle name="Total 11 9 2" xfId="37644"/>
    <cellStyle name="Total 11_Table 2A-1_EFT (Annual)" xfId="3514"/>
    <cellStyle name="Total 12" xfId="144"/>
    <cellStyle name="Total 12 10" xfId="26699"/>
    <cellStyle name="Total 12 2" xfId="537"/>
    <cellStyle name="Total 12 2 2" xfId="1514"/>
    <cellStyle name="Total 12 2 2 2" xfId="2784"/>
    <cellStyle name="Total 12 2 2 2 2" xfId="6345"/>
    <cellStyle name="Total 12 2 2 2 2 2" xfId="14539"/>
    <cellStyle name="Total 12 2 2 2 2 2 2" xfId="26511"/>
    <cellStyle name="Total 12 2 2 2 2 2 2 2" xfId="47697"/>
    <cellStyle name="Total 12 2 2 2 2 2 3" xfId="37093"/>
    <cellStyle name="Total 12 2 2 2 2 3" xfId="21398"/>
    <cellStyle name="Total 12 2 2 2 2 3 2" xfId="42585"/>
    <cellStyle name="Total 12 2 2 2 2 4" xfId="32001"/>
    <cellStyle name="Total 12 2 2 2 2_Table 2A-1_EFT (Annual)" xfId="8511"/>
    <cellStyle name="Total 12 2 2 2 3" xfId="11881"/>
    <cellStyle name="Total 12 2 2 2 3 2" xfId="23965"/>
    <cellStyle name="Total 12 2 2 2 3 2 2" xfId="45151"/>
    <cellStyle name="Total 12 2 2 2 3 3" xfId="34547"/>
    <cellStyle name="Total 12 2 2 2 4" xfId="18852"/>
    <cellStyle name="Total 12 2 2 2 4 2" xfId="40039"/>
    <cellStyle name="Total 12 2 2 2 5" xfId="29258"/>
    <cellStyle name="Total 12 2 2 2_Table 2A-1_EFT (Annual)" xfId="8510"/>
    <cellStyle name="Total 12 2 2 3" xfId="5075"/>
    <cellStyle name="Total 12 2 2 3 2" xfId="13335"/>
    <cellStyle name="Total 12 2 2 3 2 2" xfId="25341"/>
    <cellStyle name="Total 12 2 2 3 2 2 2" xfId="46527"/>
    <cellStyle name="Total 12 2 2 3 2 3" xfId="35923"/>
    <cellStyle name="Total 12 2 2 3 3" xfId="20228"/>
    <cellStyle name="Total 12 2 2 3 3 2" xfId="41415"/>
    <cellStyle name="Total 12 2 2 3 4" xfId="30732"/>
    <cellStyle name="Total 12 2 2 3_Table 2A-1_EFT (Annual)" xfId="8512"/>
    <cellStyle name="Total 12 2 2 4" xfId="10679"/>
    <cellStyle name="Total 12 2 2 4 2" xfId="22795"/>
    <cellStyle name="Total 12 2 2 4 2 2" xfId="43981"/>
    <cellStyle name="Total 12 2 2 4 3" xfId="33377"/>
    <cellStyle name="Total 12 2 2 5" xfId="17682"/>
    <cellStyle name="Total 12 2 2 5 2" xfId="38869"/>
    <cellStyle name="Total 12 2 2 6" xfId="27989"/>
    <cellStyle name="Total 12 2 2_Table 2A-1_EFT (Annual)" xfId="8509"/>
    <cellStyle name="Total 12 2 3" xfId="1046"/>
    <cellStyle name="Total 12 2 3 2" xfId="4607"/>
    <cellStyle name="Total 12 2 3 2 2" xfId="12867"/>
    <cellStyle name="Total 12 2 3 2 2 2" xfId="24873"/>
    <cellStyle name="Total 12 2 3 2 2 2 2" xfId="46059"/>
    <cellStyle name="Total 12 2 3 2 2 3" xfId="35455"/>
    <cellStyle name="Total 12 2 3 2 3" xfId="19760"/>
    <cellStyle name="Total 12 2 3 2 3 2" xfId="40947"/>
    <cellStyle name="Total 12 2 3 2 4" xfId="30264"/>
    <cellStyle name="Total 12 2 3 2_Table 2A-1_EFT (Annual)" xfId="8514"/>
    <cellStyle name="Total 12 2 3 3" xfId="10211"/>
    <cellStyle name="Total 12 2 3 3 2" xfId="22327"/>
    <cellStyle name="Total 12 2 3 3 2 2" xfId="43513"/>
    <cellStyle name="Total 12 2 3 3 3" xfId="32909"/>
    <cellStyle name="Total 12 2 3 4" xfId="17214"/>
    <cellStyle name="Total 12 2 3 4 2" xfId="38401"/>
    <cellStyle name="Total 12 2 3 5" xfId="27521"/>
    <cellStyle name="Total 12 2 3_Table 2A-1_EFT (Annual)" xfId="8513"/>
    <cellStyle name="Total 12 2 4" xfId="2253"/>
    <cellStyle name="Total 12 2 4 2" xfId="5814"/>
    <cellStyle name="Total 12 2 4 2 2" xfId="14029"/>
    <cellStyle name="Total 12 2 4 2 2 2" xfId="26017"/>
    <cellStyle name="Total 12 2 4 2 2 2 2" xfId="47203"/>
    <cellStyle name="Total 12 2 4 2 2 3" xfId="36599"/>
    <cellStyle name="Total 12 2 4 2 3" xfId="20904"/>
    <cellStyle name="Total 12 2 4 2 3 2" xfId="42091"/>
    <cellStyle name="Total 12 2 4 2 4" xfId="31471"/>
    <cellStyle name="Total 12 2 4 2_Table 2A-1_EFT (Annual)" xfId="8516"/>
    <cellStyle name="Total 12 2 4 3" xfId="11373"/>
    <cellStyle name="Total 12 2 4 3 2" xfId="23471"/>
    <cellStyle name="Total 12 2 4 3 2 2" xfId="44657"/>
    <cellStyle name="Total 12 2 4 3 3" xfId="34053"/>
    <cellStyle name="Total 12 2 4 4" xfId="18358"/>
    <cellStyle name="Total 12 2 4 4 2" xfId="39545"/>
    <cellStyle name="Total 12 2 4 5" xfId="28728"/>
    <cellStyle name="Total 12 2 4_Table 2A-1_EFT (Annual)" xfId="8515"/>
    <cellStyle name="Total 12 2 5" xfId="4107"/>
    <cellStyle name="Total 12 2 5 2" xfId="12431"/>
    <cellStyle name="Total 12 2 5 2 2" xfId="24453"/>
    <cellStyle name="Total 12 2 5 2 2 2" xfId="45639"/>
    <cellStyle name="Total 12 2 5 2 3" xfId="35035"/>
    <cellStyle name="Total 12 2 5 3" xfId="19340"/>
    <cellStyle name="Total 12 2 5 3 2" xfId="40527"/>
    <cellStyle name="Total 12 2 5 4" xfId="29795"/>
    <cellStyle name="Total 12 2 5_Table 2A-1_EFT (Annual)" xfId="8517"/>
    <cellStyle name="Total 12 2 6" xfId="9770"/>
    <cellStyle name="Total 12 2 6 2" xfId="21907"/>
    <cellStyle name="Total 12 2 6 2 2" xfId="43093"/>
    <cellStyle name="Total 12 2 6 3" xfId="32489"/>
    <cellStyle name="Total 12 2 7" xfId="16794"/>
    <cellStyle name="Total 12 2 7 2" xfId="37981"/>
    <cellStyle name="Total 12 2 8" xfId="27052"/>
    <cellStyle name="Total 12 2_Table 2A-1_EFT (Annual)" xfId="3518"/>
    <cellStyle name="Total 12 3" xfId="375"/>
    <cellStyle name="Total 12 3 2" xfId="1358"/>
    <cellStyle name="Total 12 3 2 2" xfId="2628"/>
    <cellStyle name="Total 12 3 2 2 2" xfId="6189"/>
    <cellStyle name="Total 12 3 2 2 2 2" xfId="14383"/>
    <cellStyle name="Total 12 3 2 2 2 2 2" xfId="26355"/>
    <cellStyle name="Total 12 3 2 2 2 2 2 2" xfId="47541"/>
    <cellStyle name="Total 12 3 2 2 2 2 3" xfId="36937"/>
    <cellStyle name="Total 12 3 2 2 2 3" xfId="21242"/>
    <cellStyle name="Total 12 3 2 2 2 3 2" xfId="42429"/>
    <cellStyle name="Total 12 3 2 2 2 4" xfId="31845"/>
    <cellStyle name="Total 12 3 2 2 2_Table 2A-1_EFT (Annual)" xfId="8520"/>
    <cellStyle name="Total 12 3 2 2 3" xfId="11725"/>
    <cellStyle name="Total 12 3 2 2 3 2" xfId="23809"/>
    <cellStyle name="Total 12 3 2 2 3 2 2" xfId="44995"/>
    <cellStyle name="Total 12 3 2 2 3 3" xfId="34391"/>
    <cellStyle name="Total 12 3 2 2 4" xfId="18696"/>
    <cellStyle name="Total 12 3 2 2 4 2" xfId="39883"/>
    <cellStyle name="Total 12 3 2 2 5" xfId="29102"/>
    <cellStyle name="Total 12 3 2 2_Table 2A-1_EFT (Annual)" xfId="8519"/>
    <cellStyle name="Total 12 3 2 3" xfId="4919"/>
    <cellStyle name="Total 12 3 2 3 2" xfId="13179"/>
    <cellStyle name="Total 12 3 2 3 2 2" xfId="25185"/>
    <cellStyle name="Total 12 3 2 3 2 2 2" xfId="46371"/>
    <cellStyle name="Total 12 3 2 3 2 3" xfId="35767"/>
    <cellStyle name="Total 12 3 2 3 3" xfId="20072"/>
    <cellStyle name="Total 12 3 2 3 3 2" xfId="41259"/>
    <cellStyle name="Total 12 3 2 3 4" xfId="30576"/>
    <cellStyle name="Total 12 3 2 3_Table 2A-1_EFT (Annual)" xfId="8521"/>
    <cellStyle name="Total 12 3 2 4" xfId="10523"/>
    <cellStyle name="Total 12 3 2 4 2" xfId="22639"/>
    <cellStyle name="Total 12 3 2 4 2 2" xfId="43825"/>
    <cellStyle name="Total 12 3 2 4 3" xfId="33221"/>
    <cellStyle name="Total 12 3 2 5" xfId="17526"/>
    <cellStyle name="Total 12 3 2 5 2" xfId="38713"/>
    <cellStyle name="Total 12 3 2 6" xfId="27833"/>
    <cellStyle name="Total 12 3 2_Table 2A-1_EFT (Annual)" xfId="8518"/>
    <cellStyle name="Total 12 3 3" xfId="914"/>
    <cellStyle name="Total 12 3 3 2" xfId="4475"/>
    <cellStyle name="Total 12 3 3 2 2" xfId="12737"/>
    <cellStyle name="Total 12 3 3 2 2 2" xfId="24747"/>
    <cellStyle name="Total 12 3 3 2 2 2 2" xfId="45933"/>
    <cellStyle name="Total 12 3 3 2 2 3" xfId="35329"/>
    <cellStyle name="Total 12 3 3 2 3" xfId="19634"/>
    <cellStyle name="Total 12 3 3 2 3 2" xfId="40821"/>
    <cellStyle name="Total 12 3 3 2 4" xfId="30132"/>
    <cellStyle name="Total 12 3 3 2_Table 2A-1_EFT (Annual)" xfId="8523"/>
    <cellStyle name="Total 12 3 3 3" xfId="10084"/>
    <cellStyle name="Total 12 3 3 3 2" xfId="22201"/>
    <cellStyle name="Total 12 3 3 3 2 2" xfId="43387"/>
    <cellStyle name="Total 12 3 3 3 3" xfId="32783"/>
    <cellStyle name="Total 12 3 3 4" xfId="17088"/>
    <cellStyle name="Total 12 3 3 4 2" xfId="38275"/>
    <cellStyle name="Total 12 3 3 5" xfId="27389"/>
    <cellStyle name="Total 12 3 3_Table 2A-1_EFT (Annual)" xfId="8522"/>
    <cellStyle name="Total 12 3 4" xfId="2097"/>
    <cellStyle name="Total 12 3 4 2" xfId="5658"/>
    <cellStyle name="Total 12 3 4 2 2" xfId="13873"/>
    <cellStyle name="Total 12 3 4 2 2 2" xfId="25861"/>
    <cellStyle name="Total 12 3 4 2 2 2 2" xfId="47047"/>
    <cellStyle name="Total 12 3 4 2 2 3" xfId="36443"/>
    <cellStyle name="Total 12 3 4 2 3" xfId="20748"/>
    <cellStyle name="Total 12 3 4 2 3 2" xfId="41935"/>
    <cellStyle name="Total 12 3 4 2 4" xfId="31315"/>
    <cellStyle name="Total 12 3 4 2_Table 2A-1_EFT (Annual)" xfId="8525"/>
    <cellStyle name="Total 12 3 4 3" xfId="11217"/>
    <cellStyle name="Total 12 3 4 3 2" xfId="23315"/>
    <cellStyle name="Total 12 3 4 3 2 2" xfId="44501"/>
    <cellStyle name="Total 12 3 4 3 3" xfId="33897"/>
    <cellStyle name="Total 12 3 4 4" xfId="18202"/>
    <cellStyle name="Total 12 3 4 4 2" xfId="39389"/>
    <cellStyle name="Total 12 3 4 5" xfId="28572"/>
    <cellStyle name="Total 12 3 4_Table 2A-1_EFT (Annual)" xfId="8524"/>
    <cellStyle name="Total 12 3 5" xfId="3945"/>
    <cellStyle name="Total 12 3 5 2" xfId="12273"/>
    <cellStyle name="Total 12 3 5 2 2" xfId="24297"/>
    <cellStyle name="Total 12 3 5 2 2 2" xfId="45483"/>
    <cellStyle name="Total 12 3 5 2 3" xfId="34879"/>
    <cellStyle name="Total 12 3 5 3" xfId="19184"/>
    <cellStyle name="Total 12 3 5 3 2" xfId="40371"/>
    <cellStyle name="Total 12 3 5 4" xfId="29633"/>
    <cellStyle name="Total 12 3 5_Table 2A-1_EFT (Annual)" xfId="8526"/>
    <cellStyle name="Total 12 3 6" xfId="9610"/>
    <cellStyle name="Total 12 3 6 2" xfId="21751"/>
    <cellStyle name="Total 12 3 6 2 2" xfId="42937"/>
    <cellStyle name="Total 12 3 6 3" xfId="32333"/>
    <cellStyle name="Total 12 3 7" xfId="16638"/>
    <cellStyle name="Total 12 3 7 2" xfId="37825"/>
    <cellStyle name="Total 12 3 8" xfId="26890"/>
    <cellStyle name="Total 12 3_Table 2A-1_EFT (Annual)" xfId="3519"/>
    <cellStyle name="Total 12 4" xfId="1192"/>
    <cellStyle name="Total 12 4 2" xfId="2462"/>
    <cellStyle name="Total 12 4 2 2" xfId="6023"/>
    <cellStyle name="Total 12 4 2 2 2" xfId="14217"/>
    <cellStyle name="Total 12 4 2 2 2 2" xfId="26189"/>
    <cellStyle name="Total 12 4 2 2 2 2 2" xfId="47375"/>
    <cellStyle name="Total 12 4 2 2 2 3" xfId="36771"/>
    <cellStyle name="Total 12 4 2 2 3" xfId="21076"/>
    <cellStyle name="Total 12 4 2 2 3 2" xfId="42263"/>
    <cellStyle name="Total 12 4 2 2 4" xfId="31679"/>
    <cellStyle name="Total 12 4 2 2_Table 2A-1_EFT (Annual)" xfId="8529"/>
    <cellStyle name="Total 12 4 2 3" xfId="11559"/>
    <cellStyle name="Total 12 4 2 3 2" xfId="23643"/>
    <cellStyle name="Total 12 4 2 3 2 2" xfId="44829"/>
    <cellStyle name="Total 12 4 2 3 3" xfId="34225"/>
    <cellStyle name="Total 12 4 2 4" xfId="18530"/>
    <cellStyle name="Total 12 4 2 4 2" xfId="39717"/>
    <cellStyle name="Total 12 4 2 5" xfId="28936"/>
    <cellStyle name="Total 12 4 2_Table 2A-1_EFT (Annual)" xfId="8528"/>
    <cellStyle name="Total 12 4 3" xfId="4753"/>
    <cellStyle name="Total 12 4 3 2" xfId="13013"/>
    <cellStyle name="Total 12 4 3 2 2" xfId="25019"/>
    <cellStyle name="Total 12 4 3 2 2 2" xfId="46205"/>
    <cellStyle name="Total 12 4 3 2 3" xfId="35601"/>
    <cellStyle name="Total 12 4 3 3" xfId="19906"/>
    <cellStyle name="Total 12 4 3 3 2" xfId="41093"/>
    <cellStyle name="Total 12 4 3 4" xfId="30410"/>
    <cellStyle name="Total 12 4 3_Table 2A-1_EFT (Annual)" xfId="8530"/>
    <cellStyle name="Total 12 4 4" xfId="10357"/>
    <cellStyle name="Total 12 4 4 2" xfId="22473"/>
    <cellStyle name="Total 12 4 4 2 2" xfId="43659"/>
    <cellStyle name="Total 12 4 4 3" xfId="33055"/>
    <cellStyle name="Total 12 4 5" xfId="17360"/>
    <cellStyle name="Total 12 4 5 2" xfId="38547"/>
    <cellStyle name="Total 12 4 6" xfId="27667"/>
    <cellStyle name="Total 12 4_Table 2A-1_EFT (Annual)" xfId="8527"/>
    <cellStyle name="Total 12 5" xfId="755"/>
    <cellStyle name="Total 12 5 2" xfId="4316"/>
    <cellStyle name="Total 12 5 2 2" xfId="12596"/>
    <cellStyle name="Total 12 5 2 2 2" xfId="24613"/>
    <cellStyle name="Total 12 5 2 2 2 2" xfId="45799"/>
    <cellStyle name="Total 12 5 2 2 3" xfId="35195"/>
    <cellStyle name="Total 12 5 2 3" xfId="19500"/>
    <cellStyle name="Total 12 5 2 3 2" xfId="40687"/>
    <cellStyle name="Total 12 5 2 4" xfId="29973"/>
    <cellStyle name="Total 12 5 2_Table 2A-1_EFT (Annual)" xfId="8532"/>
    <cellStyle name="Total 12 5 3" xfId="9944"/>
    <cellStyle name="Total 12 5 3 2" xfId="22067"/>
    <cellStyle name="Total 12 5 3 2 2" xfId="43253"/>
    <cellStyle name="Total 12 5 3 3" xfId="32649"/>
    <cellStyle name="Total 12 5 4" xfId="16954"/>
    <cellStyle name="Total 12 5 4 2" xfId="38141"/>
    <cellStyle name="Total 12 5 5" xfId="27230"/>
    <cellStyle name="Total 12 5_Table 2A-1_EFT (Annual)" xfId="8531"/>
    <cellStyle name="Total 12 6" xfId="1852"/>
    <cellStyle name="Total 12 6 2" xfId="5413"/>
    <cellStyle name="Total 12 6 2 2" xfId="13628"/>
    <cellStyle name="Total 12 6 2 2 2" xfId="25616"/>
    <cellStyle name="Total 12 6 2 2 2 2" xfId="46802"/>
    <cellStyle name="Total 12 6 2 2 3" xfId="36198"/>
    <cellStyle name="Total 12 6 2 3" xfId="20503"/>
    <cellStyle name="Total 12 6 2 3 2" xfId="41690"/>
    <cellStyle name="Total 12 6 2 4" xfId="31070"/>
    <cellStyle name="Total 12 6 2_Table 2A-1_EFT (Annual)" xfId="8534"/>
    <cellStyle name="Total 12 6 3" xfId="10972"/>
    <cellStyle name="Total 12 6 3 2" xfId="23070"/>
    <cellStyle name="Total 12 6 3 2 2" xfId="44256"/>
    <cellStyle name="Total 12 6 3 3" xfId="33652"/>
    <cellStyle name="Total 12 6 4" xfId="17957"/>
    <cellStyle name="Total 12 6 4 2" xfId="39144"/>
    <cellStyle name="Total 12 6 5" xfId="28327"/>
    <cellStyle name="Total 12 6_Table 2A-1_EFT (Annual)" xfId="8533"/>
    <cellStyle name="Total 12 7" xfId="3733"/>
    <cellStyle name="Total 12 7 2" xfId="12101"/>
    <cellStyle name="Total 12 7 2 2" xfId="24131"/>
    <cellStyle name="Total 12 7 2 2 2" xfId="45317"/>
    <cellStyle name="Total 12 7 2 3" xfId="34713"/>
    <cellStyle name="Total 12 7 3" xfId="19018"/>
    <cellStyle name="Total 12 7 3 2" xfId="40205"/>
    <cellStyle name="Total 12 7 4" xfId="29442"/>
    <cellStyle name="Total 12 7_Table 2A-1_EFT (Annual)" xfId="8535"/>
    <cellStyle name="Total 12 8" xfId="9420"/>
    <cellStyle name="Total 12 8 2" xfId="21585"/>
    <cellStyle name="Total 12 8 2 2" xfId="42771"/>
    <cellStyle name="Total 12 8 3" xfId="32167"/>
    <cellStyle name="Total 12 9" xfId="16472"/>
    <cellStyle name="Total 12 9 2" xfId="37659"/>
    <cellStyle name="Total 12_Table 2A-1_EFT (Annual)" xfId="3517"/>
    <cellStyle name="Total 13" xfId="152"/>
    <cellStyle name="Total 13 10" xfId="26707"/>
    <cellStyle name="Total 13 2" xfId="545"/>
    <cellStyle name="Total 13 2 2" xfId="1522"/>
    <cellStyle name="Total 13 2 2 2" xfId="2792"/>
    <cellStyle name="Total 13 2 2 2 2" xfId="6353"/>
    <cellStyle name="Total 13 2 2 2 2 2" xfId="14547"/>
    <cellStyle name="Total 13 2 2 2 2 2 2" xfId="26519"/>
    <cellStyle name="Total 13 2 2 2 2 2 2 2" xfId="47705"/>
    <cellStyle name="Total 13 2 2 2 2 2 3" xfId="37101"/>
    <cellStyle name="Total 13 2 2 2 2 3" xfId="21406"/>
    <cellStyle name="Total 13 2 2 2 2 3 2" xfId="42593"/>
    <cellStyle name="Total 13 2 2 2 2 4" xfId="32009"/>
    <cellStyle name="Total 13 2 2 2 2_Table 2A-1_EFT (Annual)" xfId="8538"/>
    <cellStyle name="Total 13 2 2 2 3" xfId="11889"/>
    <cellStyle name="Total 13 2 2 2 3 2" xfId="23973"/>
    <cellStyle name="Total 13 2 2 2 3 2 2" xfId="45159"/>
    <cellStyle name="Total 13 2 2 2 3 3" xfId="34555"/>
    <cellStyle name="Total 13 2 2 2 4" xfId="18860"/>
    <cellStyle name="Total 13 2 2 2 4 2" xfId="40047"/>
    <cellStyle name="Total 13 2 2 2 5" xfId="29266"/>
    <cellStyle name="Total 13 2 2 2_Table 2A-1_EFT (Annual)" xfId="8537"/>
    <cellStyle name="Total 13 2 2 3" xfId="5083"/>
    <cellStyle name="Total 13 2 2 3 2" xfId="13343"/>
    <cellStyle name="Total 13 2 2 3 2 2" xfId="25349"/>
    <cellStyle name="Total 13 2 2 3 2 2 2" xfId="46535"/>
    <cellStyle name="Total 13 2 2 3 2 3" xfId="35931"/>
    <cellStyle name="Total 13 2 2 3 3" xfId="20236"/>
    <cellStyle name="Total 13 2 2 3 3 2" xfId="41423"/>
    <cellStyle name="Total 13 2 2 3 4" xfId="30740"/>
    <cellStyle name="Total 13 2 2 3_Table 2A-1_EFT (Annual)" xfId="8539"/>
    <cellStyle name="Total 13 2 2 4" xfId="10687"/>
    <cellStyle name="Total 13 2 2 4 2" xfId="22803"/>
    <cellStyle name="Total 13 2 2 4 2 2" xfId="43989"/>
    <cellStyle name="Total 13 2 2 4 3" xfId="33385"/>
    <cellStyle name="Total 13 2 2 5" xfId="17690"/>
    <cellStyle name="Total 13 2 2 5 2" xfId="38877"/>
    <cellStyle name="Total 13 2 2 6" xfId="27997"/>
    <cellStyle name="Total 13 2 2_Table 2A-1_EFT (Annual)" xfId="8536"/>
    <cellStyle name="Total 13 2 3" xfId="1052"/>
    <cellStyle name="Total 13 2 3 2" xfId="4613"/>
    <cellStyle name="Total 13 2 3 2 2" xfId="12873"/>
    <cellStyle name="Total 13 2 3 2 2 2" xfId="24879"/>
    <cellStyle name="Total 13 2 3 2 2 2 2" xfId="46065"/>
    <cellStyle name="Total 13 2 3 2 2 3" xfId="35461"/>
    <cellStyle name="Total 13 2 3 2 3" xfId="19766"/>
    <cellStyle name="Total 13 2 3 2 3 2" xfId="40953"/>
    <cellStyle name="Total 13 2 3 2 4" xfId="30270"/>
    <cellStyle name="Total 13 2 3 2_Table 2A-1_EFT (Annual)" xfId="8541"/>
    <cellStyle name="Total 13 2 3 3" xfId="10217"/>
    <cellStyle name="Total 13 2 3 3 2" xfId="22333"/>
    <cellStyle name="Total 13 2 3 3 2 2" xfId="43519"/>
    <cellStyle name="Total 13 2 3 3 3" xfId="32915"/>
    <cellStyle name="Total 13 2 3 4" xfId="17220"/>
    <cellStyle name="Total 13 2 3 4 2" xfId="38407"/>
    <cellStyle name="Total 13 2 3 5" xfId="27527"/>
    <cellStyle name="Total 13 2 3_Table 2A-1_EFT (Annual)" xfId="8540"/>
    <cellStyle name="Total 13 2 4" xfId="2261"/>
    <cellStyle name="Total 13 2 4 2" xfId="5822"/>
    <cellStyle name="Total 13 2 4 2 2" xfId="14037"/>
    <cellStyle name="Total 13 2 4 2 2 2" xfId="26025"/>
    <cellStyle name="Total 13 2 4 2 2 2 2" xfId="47211"/>
    <cellStyle name="Total 13 2 4 2 2 3" xfId="36607"/>
    <cellStyle name="Total 13 2 4 2 3" xfId="20912"/>
    <cellStyle name="Total 13 2 4 2 3 2" xfId="42099"/>
    <cellStyle name="Total 13 2 4 2 4" xfId="31479"/>
    <cellStyle name="Total 13 2 4 2_Table 2A-1_EFT (Annual)" xfId="8543"/>
    <cellStyle name="Total 13 2 4 3" xfId="11381"/>
    <cellStyle name="Total 13 2 4 3 2" xfId="23479"/>
    <cellStyle name="Total 13 2 4 3 2 2" xfId="44665"/>
    <cellStyle name="Total 13 2 4 3 3" xfId="34061"/>
    <cellStyle name="Total 13 2 4 4" xfId="18366"/>
    <cellStyle name="Total 13 2 4 4 2" xfId="39553"/>
    <cellStyle name="Total 13 2 4 5" xfId="28736"/>
    <cellStyle name="Total 13 2 4_Table 2A-1_EFT (Annual)" xfId="8542"/>
    <cellStyle name="Total 13 2 5" xfId="4115"/>
    <cellStyle name="Total 13 2 5 2" xfId="12439"/>
    <cellStyle name="Total 13 2 5 2 2" xfId="24461"/>
    <cellStyle name="Total 13 2 5 2 2 2" xfId="45647"/>
    <cellStyle name="Total 13 2 5 2 3" xfId="35043"/>
    <cellStyle name="Total 13 2 5 3" xfId="19348"/>
    <cellStyle name="Total 13 2 5 3 2" xfId="40535"/>
    <cellStyle name="Total 13 2 5 4" xfId="29803"/>
    <cellStyle name="Total 13 2 5_Table 2A-1_EFT (Annual)" xfId="8544"/>
    <cellStyle name="Total 13 2 6" xfId="9778"/>
    <cellStyle name="Total 13 2 6 2" xfId="21915"/>
    <cellStyle name="Total 13 2 6 2 2" xfId="43101"/>
    <cellStyle name="Total 13 2 6 3" xfId="32497"/>
    <cellStyle name="Total 13 2 7" xfId="16802"/>
    <cellStyle name="Total 13 2 7 2" xfId="37989"/>
    <cellStyle name="Total 13 2 8" xfId="27060"/>
    <cellStyle name="Total 13 2_Table 2A-1_EFT (Annual)" xfId="3521"/>
    <cellStyle name="Total 13 3" xfId="383"/>
    <cellStyle name="Total 13 3 2" xfId="1366"/>
    <cellStyle name="Total 13 3 2 2" xfId="2636"/>
    <cellStyle name="Total 13 3 2 2 2" xfId="6197"/>
    <cellStyle name="Total 13 3 2 2 2 2" xfId="14391"/>
    <cellStyle name="Total 13 3 2 2 2 2 2" xfId="26363"/>
    <cellStyle name="Total 13 3 2 2 2 2 2 2" xfId="47549"/>
    <cellStyle name="Total 13 3 2 2 2 2 3" xfId="36945"/>
    <cellStyle name="Total 13 3 2 2 2 3" xfId="21250"/>
    <cellStyle name="Total 13 3 2 2 2 3 2" xfId="42437"/>
    <cellStyle name="Total 13 3 2 2 2 4" xfId="31853"/>
    <cellStyle name="Total 13 3 2 2 2_Table 2A-1_EFT (Annual)" xfId="8547"/>
    <cellStyle name="Total 13 3 2 2 3" xfId="11733"/>
    <cellStyle name="Total 13 3 2 2 3 2" xfId="23817"/>
    <cellStyle name="Total 13 3 2 2 3 2 2" xfId="45003"/>
    <cellStyle name="Total 13 3 2 2 3 3" xfId="34399"/>
    <cellStyle name="Total 13 3 2 2 4" xfId="18704"/>
    <cellStyle name="Total 13 3 2 2 4 2" xfId="39891"/>
    <cellStyle name="Total 13 3 2 2 5" xfId="29110"/>
    <cellStyle name="Total 13 3 2 2_Table 2A-1_EFT (Annual)" xfId="8546"/>
    <cellStyle name="Total 13 3 2 3" xfId="4927"/>
    <cellStyle name="Total 13 3 2 3 2" xfId="13187"/>
    <cellStyle name="Total 13 3 2 3 2 2" xfId="25193"/>
    <cellStyle name="Total 13 3 2 3 2 2 2" xfId="46379"/>
    <cellStyle name="Total 13 3 2 3 2 3" xfId="35775"/>
    <cellStyle name="Total 13 3 2 3 3" xfId="20080"/>
    <cellStyle name="Total 13 3 2 3 3 2" xfId="41267"/>
    <cellStyle name="Total 13 3 2 3 4" xfId="30584"/>
    <cellStyle name="Total 13 3 2 3_Table 2A-1_EFT (Annual)" xfId="8548"/>
    <cellStyle name="Total 13 3 2 4" xfId="10531"/>
    <cellStyle name="Total 13 3 2 4 2" xfId="22647"/>
    <cellStyle name="Total 13 3 2 4 2 2" xfId="43833"/>
    <cellStyle name="Total 13 3 2 4 3" xfId="33229"/>
    <cellStyle name="Total 13 3 2 5" xfId="17534"/>
    <cellStyle name="Total 13 3 2 5 2" xfId="38721"/>
    <cellStyle name="Total 13 3 2 6" xfId="27841"/>
    <cellStyle name="Total 13 3 2_Table 2A-1_EFT (Annual)" xfId="8545"/>
    <cellStyle name="Total 13 3 3" xfId="920"/>
    <cellStyle name="Total 13 3 3 2" xfId="4481"/>
    <cellStyle name="Total 13 3 3 2 2" xfId="12743"/>
    <cellStyle name="Total 13 3 3 2 2 2" xfId="24753"/>
    <cellStyle name="Total 13 3 3 2 2 2 2" xfId="45939"/>
    <cellStyle name="Total 13 3 3 2 2 3" xfId="35335"/>
    <cellStyle name="Total 13 3 3 2 3" xfId="19640"/>
    <cellStyle name="Total 13 3 3 2 3 2" xfId="40827"/>
    <cellStyle name="Total 13 3 3 2 4" xfId="30138"/>
    <cellStyle name="Total 13 3 3 2_Table 2A-1_EFT (Annual)" xfId="8550"/>
    <cellStyle name="Total 13 3 3 3" xfId="10090"/>
    <cellStyle name="Total 13 3 3 3 2" xfId="22207"/>
    <cellStyle name="Total 13 3 3 3 2 2" xfId="43393"/>
    <cellStyle name="Total 13 3 3 3 3" xfId="32789"/>
    <cellStyle name="Total 13 3 3 4" xfId="17094"/>
    <cellStyle name="Total 13 3 3 4 2" xfId="38281"/>
    <cellStyle name="Total 13 3 3 5" xfId="27395"/>
    <cellStyle name="Total 13 3 3_Table 2A-1_EFT (Annual)" xfId="8549"/>
    <cellStyle name="Total 13 3 4" xfId="2105"/>
    <cellStyle name="Total 13 3 4 2" xfId="5666"/>
    <cellStyle name="Total 13 3 4 2 2" xfId="13881"/>
    <cellStyle name="Total 13 3 4 2 2 2" xfId="25869"/>
    <cellStyle name="Total 13 3 4 2 2 2 2" xfId="47055"/>
    <cellStyle name="Total 13 3 4 2 2 3" xfId="36451"/>
    <cellStyle name="Total 13 3 4 2 3" xfId="20756"/>
    <cellStyle name="Total 13 3 4 2 3 2" xfId="41943"/>
    <cellStyle name="Total 13 3 4 2 4" xfId="31323"/>
    <cellStyle name="Total 13 3 4 2_Table 2A-1_EFT (Annual)" xfId="8552"/>
    <cellStyle name="Total 13 3 4 3" xfId="11225"/>
    <cellStyle name="Total 13 3 4 3 2" xfId="23323"/>
    <cellStyle name="Total 13 3 4 3 2 2" xfId="44509"/>
    <cellStyle name="Total 13 3 4 3 3" xfId="33905"/>
    <cellStyle name="Total 13 3 4 4" xfId="18210"/>
    <cellStyle name="Total 13 3 4 4 2" xfId="39397"/>
    <cellStyle name="Total 13 3 4 5" xfId="28580"/>
    <cellStyle name="Total 13 3 4_Table 2A-1_EFT (Annual)" xfId="8551"/>
    <cellStyle name="Total 13 3 5" xfId="3953"/>
    <cellStyle name="Total 13 3 5 2" xfId="12281"/>
    <cellStyle name="Total 13 3 5 2 2" xfId="24305"/>
    <cellStyle name="Total 13 3 5 2 2 2" xfId="45491"/>
    <cellStyle name="Total 13 3 5 2 3" xfId="34887"/>
    <cellStyle name="Total 13 3 5 3" xfId="19192"/>
    <cellStyle name="Total 13 3 5 3 2" xfId="40379"/>
    <cellStyle name="Total 13 3 5 4" xfId="29641"/>
    <cellStyle name="Total 13 3 5_Table 2A-1_EFT (Annual)" xfId="8553"/>
    <cellStyle name="Total 13 3 6" xfId="9618"/>
    <cellStyle name="Total 13 3 6 2" xfId="21759"/>
    <cellStyle name="Total 13 3 6 2 2" xfId="42945"/>
    <cellStyle name="Total 13 3 6 3" xfId="32341"/>
    <cellStyle name="Total 13 3 7" xfId="16646"/>
    <cellStyle name="Total 13 3 7 2" xfId="37833"/>
    <cellStyle name="Total 13 3 8" xfId="26898"/>
    <cellStyle name="Total 13 3_Table 2A-1_EFT (Annual)" xfId="3522"/>
    <cellStyle name="Total 13 4" xfId="1200"/>
    <cellStyle name="Total 13 4 2" xfId="2470"/>
    <cellStyle name="Total 13 4 2 2" xfId="6031"/>
    <cellStyle name="Total 13 4 2 2 2" xfId="14225"/>
    <cellStyle name="Total 13 4 2 2 2 2" xfId="26197"/>
    <cellStyle name="Total 13 4 2 2 2 2 2" xfId="47383"/>
    <cellStyle name="Total 13 4 2 2 2 3" xfId="36779"/>
    <cellStyle name="Total 13 4 2 2 3" xfId="21084"/>
    <cellStyle name="Total 13 4 2 2 3 2" xfId="42271"/>
    <cellStyle name="Total 13 4 2 2 4" xfId="31687"/>
    <cellStyle name="Total 13 4 2 2_Table 2A-1_EFT (Annual)" xfId="8556"/>
    <cellStyle name="Total 13 4 2 3" xfId="11567"/>
    <cellStyle name="Total 13 4 2 3 2" xfId="23651"/>
    <cellStyle name="Total 13 4 2 3 2 2" xfId="44837"/>
    <cellStyle name="Total 13 4 2 3 3" xfId="34233"/>
    <cellStyle name="Total 13 4 2 4" xfId="18538"/>
    <cellStyle name="Total 13 4 2 4 2" xfId="39725"/>
    <cellStyle name="Total 13 4 2 5" xfId="28944"/>
    <cellStyle name="Total 13 4 2_Table 2A-1_EFT (Annual)" xfId="8555"/>
    <cellStyle name="Total 13 4 3" xfId="4761"/>
    <cellStyle name="Total 13 4 3 2" xfId="13021"/>
    <cellStyle name="Total 13 4 3 2 2" xfId="25027"/>
    <cellStyle name="Total 13 4 3 2 2 2" xfId="46213"/>
    <cellStyle name="Total 13 4 3 2 3" xfId="35609"/>
    <cellStyle name="Total 13 4 3 3" xfId="19914"/>
    <cellStyle name="Total 13 4 3 3 2" xfId="41101"/>
    <cellStyle name="Total 13 4 3 4" xfId="30418"/>
    <cellStyle name="Total 13 4 3_Table 2A-1_EFT (Annual)" xfId="8557"/>
    <cellStyle name="Total 13 4 4" xfId="10365"/>
    <cellStyle name="Total 13 4 4 2" xfId="22481"/>
    <cellStyle name="Total 13 4 4 2 2" xfId="43667"/>
    <cellStyle name="Total 13 4 4 3" xfId="33063"/>
    <cellStyle name="Total 13 4 5" xfId="17368"/>
    <cellStyle name="Total 13 4 5 2" xfId="38555"/>
    <cellStyle name="Total 13 4 6" xfId="27675"/>
    <cellStyle name="Total 13 4_Table 2A-1_EFT (Annual)" xfId="8554"/>
    <cellStyle name="Total 13 5" xfId="761"/>
    <cellStyle name="Total 13 5 2" xfId="4322"/>
    <cellStyle name="Total 13 5 2 2" xfId="12602"/>
    <cellStyle name="Total 13 5 2 2 2" xfId="24619"/>
    <cellStyle name="Total 13 5 2 2 2 2" xfId="45805"/>
    <cellStyle name="Total 13 5 2 2 3" xfId="35201"/>
    <cellStyle name="Total 13 5 2 3" xfId="19506"/>
    <cellStyle name="Total 13 5 2 3 2" xfId="40693"/>
    <cellStyle name="Total 13 5 2 4" xfId="29979"/>
    <cellStyle name="Total 13 5 2_Table 2A-1_EFT (Annual)" xfId="8559"/>
    <cellStyle name="Total 13 5 3" xfId="9950"/>
    <cellStyle name="Total 13 5 3 2" xfId="22073"/>
    <cellStyle name="Total 13 5 3 2 2" xfId="43259"/>
    <cellStyle name="Total 13 5 3 3" xfId="32655"/>
    <cellStyle name="Total 13 5 4" xfId="16960"/>
    <cellStyle name="Total 13 5 4 2" xfId="38147"/>
    <cellStyle name="Total 13 5 5" xfId="27236"/>
    <cellStyle name="Total 13 5_Table 2A-1_EFT (Annual)" xfId="8558"/>
    <cellStyle name="Total 13 6" xfId="1848"/>
    <cellStyle name="Total 13 6 2" xfId="5409"/>
    <cellStyle name="Total 13 6 2 2" xfId="13624"/>
    <cellStyle name="Total 13 6 2 2 2" xfId="25612"/>
    <cellStyle name="Total 13 6 2 2 2 2" xfId="46798"/>
    <cellStyle name="Total 13 6 2 2 3" xfId="36194"/>
    <cellStyle name="Total 13 6 2 3" xfId="20499"/>
    <cellStyle name="Total 13 6 2 3 2" xfId="41686"/>
    <cellStyle name="Total 13 6 2 4" xfId="31066"/>
    <cellStyle name="Total 13 6 2_Table 2A-1_EFT (Annual)" xfId="8561"/>
    <cellStyle name="Total 13 6 3" xfId="10968"/>
    <cellStyle name="Total 13 6 3 2" xfId="23066"/>
    <cellStyle name="Total 13 6 3 2 2" xfId="44252"/>
    <cellStyle name="Total 13 6 3 3" xfId="33648"/>
    <cellStyle name="Total 13 6 4" xfId="17953"/>
    <cellStyle name="Total 13 6 4 2" xfId="39140"/>
    <cellStyle name="Total 13 6 5" xfId="28323"/>
    <cellStyle name="Total 13 6_Table 2A-1_EFT (Annual)" xfId="8560"/>
    <cellStyle name="Total 13 7" xfId="3741"/>
    <cellStyle name="Total 13 7 2" xfId="12109"/>
    <cellStyle name="Total 13 7 2 2" xfId="24139"/>
    <cellStyle name="Total 13 7 2 2 2" xfId="45325"/>
    <cellStyle name="Total 13 7 2 3" xfId="34721"/>
    <cellStyle name="Total 13 7 3" xfId="19026"/>
    <cellStyle name="Total 13 7 3 2" xfId="40213"/>
    <cellStyle name="Total 13 7 4" xfId="29450"/>
    <cellStyle name="Total 13 7_Table 2A-1_EFT (Annual)" xfId="8562"/>
    <cellStyle name="Total 13 8" xfId="9428"/>
    <cellStyle name="Total 13 8 2" xfId="21593"/>
    <cellStyle name="Total 13 8 2 2" xfId="42779"/>
    <cellStyle name="Total 13 8 3" xfId="32175"/>
    <cellStyle name="Total 13 9" xfId="16480"/>
    <cellStyle name="Total 13 9 2" xfId="37667"/>
    <cellStyle name="Total 13_Table 2A-1_EFT (Annual)" xfId="3520"/>
    <cellStyle name="Total 14" xfId="128"/>
    <cellStyle name="Total 14 10" xfId="26683"/>
    <cellStyle name="Total 14 2" xfId="521"/>
    <cellStyle name="Total 14 2 2" xfId="1498"/>
    <cellStyle name="Total 14 2 2 2" xfId="2768"/>
    <cellStyle name="Total 14 2 2 2 2" xfId="6329"/>
    <cellStyle name="Total 14 2 2 2 2 2" xfId="14523"/>
    <cellStyle name="Total 14 2 2 2 2 2 2" xfId="26495"/>
    <cellStyle name="Total 14 2 2 2 2 2 2 2" xfId="47681"/>
    <cellStyle name="Total 14 2 2 2 2 2 3" xfId="37077"/>
    <cellStyle name="Total 14 2 2 2 2 3" xfId="21382"/>
    <cellStyle name="Total 14 2 2 2 2 3 2" xfId="42569"/>
    <cellStyle name="Total 14 2 2 2 2 4" xfId="31985"/>
    <cellStyle name="Total 14 2 2 2 2_Table 2A-1_EFT (Annual)" xfId="8565"/>
    <cellStyle name="Total 14 2 2 2 3" xfId="11865"/>
    <cellStyle name="Total 14 2 2 2 3 2" xfId="23949"/>
    <cellStyle name="Total 14 2 2 2 3 2 2" xfId="45135"/>
    <cellStyle name="Total 14 2 2 2 3 3" xfId="34531"/>
    <cellStyle name="Total 14 2 2 2 4" xfId="18836"/>
    <cellStyle name="Total 14 2 2 2 4 2" xfId="40023"/>
    <cellStyle name="Total 14 2 2 2 5" xfId="29242"/>
    <cellStyle name="Total 14 2 2 2_Table 2A-1_EFT (Annual)" xfId="8564"/>
    <cellStyle name="Total 14 2 2 3" xfId="5059"/>
    <cellStyle name="Total 14 2 2 3 2" xfId="13319"/>
    <cellStyle name="Total 14 2 2 3 2 2" xfId="25325"/>
    <cellStyle name="Total 14 2 2 3 2 2 2" xfId="46511"/>
    <cellStyle name="Total 14 2 2 3 2 3" xfId="35907"/>
    <cellStyle name="Total 14 2 2 3 3" xfId="20212"/>
    <cellStyle name="Total 14 2 2 3 3 2" xfId="41399"/>
    <cellStyle name="Total 14 2 2 3 4" xfId="30716"/>
    <cellStyle name="Total 14 2 2 3_Table 2A-1_EFT (Annual)" xfId="8566"/>
    <cellStyle name="Total 14 2 2 4" xfId="10663"/>
    <cellStyle name="Total 14 2 2 4 2" xfId="22779"/>
    <cellStyle name="Total 14 2 2 4 2 2" xfId="43965"/>
    <cellStyle name="Total 14 2 2 4 3" xfId="33361"/>
    <cellStyle name="Total 14 2 2 5" xfId="17666"/>
    <cellStyle name="Total 14 2 2 5 2" xfId="38853"/>
    <cellStyle name="Total 14 2 2 6" xfId="27973"/>
    <cellStyle name="Total 14 2 2_Table 2A-1_EFT (Annual)" xfId="8563"/>
    <cellStyle name="Total 14 2 3" xfId="1031"/>
    <cellStyle name="Total 14 2 3 2" xfId="4592"/>
    <cellStyle name="Total 14 2 3 2 2" xfId="12852"/>
    <cellStyle name="Total 14 2 3 2 2 2" xfId="24858"/>
    <cellStyle name="Total 14 2 3 2 2 2 2" xfId="46044"/>
    <cellStyle name="Total 14 2 3 2 2 3" xfId="35440"/>
    <cellStyle name="Total 14 2 3 2 3" xfId="19745"/>
    <cellStyle name="Total 14 2 3 2 3 2" xfId="40932"/>
    <cellStyle name="Total 14 2 3 2 4" xfId="30249"/>
    <cellStyle name="Total 14 2 3 2_Table 2A-1_EFT (Annual)" xfId="8568"/>
    <cellStyle name="Total 14 2 3 3" xfId="10196"/>
    <cellStyle name="Total 14 2 3 3 2" xfId="22312"/>
    <cellStyle name="Total 14 2 3 3 2 2" xfId="43498"/>
    <cellStyle name="Total 14 2 3 3 3" xfId="32894"/>
    <cellStyle name="Total 14 2 3 4" xfId="17199"/>
    <cellStyle name="Total 14 2 3 4 2" xfId="38386"/>
    <cellStyle name="Total 14 2 3 5" xfId="27506"/>
    <cellStyle name="Total 14 2 3_Table 2A-1_EFT (Annual)" xfId="8567"/>
    <cellStyle name="Total 14 2 4" xfId="2237"/>
    <cellStyle name="Total 14 2 4 2" xfId="5798"/>
    <cellStyle name="Total 14 2 4 2 2" xfId="14013"/>
    <cellStyle name="Total 14 2 4 2 2 2" xfId="26001"/>
    <cellStyle name="Total 14 2 4 2 2 2 2" xfId="47187"/>
    <cellStyle name="Total 14 2 4 2 2 3" xfId="36583"/>
    <cellStyle name="Total 14 2 4 2 3" xfId="20888"/>
    <cellStyle name="Total 14 2 4 2 3 2" xfId="42075"/>
    <cellStyle name="Total 14 2 4 2 4" xfId="31455"/>
    <cellStyle name="Total 14 2 4 2_Table 2A-1_EFT (Annual)" xfId="8570"/>
    <cellStyle name="Total 14 2 4 3" xfId="11357"/>
    <cellStyle name="Total 14 2 4 3 2" xfId="23455"/>
    <cellStyle name="Total 14 2 4 3 2 2" xfId="44641"/>
    <cellStyle name="Total 14 2 4 3 3" xfId="34037"/>
    <cellStyle name="Total 14 2 4 4" xfId="18342"/>
    <cellStyle name="Total 14 2 4 4 2" xfId="39529"/>
    <cellStyle name="Total 14 2 4 5" xfId="28712"/>
    <cellStyle name="Total 14 2 4_Table 2A-1_EFT (Annual)" xfId="8569"/>
    <cellStyle name="Total 14 2 5" xfId="4091"/>
    <cellStyle name="Total 14 2 5 2" xfId="12415"/>
    <cellStyle name="Total 14 2 5 2 2" xfId="24437"/>
    <cellStyle name="Total 14 2 5 2 2 2" xfId="45623"/>
    <cellStyle name="Total 14 2 5 2 3" xfId="35019"/>
    <cellStyle name="Total 14 2 5 3" xfId="19324"/>
    <cellStyle name="Total 14 2 5 3 2" xfId="40511"/>
    <cellStyle name="Total 14 2 5 4" xfId="29779"/>
    <cellStyle name="Total 14 2 5_Table 2A-1_EFT (Annual)" xfId="8571"/>
    <cellStyle name="Total 14 2 6" xfId="9754"/>
    <cellStyle name="Total 14 2 6 2" xfId="21891"/>
    <cellStyle name="Total 14 2 6 2 2" xfId="43077"/>
    <cellStyle name="Total 14 2 6 3" xfId="32473"/>
    <cellStyle name="Total 14 2 7" xfId="16778"/>
    <cellStyle name="Total 14 2 7 2" xfId="37965"/>
    <cellStyle name="Total 14 2 8" xfId="27036"/>
    <cellStyle name="Total 14 2_Table 2A-1_EFT (Annual)" xfId="3524"/>
    <cellStyle name="Total 14 3" xfId="359"/>
    <cellStyle name="Total 14 3 2" xfId="1342"/>
    <cellStyle name="Total 14 3 2 2" xfId="2612"/>
    <cellStyle name="Total 14 3 2 2 2" xfId="6173"/>
    <cellStyle name="Total 14 3 2 2 2 2" xfId="14367"/>
    <cellStyle name="Total 14 3 2 2 2 2 2" xfId="26339"/>
    <cellStyle name="Total 14 3 2 2 2 2 2 2" xfId="47525"/>
    <cellStyle name="Total 14 3 2 2 2 2 3" xfId="36921"/>
    <cellStyle name="Total 14 3 2 2 2 3" xfId="21226"/>
    <cellStyle name="Total 14 3 2 2 2 3 2" xfId="42413"/>
    <cellStyle name="Total 14 3 2 2 2 4" xfId="31829"/>
    <cellStyle name="Total 14 3 2 2 2_Table 2A-1_EFT (Annual)" xfId="8574"/>
    <cellStyle name="Total 14 3 2 2 3" xfId="11709"/>
    <cellStyle name="Total 14 3 2 2 3 2" xfId="23793"/>
    <cellStyle name="Total 14 3 2 2 3 2 2" xfId="44979"/>
    <cellStyle name="Total 14 3 2 2 3 3" xfId="34375"/>
    <cellStyle name="Total 14 3 2 2 4" xfId="18680"/>
    <cellStyle name="Total 14 3 2 2 4 2" xfId="39867"/>
    <cellStyle name="Total 14 3 2 2 5" xfId="29086"/>
    <cellStyle name="Total 14 3 2 2_Table 2A-1_EFT (Annual)" xfId="8573"/>
    <cellStyle name="Total 14 3 2 3" xfId="4903"/>
    <cellStyle name="Total 14 3 2 3 2" xfId="13163"/>
    <cellStyle name="Total 14 3 2 3 2 2" xfId="25169"/>
    <cellStyle name="Total 14 3 2 3 2 2 2" xfId="46355"/>
    <cellStyle name="Total 14 3 2 3 2 3" xfId="35751"/>
    <cellStyle name="Total 14 3 2 3 3" xfId="20056"/>
    <cellStyle name="Total 14 3 2 3 3 2" xfId="41243"/>
    <cellStyle name="Total 14 3 2 3 4" xfId="30560"/>
    <cellStyle name="Total 14 3 2 3_Table 2A-1_EFT (Annual)" xfId="8575"/>
    <cellStyle name="Total 14 3 2 4" xfId="10507"/>
    <cellStyle name="Total 14 3 2 4 2" xfId="22623"/>
    <cellStyle name="Total 14 3 2 4 2 2" xfId="43809"/>
    <cellStyle name="Total 14 3 2 4 3" xfId="33205"/>
    <cellStyle name="Total 14 3 2 5" xfId="17510"/>
    <cellStyle name="Total 14 3 2 5 2" xfId="38697"/>
    <cellStyle name="Total 14 3 2 6" xfId="27817"/>
    <cellStyle name="Total 14 3 2_Table 2A-1_EFT (Annual)" xfId="8572"/>
    <cellStyle name="Total 14 3 3" xfId="899"/>
    <cellStyle name="Total 14 3 3 2" xfId="4460"/>
    <cellStyle name="Total 14 3 3 2 2" xfId="12722"/>
    <cellStyle name="Total 14 3 3 2 2 2" xfId="24732"/>
    <cellStyle name="Total 14 3 3 2 2 2 2" xfId="45918"/>
    <cellStyle name="Total 14 3 3 2 2 3" xfId="35314"/>
    <cellStyle name="Total 14 3 3 2 3" xfId="19619"/>
    <cellStyle name="Total 14 3 3 2 3 2" xfId="40806"/>
    <cellStyle name="Total 14 3 3 2 4" xfId="30117"/>
    <cellStyle name="Total 14 3 3 2_Table 2A-1_EFT (Annual)" xfId="8577"/>
    <cellStyle name="Total 14 3 3 3" xfId="10069"/>
    <cellStyle name="Total 14 3 3 3 2" xfId="22186"/>
    <cellStyle name="Total 14 3 3 3 2 2" xfId="43372"/>
    <cellStyle name="Total 14 3 3 3 3" xfId="32768"/>
    <cellStyle name="Total 14 3 3 4" xfId="17073"/>
    <cellStyle name="Total 14 3 3 4 2" xfId="38260"/>
    <cellStyle name="Total 14 3 3 5" xfId="27374"/>
    <cellStyle name="Total 14 3 3_Table 2A-1_EFT (Annual)" xfId="8576"/>
    <cellStyle name="Total 14 3 4" xfId="2081"/>
    <cellStyle name="Total 14 3 4 2" xfId="5642"/>
    <cellStyle name="Total 14 3 4 2 2" xfId="13857"/>
    <cellStyle name="Total 14 3 4 2 2 2" xfId="25845"/>
    <cellStyle name="Total 14 3 4 2 2 2 2" xfId="47031"/>
    <cellStyle name="Total 14 3 4 2 2 3" xfId="36427"/>
    <cellStyle name="Total 14 3 4 2 3" xfId="20732"/>
    <cellStyle name="Total 14 3 4 2 3 2" xfId="41919"/>
    <cellStyle name="Total 14 3 4 2 4" xfId="31299"/>
    <cellStyle name="Total 14 3 4 2_Table 2A-1_EFT (Annual)" xfId="8579"/>
    <cellStyle name="Total 14 3 4 3" xfId="11201"/>
    <cellStyle name="Total 14 3 4 3 2" xfId="23299"/>
    <cellStyle name="Total 14 3 4 3 2 2" xfId="44485"/>
    <cellStyle name="Total 14 3 4 3 3" xfId="33881"/>
    <cellStyle name="Total 14 3 4 4" xfId="18186"/>
    <cellStyle name="Total 14 3 4 4 2" xfId="39373"/>
    <cellStyle name="Total 14 3 4 5" xfId="28556"/>
    <cellStyle name="Total 14 3 4_Table 2A-1_EFT (Annual)" xfId="8578"/>
    <cellStyle name="Total 14 3 5" xfId="3929"/>
    <cellStyle name="Total 14 3 5 2" xfId="12257"/>
    <cellStyle name="Total 14 3 5 2 2" xfId="24281"/>
    <cellStyle name="Total 14 3 5 2 2 2" xfId="45467"/>
    <cellStyle name="Total 14 3 5 2 3" xfId="34863"/>
    <cellStyle name="Total 14 3 5 3" xfId="19168"/>
    <cellStyle name="Total 14 3 5 3 2" xfId="40355"/>
    <cellStyle name="Total 14 3 5 4" xfId="29617"/>
    <cellStyle name="Total 14 3 5_Table 2A-1_EFT (Annual)" xfId="8580"/>
    <cellStyle name="Total 14 3 6" xfId="9594"/>
    <cellStyle name="Total 14 3 6 2" xfId="21735"/>
    <cellStyle name="Total 14 3 6 2 2" xfId="42921"/>
    <cellStyle name="Total 14 3 6 3" xfId="32317"/>
    <cellStyle name="Total 14 3 7" xfId="16622"/>
    <cellStyle name="Total 14 3 7 2" xfId="37809"/>
    <cellStyle name="Total 14 3 8" xfId="26874"/>
    <cellStyle name="Total 14 3_Table 2A-1_EFT (Annual)" xfId="3525"/>
    <cellStyle name="Total 14 4" xfId="1176"/>
    <cellStyle name="Total 14 4 2" xfId="2446"/>
    <cellStyle name="Total 14 4 2 2" xfId="6007"/>
    <cellStyle name="Total 14 4 2 2 2" xfId="14201"/>
    <cellStyle name="Total 14 4 2 2 2 2" xfId="26173"/>
    <cellStyle name="Total 14 4 2 2 2 2 2" xfId="47359"/>
    <cellStyle name="Total 14 4 2 2 2 3" xfId="36755"/>
    <cellStyle name="Total 14 4 2 2 3" xfId="21060"/>
    <cellStyle name="Total 14 4 2 2 3 2" xfId="42247"/>
    <cellStyle name="Total 14 4 2 2 4" xfId="31663"/>
    <cellStyle name="Total 14 4 2 2_Table 2A-1_EFT (Annual)" xfId="8583"/>
    <cellStyle name="Total 14 4 2 3" xfId="11543"/>
    <cellStyle name="Total 14 4 2 3 2" xfId="23627"/>
    <cellStyle name="Total 14 4 2 3 2 2" xfId="44813"/>
    <cellStyle name="Total 14 4 2 3 3" xfId="34209"/>
    <cellStyle name="Total 14 4 2 4" xfId="18514"/>
    <cellStyle name="Total 14 4 2 4 2" xfId="39701"/>
    <cellStyle name="Total 14 4 2 5" xfId="28920"/>
    <cellStyle name="Total 14 4 2_Table 2A-1_EFT (Annual)" xfId="8582"/>
    <cellStyle name="Total 14 4 3" xfId="4737"/>
    <cellStyle name="Total 14 4 3 2" xfId="12997"/>
    <cellStyle name="Total 14 4 3 2 2" xfId="25003"/>
    <cellStyle name="Total 14 4 3 2 2 2" xfId="46189"/>
    <cellStyle name="Total 14 4 3 2 3" xfId="35585"/>
    <cellStyle name="Total 14 4 3 3" xfId="19890"/>
    <cellStyle name="Total 14 4 3 3 2" xfId="41077"/>
    <cellStyle name="Total 14 4 3 4" xfId="30394"/>
    <cellStyle name="Total 14 4 3_Table 2A-1_EFT (Annual)" xfId="8584"/>
    <cellStyle name="Total 14 4 4" xfId="10341"/>
    <cellStyle name="Total 14 4 4 2" xfId="22457"/>
    <cellStyle name="Total 14 4 4 2 2" xfId="43643"/>
    <cellStyle name="Total 14 4 4 3" xfId="33039"/>
    <cellStyle name="Total 14 4 5" xfId="17344"/>
    <cellStyle name="Total 14 4 5 2" xfId="38531"/>
    <cellStyle name="Total 14 4 6" xfId="27651"/>
    <cellStyle name="Total 14 4_Table 2A-1_EFT (Annual)" xfId="8581"/>
    <cellStyle name="Total 14 5" xfId="740"/>
    <cellStyle name="Total 14 5 2" xfId="4301"/>
    <cellStyle name="Total 14 5 2 2" xfId="12581"/>
    <cellStyle name="Total 14 5 2 2 2" xfId="24598"/>
    <cellStyle name="Total 14 5 2 2 2 2" xfId="45784"/>
    <cellStyle name="Total 14 5 2 2 3" xfId="35180"/>
    <cellStyle name="Total 14 5 2 3" xfId="19485"/>
    <cellStyle name="Total 14 5 2 3 2" xfId="40672"/>
    <cellStyle name="Total 14 5 2 4" xfId="29958"/>
    <cellStyle name="Total 14 5 2_Table 2A-1_EFT (Annual)" xfId="8586"/>
    <cellStyle name="Total 14 5 3" xfId="9929"/>
    <cellStyle name="Total 14 5 3 2" xfId="22052"/>
    <cellStyle name="Total 14 5 3 2 2" xfId="43238"/>
    <cellStyle name="Total 14 5 3 3" xfId="32634"/>
    <cellStyle name="Total 14 5 4" xfId="16939"/>
    <cellStyle name="Total 14 5 4 2" xfId="38126"/>
    <cellStyle name="Total 14 5 5" xfId="27215"/>
    <cellStyle name="Total 14 5_Table 2A-1_EFT (Annual)" xfId="8585"/>
    <cellStyle name="Total 14 6" xfId="1860"/>
    <cellStyle name="Total 14 6 2" xfId="5421"/>
    <cellStyle name="Total 14 6 2 2" xfId="13636"/>
    <cellStyle name="Total 14 6 2 2 2" xfId="25624"/>
    <cellStyle name="Total 14 6 2 2 2 2" xfId="46810"/>
    <cellStyle name="Total 14 6 2 2 3" xfId="36206"/>
    <cellStyle name="Total 14 6 2 3" xfId="20511"/>
    <cellStyle name="Total 14 6 2 3 2" xfId="41698"/>
    <cellStyle name="Total 14 6 2 4" xfId="31078"/>
    <cellStyle name="Total 14 6 2_Table 2A-1_EFT (Annual)" xfId="8588"/>
    <cellStyle name="Total 14 6 3" xfId="10980"/>
    <cellStyle name="Total 14 6 3 2" xfId="23078"/>
    <cellStyle name="Total 14 6 3 2 2" xfId="44264"/>
    <cellStyle name="Total 14 6 3 3" xfId="33660"/>
    <cellStyle name="Total 14 6 4" xfId="17965"/>
    <cellStyle name="Total 14 6 4 2" xfId="39152"/>
    <cellStyle name="Total 14 6 5" xfId="28335"/>
    <cellStyle name="Total 14 6_Table 2A-1_EFT (Annual)" xfId="8587"/>
    <cellStyle name="Total 14 7" xfId="3717"/>
    <cellStyle name="Total 14 7 2" xfId="12085"/>
    <cellStyle name="Total 14 7 2 2" xfId="24115"/>
    <cellStyle name="Total 14 7 2 2 2" xfId="45301"/>
    <cellStyle name="Total 14 7 2 3" xfId="34697"/>
    <cellStyle name="Total 14 7 3" xfId="19002"/>
    <cellStyle name="Total 14 7 3 2" xfId="40189"/>
    <cellStyle name="Total 14 7 4" xfId="29426"/>
    <cellStyle name="Total 14 7_Table 2A-1_EFT (Annual)" xfId="8589"/>
    <cellStyle name="Total 14 8" xfId="9404"/>
    <cellStyle name="Total 14 8 2" xfId="21569"/>
    <cellStyle name="Total 14 8 2 2" xfId="42755"/>
    <cellStyle name="Total 14 8 3" xfId="32151"/>
    <cellStyle name="Total 14 9" xfId="16456"/>
    <cellStyle name="Total 14 9 2" xfId="37643"/>
    <cellStyle name="Total 14_Table 2A-1_EFT (Annual)" xfId="3523"/>
    <cellStyle name="Total 15" xfId="141"/>
    <cellStyle name="Total 15 10" xfId="26696"/>
    <cellStyle name="Total 15 2" xfId="534"/>
    <cellStyle name="Total 15 2 2" xfId="1511"/>
    <cellStyle name="Total 15 2 2 2" xfId="2781"/>
    <cellStyle name="Total 15 2 2 2 2" xfId="6342"/>
    <cellStyle name="Total 15 2 2 2 2 2" xfId="14536"/>
    <cellStyle name="Total 15 2 2 2 2 2 2" xfId="26508"/>
    <cellStyle name="Total 15 2 2 2 2 2 2 2" xfId="47694"/>
    <cellStyle name="Total 15 2 2 2 2 2 3" xfId="37090"/>
    <cellStyle name="Total 15 2 2 2 2 3" xfId="21395"/>
    <cellStyle name="Total 15 2 2 2 2 3 2" xfId="42582"/>
    <cellStyle name="Total 15 2 2 2 2 4" xfId="31998"/>
    <cellStyle name="Total 15 2 2 2 2_Table 2A-1_EFT (Annual)" xfId="8592"/>
    <cellStyle name="Total 15 2 2 2 3" xfId="11878"/>
    <cellStyle name="Total 15 2 2 2 3 2" xfId="23962"/>
    <cellStyle name="Total 15 2 2 2 3 2 2" xfId="45148"/>
    <cellStyle name="Total 15 2 2 2 3 3" xfId="34544"/>
    <cellStyle name="Total 15 2 2 2 4" xfId="18849"/>
    <cellStyle name="Total 15 2 2 2 4 2" xfId="40036"/>
    <cellStyle name="Total 15 2 2 2 5" xfId="29255"/>
    <cellStyle name="Total 15 2 2 2_Table 2A-1_EFT (Annual)" xfId="8591"/>
    <cellStyle name="Total 15 2 2 3" xfId="5072"/>
    <cellStyle name="Total 15 2 2 3 2" xfId="13332"/>
    <cellStyle name="Total 15 2 2 3 2 2" xfId="25338"/>
    <cellStyle name="Total 15 2 2 3 2 2 2" xfId="46524"/>
    <cellStyle name="Total 15 2 2 3 2 3" xfId="35920"/>
    <cellStyle name="Total 15 2 2 3 3" xfId="20225"/>
    <cellStyle name="Total 15 2 2 3 3 2" xfId="41412"/>
    <cellStyle name="Total 15 2 2 3 4" xfId="30729"/>
    <cellStyle name="Total 15 2 2 3_Table 2A-1_EFT (Annual)" xfId="8593"/>
    <cellStyle name="Total 15 2 2 4" xfId="10676"/>
    <cellStyle name="Total 15 2 2 4 2" xfId="22792"/>
    <cellStyle name="Total 15 2 2 4 2 2" xfId="43978"/>
    <cellStyle name="Total 15 2 2 4 3" xfId="33374"/>
    <cellStyle name="Total 15 2 2 5" xfId="17679"/>
    <cellStyle name="Total 15 2 2 5 2" xfId="38866"/>
    <cellStyle name="Total 15 2 2 6" xfId="27986"/>
    <cellStyle name="Total 15 2 2_Table 2A-1_EFT (Annual)" xfId="8590"/>
    <cellStyle name="Total 15 2 3" xfId="1043"/>
    <cellStyle name="Total 15 2 3 2" xfId="4604"/>
    <cellStyle name="Total 15 2 3 2 2" xfId="12864"/>
    <cellStyle name="Total 15 2 3 2 2 2" xfId="24870"/>
    <cellStyle name="Total 15 2 3 2 2 2 2" xfId="46056"/>
    <cellStyle name="Total 15 2 3 2 2 3" xfId="35452"/>
    <cellStyle name="Total 15 2 3 2 3" xfId="19757"/>
    <cellStyle name="Total 15 2 3 2 3 2" xfId="40944"/>
    <cellStyle name="Total 15 2 3 2 4" xfId="30261"/>
    <cellStyle name="Total 15 2 3 2_Table 2A-1_EFT (Annual)" xfId="8595"/>
    <cellStyle name="Total 15 2 3 3" xfId="10208"/>
    <cellStyle name="Total 15 2 3 3 2" xfId="22324"/>
    <cellStyle name="Total 15 2 3 3 2 2" xfId="43510"/>
    <cellStyle name="Total 15 2 3 3 3" xfId="32906"/>
    <cellStyle name="Total 15 2 3 4" xfId="17211"/>
    <cellStyle name="Total 15 2 3 4 2" xfId="38398"/>
    <cellStyle name="Total 15 2 3 5" xfId="27518"/>
    <cellStyle name="Total 15 2 3_Table 2A-1_EFT (Annual)" xfId="8594"/>
    <cellStyle name="Total 15 2 4" xfId="2250"/>
    <cellStyle name="Total 15 2 4 2" xfId="5811"/>
    <cellStyle name="Total 15 2 4 2 2" xfId="14026"/>
    <cellStyle name="Total 15 2 4 2 2 2" xfId="26014"/>
    <cellStyle name="Total 15 2 4 2 2 2 2" xfId="47200"/>
    <cellStyle name="Total 15 2 4 2 2 3" xfId="36596"/>
    <cellStyle name="Total 15 2 4 2 3" xfId="20901"/>
    <cellStyle name="Total 15 2 4 2 3 2" xfId="42088"/>
    <cellStyle name="Total 15 2 4 2 4" xfId="31468"/>
    <cellStyle name="Total 15 2 4 2_Table 2A-1_EFT (Annual)" xfId="8597"/>
    <cellStyle name="Total 15 2 4 3" xfId="11370"/>
    <cellStyle name="Total 15 2 4 3 2" xfId="23468"/>
    <cellStyle name="Total 15 2 4 3 2 2" xfId="44654"/>
    <cellStyle name="Total 15 2 4 3 3" xfId="34050"/>
    <cellStyle name="Total 15 2 4 4" xfId="18355"/>
    <cellStyle name="Total 15 2 4 4 2" xfId="39542"/>
    <cellStyle name="Total 15 2 4 5" xfId="28725"/>
    <cellStyle name="Total 15 2 4_Table 2A-1_EFT (Annual)" xfId="8596"/>
    <cellStyle name="Total 15 2 5" xfId="4104"/>
    <cellStyle name="Total 15 2 5 2" xfId="12428"/>
    <cellStyle name="Total 15 2 5 2 2" xfId="24450"/>
    <cellStyle name="Total 15 2 5 2 2 2" xfId="45636"/>
    <cellStyle name="Total 15 2 5 2 3" xfId="35032"/>
    <cellStyle name="Total 15 2 5 3" xfId="19337"/>
    <cellStyle name="Total 15 2 5 3 2" xfId="40524"/>
    <cellStyle name="Total 15 2 5 4" xfId="29792"/>
    <cellStyle name="Total 15 2 5_Table 2A-1_EFT (Annual)" xfId="8598"/>
    <cellStyle name="Total 15 2 6" xfId="9767"/>
    <cellStyle name="Total 15 2 6 2" xfId="21904"/>
    <cellStyle name="Total 15 2 6 2 2" xfId="43090"/>
    <cellStyle name="Total 15 2 6 3" xfId="32486"/>
    <cellStyle name="Total 15 2 7" xfId="16791"/>
    <cellStyle name="Total 15 2 7 2" xfId="37978"/>
    <cellStyle name="Total 15 2 8" xfId="27049"/>
    <cellStyle name="Total 15 2_Table 2A-1_EFT (Annual)" xfId="3527"/>
    <cellStyle name="Total 15 3" xfId="372"/>
    <cellStyle name="Total 15 3 2" xfId="1355"/>
    <cellStyle name="Total 15 3 2 2" xfId="2625"/>
    <cellStyle name="Total 15 3 2 2 2" xfId="6186"/>
    <cellStyle name="Total 15 3 2 2 2 2" xfId="14380"/>
    <cellStyle name="Total 15 3 2 2 2 2 2" xfId="26352"/>
    <cellStyle name="Total 15 3 2 2 2 2 2 2" xfId="47538"/>
    <cellStyle name="Total 15 3 2 2 2 2 3" xfId="36934"/>
    <cellStyle name="Total 15 3 2 2 2 3" xfId="21239"/>
    <cellStyle name="Total 15 3 2 2 2 3 2" xfId="42426"/>
    <cellStyle name="Total 15 3 2 2 2 4" xfId="31842"/>
    <cellStyle name="Total 15 3 2 2 2_Table 2A-1_EFT (Annual)" xfId="8601"/>
    <cellStyle name="Total 15 3 2 2 3" xfId="11722"/>
    <cellStyle name="Total 15 3 2 2 3 2" xfId="23806"/>
    <cellStyle name="Total 15 3 2 2 3 2 2" xfId="44992"/>
    <cellStyle name="Total 15 3 2 2 3 3" xfId="34388"/>
    <cellStyle name="Total 15 3 2 2 4" xfId="18693"/>
    <cellStyle name="Total 15 3 2 2 4 2" xfId="39880"/>
    <cellStyle name="Total 15 3 2 2 5" xfId="29099"/>
    <cellStyle name="Total 15 3 2 2_Table 2A-1_EFT (Annual)" xfId="8600"/>
    <cellStyle name="Total 15 3 2 3" xfId="4916"/>
    <cellStyle name="Total 15 3 2 3 2" xfId="13176"/>
    <cellStyle name="Total 15 3 2 3 2 2" xfId="25182"/>
    <cellStyle name="Total 15 3 2 3 2 2 2" xfId="46368"/>
    <cellStyle name="Total 15 3 2 3 2 3" xfId="35764"/>
    <cellStyle name="Total 15 3 2 3 3" xfId="20069"/>
    <cellStyle name="Total 15 3 2 3 3 2" xfId="41256"/>
    <cellStyle name="Total 15 3 2 3 4" xfId="30573"/>
    <cellStyle name="Total 15 3 2 3_Table 2A-1_EFT (Annual)" xfId="8602"/>
    <cellStyle name="Total 15 3 2 4" xfId="10520"/>
    <cellStyle name="Total 15 3 2 4 2" xfId="22636"/>
    <cellStyle name="Total 15 3 2 4 2 2" xfId="43822"/>
    <cellStyle name="Total 15 3 2 4 3" xfId="33218"/>
    <cellStyle name="Total 15 3 2 5" xfId="17523"/>
    <cellStyle name="Total 15 3 2 5 2" xfId="38710"/>
    <cellStyle name="Total 15 3 2 6" xfId="27830"/>
    <cellStyle name="Total 15 3 2_Table 2A-1_EFT (Annual)" xfId="8599"/>
    <cellStyle name="Total 15 3 3" xfId="911"/>
    <cellStyle name="Total 15 3 3 2" xfId="4472"/>
    <cellStyle name="Total 15 3 3 2 2" xfId="12734"/>
    <cellStyle name="Total 15 3 3 2 2 2" xfId="24744"/>
    <cellStyle name="Total 15 3 3 2 2 2 2" xfId="45930"/>
    <cellStyle name="Total 15 3 3 2 2 3" xfId="35326"/>
    <cellStyle name="Total 15 3 3 2 3" xfId="19631"/>
    <cellStyle name="Total 15 3 3 2 3 2" xfId="40818"/>
    <cellStyle name="Total 15 3 3 2 4" xfId="30129"/>
    <cellStyle name="Total 15 3 3 2_Table 2A-1_EFT (Annual)" xfId="8604"/>
    <cellStyle name="Total 15 3 3 3" xfId="10081"/>
    <cellStyle name="Total 15 3 3 3 2" xfId="22198"/>
    <cellStyle name="Total 15 3 3 3 2 2" xfId="43384"/>
    <cellStyle name="Total 15 3 3 3 3" xfId="32780"/>
    <cellStyle name="Total 15 3 3 4" xfId="17085"/>
    <cellStyle name="Total 15 3 3 4 2" xfId="38272"/>
    <cellStyle name="Total 15 3 3 5" xfId="27386"/>
    <cellStyle name="Total 15 3 3_Table 2A-1_EFT (Annual)" xfId="8603"/>
    <cellStyle name="Total 15 3 4" xfId="2094"/>
    <cellStyle name="Total 15 3 4 2" xfId="5655"/>
    <cellStyle name="Total 15 3 4 2 2" xfId="13870"/>
    <cellStyle name="Total 15 3 4 2 2 2" xfId="25858"/>
    <cellStyle name="Total 15 3 4 2 2 2 2" xfId="47044"/>
    <cellStyle name="Total 15 3 4 2 2 3" xfId="36440"/>
    <cellStyle name="Total 15 3 4 2 3" xfId="20745"/>
    <cellStyle name="Total 15 3 4 2 3 2" xfId="41932"/>
    <cellStyle name="Total 15 3 4 2 4" xfId="31312"/>
    <cellStyle name="Total 15 3 4 2_Table 2A-1_EFT (Annual)" xfId="8606"/>
    <cellStyle name="Total 15 3 4 3" xfId="11214"/>
    <cellStyle name="Total 15 3 4 3 2" xfId="23312"/>
    <cellStyle name="Total 15 3 4 3 2 2" xfId="44498"/>
    <cellStyle name="Total 15 3 4 3 3" xfId="33894"/>
    <cellStyle name="Total 15 3 4 4" xfId="18199"/>
    <cellStyle name="Total 15 3 4 4 2" xfId="39386"/>
    <cellStyle name="Total 15 3 4 5" xfId="28569"/>
    <cellStyle name="Total 15 3 4_Table 2A-1_EFT (Annual)" xfId="8605"/>
    <cellStyle name="Total 15 3 5" xfId="3942"/>
    <cellStyle name="Total 15 3 5 2" xfId="12270"/>
    <cellStyle name="Total 15 3 5 2 2" xfId="24294"/>
    <cellStyle name="Total 15 3 5 2 2 2" xfId="45480"/>
    <cellStyle name="Total 15 3 5 2 3" xfId="34876"/>
    <cellStyle name="Total 15 3 5 3" xfId="19181"/>
    <cellStyle name="Total 15 3 5 3 2" xfId="40368"/>
    <cellStyle name="Total 15 3 5 4" xfId="29630"/>
    <cellStyle name="Total 15 3 5_Table 2A-1_EFT (Annual)" xfId="8607"/>
    <cellStyle name="Total 15 3 6" xfId="9607"/>
    <cellStyle name="Total 15 3 6 2" xfId="21748"/>
    <cellStyle name="Total 15 3 6 2 2" xfId="42934"/>
    <cellStyle name="Total 15 3 6 3" xfId="32330"/>
    <cellStyle name="Total 15 3 7" xfId="16635"/>
    <cellStyle name="Total 15 3 7 2" xfId="37822"/>
    <cellStyle name="Total 15 3 8" xfId="26887"/>
    <cellStyle name="Total 15 3_Table 2A-1_EFT (Annual)" xfId="3528"/>
    <cellStyle name="Total 15 4" xfId="1189"/>
    <cellStyle name="Total 15 4 2" xfId="2459"/>
    <cellStyle name="Total 15 4 2 2" xfId="6020"/>
    <cellStyle name="Total 15 4 2 2 2" xfId="14214"/>
    <cellStyle name="Total 15 4 2 2 2 2" xfId="26186"/>
    <cellStyle name="Total 15 4 2 2 2 2 2" xfId="47372"/>
    <cellStyle name="Total 15 4 2 2 2 3" xfId="36768"/>
    <cellStyle name="Total 15 4 2 2 3" xfId="21073"/>
    <cellStyle name="Total 15 4 2 2 3 2" xfId="42260"/>
    <cellStyle name="Total 15 4 2 2 4" xfId="31676"/>
    <cellStyle name="Total 15 4 2 2_Table 2A-1_EFT (Annual)" xfId="8610"/>
    <cellStyle name="Total 15 4 2 3" xfId="11556"/>
    <cellStyle name="Total 15 4 2 3 2" xfId="23640"/>
    <cellStyle name="Total 15 4 2 3 2 2" xfId="44826"/>
    <cellStyle name="Total 15 4 2 3 3" xfId="34222"/>
    <cellStyle name="Total 15 4 2 4" xfId="18527"/>
    <cellStyle name="Total 15 4 2 4 2" xfId="39714"/>
    <cellStyle name="Total 15 4 2 5" xfId="28933"/>
    <cellStyle name="Total 15 4 2_Table 2A-1_EFT (Annual)" xfId="8609"/>
    <cellStyle name="Total 15 4 3" xfId="4750"/>
    <cellStyle name="Total 15 4 3 2" xfId="13010"/>
    <cellStyle name="Total 15 4 3 2 2" xfId="25016"/>
    <cellStyle name="Total 15 4 3 2 2 2" xfId="46202"/>
    <cellStyle name="Total 15 4 3 2 3" xfId="35598"/>
    <cellStyle name="Total 15 4 3 3" xfId="19903"/>
    <cellStyle name="Total 15 4 3 3 2" xfId="41090"/>
    <cellStyle name="Total 15 4 3 4" xfId="30407"/>
    <cellStyle name="Total 15 4 3_Table 2A-1_EFT (Annual)" xfId="8611"/>
    <cellStyle name="Total 15 4 4" xfId="10354"/>
    <cellStyle name="Total 15 4 4 2" xfId="22470"/>
    <cellStyle name="Total 15 4 4 2 2" xfId="43656"/>
    <cellStyle name="Total 15 4 4 3" xfId="33052"/>
    <cellStyle name="Total 15 4 5" xfId="17357"/>
    <cellStyle name="Total 15 4 5 2" xfId="38544"/>
    <cellStyle name="Total 15 4 6" xfId="27664"/>
    <cellStyle name="Total 15 4_Table 2A-1_EFT (Annual)" xfId="8608"/>
    <cellStyle name="Total 15 5" xfId="752"/>
    <cellStyle name="Total 15 5 2" xfId="4313"/>
    <cellStyle name="Total 15 5 2 2" xfId="12593"/>
    <cellStyle name="Total 15 5 2 2 2" xfId="24610"/>
    <cellStyle name="Total 15 5 2 2 2 2" xfId="45796"/>
    <cellStyle name="Total 15 5 2 2 3" xfId="35192"/>
    <cellStyle name="Total 15 5 2 3" xfId="19497"/>
    <cellStyle name="Total 15 5 2 3 2" xfId="40684"/>
    <cellStyle name="Total 15 5 2 4" xfId="29970"/>
    <cellStyle name="Total 15 5 2_Table 2A-1_EFT (Annual)" xfId="8613"/>
    <cellStyle name="Total 15 5 3" xfId="9941"/>
    <cellStyle name="Total 15 5 3 2" xfId="22064"/>
    <cellStyle name="Total 15 5 3 2 2" xfId="43250"/>
    <cellStyle name="Total 15 5 3 3" xfId="32646"/>
    <cellStyle name="Total 15 5 4" xfId="16951"/>
    <cellStyle name="Total 15 5 4 2" xfId="38138"/>
    <cellStyle name="Total 15 5 5" xfId="27227"/>
    <cellStyle name="Total 15 5_Table 2A-1_EFT (Annual)" xfId="8612"/>
    <cellStyle name="Total 15 6" xfId="1786"/>
    <cellStyle name="Total 15 6 2" xfId="5347"/>
    <cellStyle name="Total 15 6 2 2" xfId="13562"/>
    <cellStyle name="Total 15 6 2 2 2" xfId="25550"/>
    <cellStyle name="Total 15 6 2 2 2 2" xfId="46736"/>
    <cellStyle name="Total 15 6 2 2 3" xfId="36132"/>
    <cellStyle name="Total 15 6 2 3" xfId="20437"/>
    <cellStyle name="Total 15 6 2 3 2" xfId="41624"/>
    <cellStyle name="Total 15 6 2 4" xfId="31004"/>
    <cellStyle name="Total 15 6 2_Table 2A-1_EFT (Annual)" xfId="8615"/>
    <cellStyle name="Total 15 6 3" xfId="10906"/>
    <cellStyle name="Total 15 6 3 2" xfId="23004"/>
    <cellStyle name="Total 15 6 3 2 2" xfId="44190"/>
    <cellStyle name="Total 15 6 3 3" xfId="33586"/>
    <cellStyle name="Total 15 6 4" xfId="17891"/>
    <cellStyle name="Total 15 6 4 2" xfId="39078"/>
    <cellStyle name="Total 15 6 5" xfId="28261"/>
    <cellStyle name="Total 15 6_Table 2A-1_EFT (Annual)" xfId="8614"/>
    <cellStyle name="Total 15 7" xfId="3730"/>
    <cellStyle name="Total 15 7 2" xfId="12098"/>
    <cellStyle name="Total 15 7 2 2" xfId="24128"/>
    <cellStyle name="Total 15 7 2 2 2" xfId="45314"/>
    <cellStyle name="Total 15 7 2 3" xfId="34710"/>
    <cellStyle name="Total 15 7 3" xfId="19015"/>
    <cellStyle name="Total 15 7 3 2" xfId="40202"/>
    <cellStyle name="Total 15 7 4" xfId="29439"/>
    <cellStyle name="Total 15 7_Table 2A-1_EFT (Annual)" xfId="8616"/>
    <cellStyle name="Total 15 8" xfId="9417"/>
    <cellStyle name="Total 15 8 2" xfId="21582"/>
    <cellStyle name="Total 15 8 2 2" xfId="42768"/>
    <cellStyle name="Total 15 8 3" xfId="32164"/>
    <cellStyle name="Total 15 9" xfId="16469"/>
    <cellStyle name="Total 15 9 2" xfId="37656"/>
    <cellStyle name="Total 15_Table 2A-1_EFT (Annual)" xfId="3526"/>
    <cellStyle name="Total 16" xfId="160"/>
    <cellStyle name="Total 16 10" xfId="26715"/>
    <cellStyle name="Total 16 2" xfId="553"/>
    <cellStyle name="Total 16 2 2" xfId="1530"/>
    <cellStyle name="Total 16 2 2 2" xfId="2800"/>
    <cellStyle name="Total 16 2 2 2 2" xfId="6361"/>
    <cellStyle name="Total 16 2 2 2 2 2" xfId="14555"/>
    <cellStyle name="Total 16 2 2 2 2 2 2" xfId="26527"/>
    <cellStyle name="Total 16 2 2 2 2 2 2 2" xfId="47713"/>
    <cellStyle name="Total 16 2 2 2 2 2 3" xfId="37109"/>
    <cellStyle name="Total 16 2 2 2 2 3" xfId="21414"/>
    <cellStyle name="Total 16 2 2 2 2 3 2" xfId="42601"/>
    <cellStyle name="Total 16 2 2 2 2 4" xfId="32017"/>
    <cellStyle name="Total 16 2 2 2 2_Table 2A-1_EFT (Annual)" xfId="8619"/>
    <cellStyle name="Total 16 2 2 2 3" xfId="11897"/>
    <cellStyle name="Total 16 2 2 2 3 2" xfId="23981"/>
    <cellStyle name="Total 16 2 2 2 3 2 2" xfId="45167"/>
    <cellStyle name="Total 16 2 2 2 3 3" xfId="34563"/>
    <cellStyle name="Total 16 2 2 2 4" xfId="18868"/>
    <cellStyle name="Total 16 2 2 2 4 2" xfId="40055"/>
    <cellStyle name="Total 16 2 2 2 5" xfId="29274"/>
    <cellStyle name="Total 16 2 2 2_Table 2A-1_EFT (Annual)" xfId="8618"/>
    <cellStyle name="Total 16 2 2 3" xfId="5091"/>
    <cellStyle name="Total 16 2 2 3 2" xfId="13351"/>
    <cellStyle name="Total 16 2 2 3 2 2" xfId="25357"/>
    <cellStyle name="Total 16 2 2 3 2 2 2" xfId="46543"/>
    <cellStyle name="Total 16 2 2 3 2 3" xfId="35939"/>
    <cellStyle name="Total 16 2 2 3 3" xfId="20244"/>
    <cellStyle name="Total 16 2 2 3 3 2" xfId="41431"/>
    <cellStyle name="Total 16 2 2 3 4" xfId="30748"/>
    <cellStyle name="Total 16 2 2 3_Table 2A-1_EFT (Annual)" xfId="8620"/>
    <cellStyle name="Total 16 2 2 4" xfId="10695"/>
    <cellStyle name="Total 16 2 2 4 2" xfId="22811"/>
    <cellStyle name="Total 16 2 2 4 2 2" xfId="43997"/>
    <cellStyle name="Total 16 2 2 4 3" xfId="33393"/>
    <cellStyle name="Total 16 2 2 5" xfId="17698"/>
    <cellStyle name="Total 16 2 2 5 2" xfId="38885"/>
    <cellStyle name="Total 16 2 2 6" xfId="28005"/>
    <cellStyle name="Total 16 2 2_Table 2A-1_EFT (Annual)" xfId="8617"/>
    <cellStyle name="Total 16 2 3" xfId="1058"/>
    <cellStyle name="Total 16 2 3 2" xfId="4619"/>
    <cellStyle name="Total 16 2 3 2 2" xfId="12879"/>
    <cellStyle name="Total 16 2 3 2 2 2" xfId="24885"/>
    <cellStyle name="Total 16 2 3 2 2 2 2" xfId="46071"/>
    <cellStyle name="Total 16 2 3 2 2 3" xfId="35467"/>
    <cellStyle name="Total 16 2 3 2 3" xfId="19772"/>
    <cellStyle name="Total 16 2 3 2 3 2" xfId="40959"/>
    <cellStyle name="Total 16 2 3 2 4" xfId="30276"/>
    <cellStyle name="Total 16 2 3 2_Table 2A-1_EFT (Annual)" xfId="8622"/>
    <cellStyle name="Total 16 2 3 3" xfId="10223"/>
    <cellStyle name="Total 16 2 3 3 2" xfId="22339"/>
    <cellStyle name="Total 16 2 3 3 2 2" xfId="43525"/>
    <cellStyle name="Total 16 2 3 3 3" xfId="32921"/>
    <cellStyle name="Total 16 2 3 4" xfId="17226"/>
    <cellStyle name="Total 16 2 3 4 2" xfId="38413"/>
    <cellStyle name="Total 16 2 3 5" xfId="27533"/>
    <cellStyle name="Total 16 2 3_Table 2A-1_EFT (Annual)" xfId="8621"/>
    <cellStyle name="Total 16 2 4" xfId="2269"/>
    <cellStyle name="Total 16 2 4 2" xfId="5830"/>
    <cellStyle name="Total 16 2 4 2 2" xfId="14045"/>
    <cellStyle name="Total 16 2 4 2 2 2" xfId="26033"/>
    <cellStyle name="Total 16 2 4 2 2 2 2" xfId="47219"/>
    <cellStyle name="Total 16 2 4 2 2 3" xfId="36615"/>
    <cellStyle name="Total 16 2 4 2 3" xfId="20920"/>
    <cellStyle name="Total 16 2 4 2 3 2" xfId="42107"/>
    <cellStyle name="Total 16 2 4 2 4" xfId="31487"/>
    <cellStyle name="Total 16 2 4 2_Table 2A-1_EFT (Annual)" xfId="8624"/>
    <cellStyle name="Total 16 2 4 3" xfId="11389"/>
    <cellStyle name="Total 16 2 4 3 2" xfId="23487"/>
    <cellStyle name="Total 16 2 4 3 2 2" xfId="44673"/>
    <cellStyle name="Total 16 2 4 3 3" xfId="34069"/>
    <cellStyle name="Total 16 2 4 4" xfId="18374"/>
    <cellStyle name="Total 16 2 4 4 2" xfId="39561"/>
    <cellStyle name="Total 16 2 4 5" xfId="28744"/>
    <cellStyle name="Total 16 2 4_Table 2A-1_EFT (Annual)" xfId="8623"/>
    <cellStyle name="Total 16 2 5" xfId="4123"/>
    <cellStyle name="Total 16 2 5 2" xfId="12447"/>
    <cellStyle name="Total 16 2 5 2 2" xfId="24469"/>
    <cellStyle name="Total 16 2 5 2 2 2" xfId="45655"/>
    <cellStyle name="Total 16 2 5 2 3" xfId="35051"/>
    <cellStyle name="Total 16 2 5 3" xfId="19356"/>
    <cellStyle name="Total 16 2 5 3 2" xfId="40543"/>
    <cellStyle name="Total 16 2 5 4" xfId="29811"/>
    <cellStyle name="Total 16 2 5_Table 2A-1_EFT (Annual)" xfId="8625"/>
    <cellStyle name="Total 16 2 6" xfId="9786"/>
    <cellStyle name="Total 16 2 6 2" xfId="21923"/>
    <cellStyle name="Total 16 2 6 2 2" xfId="43109"/>
    <cellStyle name="Total 16 2 6 3" xfId="32505"/>
    <cellStyle name="Total 16 2 7" xfId="16810"/>
    <cellStyle name="Total 16 2 7 2" xfId="37997"/>
    <cellStyle name="Total 16 2 8" xfId="27068"/>
    <cellStyle name="Total 16 2_Table 2A-1_EFT (Annual)" xfId="3530"/>
    <cellStyle name="Total 16 3" xfId="391"/>
    <cellStyle name="Total 16 3 2" xfId="1374"/>
    <cellStyle name="Total 16 3 2 2" xfId="2644"/>
    <cellStyle name="Total 16 3 2 2 2" xfId="6205"/>
    <cellStyle name="Total 16 3 2 2 2 2" xfId="14399"/>
    <cellStyle name="Total 16 3 2 2 2 2 2" xfId="26371"/>
    <cellStyle name="Total 16 3 2 2 2 2 2 2" xfId="47557"/>
    <cellStyle name="Total 16 3 2 2 2 2 3" xfId="36953"/>
    <cellStyle name="Total 16 3 2 2 2 3" xfId="21258"/>
    <cellStyle name="Total 16 3 2 2 2 3 2" xfId="42445"/>
    <cellStyle name="Total 16 3 2 2 2 4" xfId="31861"/>
    <cellStyle name="Total 16 3 2 2 2_Table 2A-1_EFT (Annual)" xfId="8628"/>
    <cellStyle name="Total 16 3 2 2 3" xfId="11741"/>
    <cellStyle name="Total 16 3 2 2 3 2" xfId="23825"/>
    <cellStyle name="Total 16 3 2 2 3 2 2" xfId="45011"/>
    <cellStyle name="Total 16 3 2 2 3 3" xfId="34407"/>
    <cellStyle name="Total 16 3 2 2 4" xfId="18712"/>
    <cellStyle name="Total 16 3 2 2 4 2" xfId="39899"/>
    <cellStyle name="Total 16 3 2 2 5" xfId="29118"/>
    <cellStyle name="Total 16 3 2 2_Table 2A-1_EFT (Annual)" xfId="8627"/>
    <cellStyle name="Total 16 3 2 3" xfId="4935"/>
    <cellStyle name="Total 16 3 2 3 2" xfId="13195"/>
    <cellStyle name="Total 16 3 2 3 2 2" xfId="25201"/>
    <cellStyle name="Total 16 3 2 3 2 2 2" xfId="46387"/>
    <cellStyle name="Total 16 3 2 3 2 3" xfId="35783"/>
    <cellStyle name="Total 16 3 2 3 3" xfId="20088"/>
    <cellStyle name="Total 16 3 2 3 3 2" xfId="41275"/>
    <cellStyle name="Total 16 3 2 3 4" xfId="30592"/>
    <cellStyle name="Total 16 3 2 3_Table 2A-1_EFT (Annual)" xfId="8629"/>
    <cellStyle name="Total 16 3 2 4" xfId="10539"/>
    <cellStyle name="Total 16 3 2 4 2" xfId="22655"/>
    <cellStyle name="Total 16 3 2 4 2 2" xfId="43841"/>
    <cellStyle name="Total 16 3 2 4 3" xfId="33237"/>
    <cellStyle name="Total 16 3 2 5" xfId="17542"/>
    <cellStyle name="Total 16 3 2 5 2" xfId="38729"/>
    <cellStyle name="Total 16 3 2 6" xfId="27849"/>
    <cellStyle name="Total 16 3 2_Table 2A-1_EFT (Annual)" xfId="8626"/>
    <cellStyle name="Total 16 3 3" xfId="926"/>
    <cellStyle name="Total 16 3 3 2" xfId="4487"/>
    <cellStyle name="Total 16 3 3 2 2" xfId="12749"/>
    <cellStyle name="Total 16 3 3 2 2 2" xfId="24759"/>
    <cellStyle name="Total 16 3 3 2 2 2 2" xfId="45945"/>
    <cellStyle name="Total 16 3 3 2 2 3" xfId="35341"/>
    <cellStyle name="Total 16 3 3 2 3" xfId="19646"/>
    <cellStyle name="Total 16 3 3 2 3 2" xfId="40833"/>
    <cellStyle name="Total 16 3 3 2 4" xfId="30144"/>
    <cellStyle name="Total 16 3 3 2_Table 2A-1_EFT (Annual)" xfId="8631"/>
    <cellStyle name="Total 16 3 3 3" xfId="10096"/>
    <cellStyle name="Total 16 3 3 3 2" xfId="22213"/>
    <cellStyle name="Total 16 3 3 3 2 2" xfId="43399"/>
    <cellStyle name="Total 16 3 3 3 3" xfId="32795"/>
    <cellStyle name="Total 16 3 3 4" xfId="17100"/>
    <cellStyle name="Total 16 3 3 4 2" xfId="38287"/>
    <cellStyle name="Total 16 3 3 5" xfId="27401"/>
    <cellStyle name="Total 16 3 3_Table 2A-1_EFT (Annual)" xfId="8630"/>
    <cellStyle name="Total 16 3 4" xfId="2113"/>
    <cellStyle name="Total 16 3 4 2" xfId="5674"/>
    <cellStyle name="Total 16 3 4 2 2" xfId="13889"/>
    <cellStyle name="Total 16 3 4 2 2 2" xfId="25877"/>
    <cellStyle name="Total 16 3 4 2 2 2 2" xfId="47063"/>
    <cellStyle name="Total 16 3 4 2 2 3" xfId="36459"/>
    <cellStyle name="Total 16 3 4 2 3" xfId="20764"/>
    <cellStyle name="Total 16 3 4 2 3 2" xfId="41951"/>
    <cellStyle name="Total 16 3 4 2 4" xfId="31331"/>
    <cellStyle name="Total 16 3 4 2_Table 2A-1_EFT (Annual)" xfId="8633"/>
    <cellStyle name="Total 16 3 4 3" xfId="11233"/>
    <cellStyle name="Total 16 3 4 3 2" xfId="23331"/>
    <cellStyle name="Total 16 3 4 3 2 2" xfId="44517"/>
    <cellStyle name="Total 16 3 4 3 3" xfId="33913"/>
    <cellStyle name="Total 16 3 4 4" xfId="18218"/>
    <cellStyle name="Total 16 3 4 4 2" xfId="39405"/>
    <cellStyle name="Total 16 3 4 5" xfId="28588"/>
    <cellStyle name="Total 16 3 4_Table 2A-1_EFT (Annual)" xfId="8632"/>
    <cellStyle name="Total 16 3 5" xfId="3961"/>
    <cellStyle name="Total 16 3 5 2" xfId="12289"/>
    <cellStyle name="Total 16 3 5 2 2" xfId="24313"/>
    <cellStyle name="Total 16 3 5 2 2 2" xfId="45499"/>
    <cellStyle name="Total 16 3 5 2 3" xfId="34895"/>
    <cellStyle name="Total 16 3 5 3" xfId="19200"/>
    <cellStyle name="Total 16 3 5 3 2" xfId="40387"/>
    <cellStyle name="Total 16 3 5 4" xfId="29649"/>
    <cellStyle name="Total 16 3 5_Table 2A-1_EFT (Annual)" xfId="8634"/>
    <cellStyle name="Total 16 3 6" xfId="9626"/>
    <cellStyle name="Total 16 3 6 2" xfId="21767"/>
    <cellStyle name="Total 16 3 6 2 2" xfId="42953"/>
    <cellStyle name="Total 16 3 6 3" xfId="32349"/>
    <cellStyle name="Total 16 3 7" xfId="16654"/>
    <cellStyle name="Total 16 3 7 2" xfId="37841"/>
    <cellStyle name="Total 16 3 8" xfId="26906"/>
    <cellStyle name="Total 16 3_Table 2A-1_EFT (Annual)" xfId="3531"/>
    <cellStyle name="Total 16 4" xfId="1208"/>
    <cellStyle name="Total 16 4 2" xfId="2478"/>
    <cellStyle name="Total 16 4 2 2" xfId="6039"/>
    <cellStyle name="Total 16 4 2 2 2" xfId="14233"/>
    <cellStyle name="Total 16 4 2 2 2 2" xfId="26205"/>
    <cellStyle name="Total 16 4 2 2 2 2 2" xfId="47391"/>
    <cellStyle name="Total 16 4 2 2 2 3" xfId="36787"/>
    <cellStyle name="Total 16 4 2 2 3" xfId="21092"/>
    <cellStyle name="Total 16 4 2 2 3 2" xfId="42279"/>
    <cellStyle name="Total 16 4 2 2 4" xfId="31695"/>
    <cellStyle name="Total 16 4 2 2_Table 2A-1_EFT (Annual)" xfId="8637"/>
    <cellStyle name="Total 16 4 2 3" xfId="11575"/>
    <cellStyle name="Total 16 4 2 3 2" xfId="23659"/>
    <cellStyle name="Total 16 4 2 3 2 2" xfId="44845"/>
    <cellStyle name="Total 16 4 2 3 3" xfId="34241"/>
    <cellStyle name="Total 16 4 2 4" xfId="18546"/>
    <cellStyle name="Total 16 4 2 4 2" xfId="39733"/>
    <cellStyle name="Total 16 4 2 5" xfId="28952"/>
    <cellStyle name="Total 16 4 2_Table 2A-1_EFT (Annual)" xfId="8636"/>
    <cellStyle name="Total 16 4 3" xfId="4769"/>
    <cellStyle name="Total 16 4 3 2" xfId="13029"/>
    <cellStyle name="Total 16 4 3 2 2" xfId="25035"/>
    <cellStyle name="Total 16 4 3 2 2 2" xfId="46221"/>
    <cellStyle name="Total 16 4 3 2 3" xfId="35617"/>
    <cellStyle name="Total 16 4 3 3" xfId="19922"/>
    <cellStyle name="Total 16 4 3 3 2" xfId="41109"/>
    <cellStyle name="Total 16 4 3 4" xfId="30426"/>
    <cellStyle name="Total 16 4 3_Table 2A-1_EFT (Annual)" xfId="8638"/>
    <cellStyle name="Total 16 4 4" xfId="10373"/>
    <cellStyle name="Total 16 4 4 2" xfId="22489"/>
    <cellStyle name="Total 16 4 4 2 2" xfId="43675"/>
    <cellStyle name="Total 16 4 4 3" xfId="33071"/>
    <cellStyle name="Total 16 4 5" xfId="17376"/>
    <cellStyle name="Total 16 4 5 2" xfId="38563"/>
    <cellStyle name="Total 16 4 6" xfId="27683"/>
    <cellStyle name="Total 16 4_Table 2A-1_EFT (Annual)" xfId="8635"/>
    <cellStyle name="Total 16 5" xfId="767"/>
    <cellStyle name="Total 16 5 2" xfId="4328"/>
    <cellStyle name="Total 16 5 2 2" xfId="12608"/>
    <cellStyle name="Total 16 5 2 2 2" xfId="24625"/>
    <cellStyle name="Total 16 5 2 2 2 2" xfId="45811"/>
    <cellStyle name="Total 16 5 2 2 3" xfId="35207"/>
    <cellStyle name="Total 16 5 2 3" xfId="19512"/>
    <cellStyle name="Total 16 5 2 3 2" xfId="40699"/>
    <cellStyle name="Total 16 5 2 4" xfId="29985"/>
    <cellStyle name="Total 16 5 2_Table 2A-1_EFT (Annual)" xfId="8640"/>
    <cellStyle name="Total 16 5 3" xfId="9956"/>
    <cellStyle name="Total 16 5 3 2" xfId="22079"/>
    <cellStyle name="Total 16 5 3 2 2" xfId="43265"/>
    <cellStyle name="Total 16 5 3 3" xfId="32661"/>
    <cellStyle name="Total 16 5 4" xfId="16966"/>
    <cellStyle name="Total 16 5 4 2" xfId="38153"/>
    <cellStyle name="Total 16 5 5" xfId="27242"/>
    <cellStyle name="Total 16 5_Table 2A-1_EFT (Annual)" xfId="8639"/>
    <cellStyle name="Total 16 6" xfId="1947"/>
    <cellStyle name="Total 16 6 2" xfId="5508"/>
    <cellStyle name="Total 16 6 2 2" xfId="13723"/>
    <cellStyle name="Total 16 6 2 2 2" xfId="25711"/>
    <cellStyle name="Total 16 6 2 2 2 2" xfId="46897"/>
    <cellStyle name="Total 16 6 2 2 3" xfId="36293"/>
    <cellStyle name="Total 16 6 2 3" xfId="20598"/>
    <cellStyle name="Total 16 6 2 3 2" xfId="41785"/>
    <cellStyle name="Total 16 6 2 4" xfId="31165"/>
    <cellStyle name="Total 16 6 2_Table 2A-1_EFT (Annual)" xfId="8642"/>
    <cellStyle name="Total 16 6 3" xfId="11067"/>
    <cellStyle name="Total 16 6 3 2" xfId="23165"/>
    <cellStyle name="Total 16 6 3 2 2" xfId="44351"/>
    <cellStyle name="Total 16 6 3 3" xfId="33747"/>
    <cellStyle name="Total 16 6 4" xfId="18052"/>
    <cellStyle name="Total 16 6 4 2" xfId="39239"/>
    <cellStyle name="Total 16 6 5" xfId="28422"/>
    <cellStyle name="Total 16 6_Table 2A-1_EFT (Annual)" xfId="8641"/>
    <cellStyle name="Total 16 7" xfId="3749"/>
    <cellStyle name="Total 16 7 2" xfId="12117"/>
    <cellStyle name="Total 16 7 2 2" xfId="24147"/>
    <cellStyle name="Total 16 7 2 2 2" xfId="45333"/>
    <cellStyle name="Total 16 7 2 3" xfId="34729"/>
    <cellStyle name="Total 16 7 3" xfId="19034"/>
    <cellStyle name="Total 16 7 3 2" xfId="40221"/>
    <cellStyle name="Total 16 7 4" xfId="29458"/>
    <cellStyle name="Total 16 7_Table 2A-1_EFT (Annual)" xfId="8643"/>
    <cellStyle name="Total 16 8" xfId="9436"/>
    <cellStyle name="Total 16 8 2" xfId="21601"/>
    <cellStyle name="Total 16 8 2 2" xfId="42787"/>
    <cellStyle name="Total 16 8 3" xfId="32183"/>
    <cellStyle name="Total 16 9" xfId="16488"/>
    <cellStyle name="Total 16 9 2" xfId="37675"/>
    <cellStyle name="Total 16_Table 2A-1_EFT (Annual)" xfId="3529"/>
    <cellStyle name="Total 17" xfId="157"/>
    <cellStyle name="Total 17 10" xfId="26712"/>
    <cellStyle name="Total 17 2" xfId="550"/>
    <cellStyle name="Total 17 2 2" xfId="1527"/>
    <cellStyle name="Total 17 2 2 2" xfId="2797"/>
    <cellStyle name="Total 17 2 2 2 2" xfId="6358"/>
    <cellStyle name="Total 17 2 2 2 2 2" xfId="14552"/>
    <cellStyle name="Total 17 2 2 2 2 2 2" xfId="26524"/>
    <cellStyle name="Total 17 2 2 2 2 2 2 2" xfId="47710"/>
    <cellStyle name="Total 17 2 2 2 2 2 3" xfId="37106"/>
    <cellStyle name="Total 17 2 2 2 2 3" xfId="21411"/>
    <cellStyle name="Total 17 2 2 2 2 3 2" xfId="42598"/>
    <cellStyle name="Total 17 2 2 2 2 4" xfId="32014"/>
    <cellStyle name="Total 17 2 2 2 2_Table 2A-1_EFT (Annual)" xfId="8646"/>
    <cellStyle name="Total 17 2 2 2 3" xfId="11894"/>
    <cellStyle name="Total 17 2 2 2 3 2" xfId="23978"/>
    <cellStyle name="Total 17 2 2 2 3 2 2" xfId="45164"/>
    <cellStyle name="Total 17 2 2 2 3 3" xfId="34560"/>
    <cellStyle name="Total 17 2 2 2 4" xfId="18865"/>
    <cellStyle name="Total 17 2 2 2 4 2" xfId="40052"/>
    <cellStyle name="Total 17 2 2 2 5" xfId="29271"/>
    <cellStyle name="Total 17 2 2 2_Table 2A-1_EFT (Annual)" xfId="8645"/>
    <cellStyle name="Total 17 2 2 3" xfId="5088"/>
    <cellStyle name="Total 17 2 2 3 2" xfId="13348"/>
    <cellStyle name="Total 17 2 2 3 2 2" xfId="25354"/>
    <cellStyle name="Total 17 2 2 3 2 2 2" xfId="46540"/>
    <cellStyle name="Total 17 2 2 3 2 3" xfId="35936"/>
    <cellStyle name="Total 17 2 2 3 3" xfId="20241"/>
    <cellStyle name="Total 17 2 2 3 3 2" xfId="41428"/>
    <cellStyle name="Total 17 2 2 3 4" xfId="30745"/>
    <cellStyle name="Total 17 2 2 3_Table 2A-1_EFT (Annual)" xfId="8647"/>
    <cellStyle name="Total 17 2 2 4" xfId="10692"/>
    <cellStyle name="Total 17 2 2 4 2" xfId="22808"/>
    <cellStyle name="Total 17 2 2 4 2 2" xfId="43994"/>
    <cellStyle name="Total 17 2 2 4 3" xfId="33390"/>
    <cellStyle name="Total 17 2 2 5" xfId="17695"/>
    <cellStyle name="Total 17 2 2 5 2" xfId="38882"/>
    <cellStyle name="Total 17 2 2 6" xfId="28002"/>
    <cellStyle name="Total 17 2 2_Table 2A-1_EFT (Annual)" xfId="8644"/>
    <cellStyle name="Total 17 2 3" xfId="1056"/>
    <cellStyle name="Total 17 2 3 2" xfId="4617"/>
    <cellStyle name="Total 17 2 3 2 2" xfId="12877"/>
    <cellStyle name="Total 17 2 3 2 2 2" xfId="24883"/>
    <cellStyle name="Total 17 2 3 2 2 2 2" xfId="46069"/>
    <cellStyle name="Total 17 2 3 2 2 3" xfId="35465"/>
    <cellStyle name="Total 17 2 3 2 3" xfId="19770"/>
    <cellStyle name="Total 17 2 3 2 3 2" xfId="40957"/>
    <cellStyle name="Total 17 2 3 2 4" xfId="30274"/>
    <cellStyle name="Total 17 2 3 2_Table 2A-1_EFT (Annual)" xfId="8649"/>
    <cellStyle name="Total 17 2 3 3" xfId="10221"/>
    <cellStyle name="Total 17 2 3 3 2" xfId="22337"/>
    <cellStyle name="Total 17 2 3 3 2 2" xfId="43523"/>
    <cellStyle name="Total 17 2 3 3 3" xfId="32919"/>
    <cellStyle name="Total 17 2 3 4" xfId="17224"/>
    <cellStyle name="Total 17 2 3 4 2" xfId="38411"/>
    <cellStyle name="Total 17 2 3 5" xfId="27531"/>
    <cellStyle name="Total 17 2 3_Table 2A-1_EFT (Annual)" xfId="8648"/>
    <cellStyle name="Total 17 2 4" xfId="2266"/>
    <cellStyle name="Total 17 2 4 2" xfId="5827"/>
    <cellStyle name="Total 17 2 4 2 2" xfId="14042"/>
    <cellStyle name="Total 17 2 4 2 2 2" xfId="26030"/>
    <cellStyle name="Total 17 2 4 2 2 2 2" xfId="47216"/>
    <cellStyle name="Total 17 2 4 2 2 3" xfId="36612"/>
    <cellStyle name="Total 17 2 4 2 3" xfId="20917"/>
    <cellStyle name="Total 17 2 4 2 3 2" xfId="42104"/>
    <cellStyle name="Total 17 2 4 2 4" xfId="31484"/>
    <cellStyle name="Total 17 2 4 2_Table 2A-1_EFT (Annual)" xfId="8651"/>
    <cellStyle name="Total 17 2 4 3" xfId="11386"/>
    <cellStyle name="Total 17 2 4 3 2" xfId="23484"/>
    <cellStyle name="Total 17 2 4 3 2 2" xfId="44670"/>
    <cellStyle name="Total 17 2 4 3 3" xfId="34066"/>
    <cellStyle name="Total 17 2 4 4" xfId="18371"/>
    <cellStyle name="Total 17 2 4 4 2" xfId="39558"/>
    <cellStyle name="Total 17 2 4 5" xfId="28741"/>
    <cellStyle name="Total 17 2 4_Table 2A-1_EFT (Annual)" xfId="8650"/>
    <cellStyle name="Total 17 2 5" xfId="4120"/>
    <cellStyle name="Total 17 2 5 2" xfId="12444"/>
    <cellStyle name="Total 17 2 5 2 2" xfId="24466"/>
    <cellStyle name="Total 17 2 5 2 2 2" xfId="45652"/>
    <cellStyle name="Total 17 2 5 2 3" xfId="35048"/>
    <cellStyle name="Total 17 2 5 3" xfId="19353"/>
    <cellStyle name="Total 17 2 5 3 2" xfId="40540"/>
    <cellStyle name="Total 17 2 5 4" xfId="29808"/>
    <cellStyle name="Total 17 2 5_Table 2A-1_EFT (Annual)" xfId="8652"/>
    <cellStyle name="Total 17 2 6" xfId="9783"/>
    <cellStyle name="Total 17 2 6 2" xfId="21920"/>
    <cellStyle name="Total 17 2 6 2 2" xfId="43106"/>
    <cellStyle name="Total 17 2 6 3" xfId="32502"/>
    <cellStyle name="Total 17 2 7" xfId="16807"/>
    <cellStyle name="Total 17 2 7 2" xfId="37994"/>
    <cellStyle name="Total 17 2 8" xfId="27065"/>
    <cellStyle name="Total 17 2_Table 2A-1_EFT (Annual)" xfId="3533"/>
    <cellStyle name="Total 17 3" xfId="388"/>
    <cellStyle name="Total 17 3 2" xfId="1371"/>
    <cellStyle name="Total 17 3 2 2" xfId="2641"/>
    <cellStyle name="Total 17 3 2 2 2" xfId="6202"/>
    <cellStyle name="Total 17 3 2 2 2 2" xfId="14396"/>
    <cellStyle name="Total 17 3 2 2 2 2 2" xfId="26368"/>
    <cellStyle name="Total 17 3 2 2 2 2 2 2" xfId="47554"/>
    <cellStyle name="Total 17 3 2 2 2 2 3" xfId="36950"/>
    <cellStyle name="Total 17 3 2 2 2 3" xfId="21255"/>
    <cellStyle name="Total 17 3 2 2 2 3 2" xfId="42442"/>
    <cellStyle name="Total 17 3 2 2 2 4" xfId="31858"/>
    <cellStyle name="Total 17 3 2 2 2_Table 2A-1_EFT (Annual)" xfId="8655"/>
    <cellStyle name="Total 17 3 2 2 3" xfId="11738"/>
    <cellStyle name="Total 17 3 2 2 3 2" xfId="23822"/>
    <cellStyle name="Total 17 3 2 2 3 2 2" xfId="45008"/>
    <cellStyle name="Total 17 3 2 2 3 3" xfId="34404"/>
    <cellStyle name="Total 17 3 2 2 4" xfId="18709"/>
    <cellStyle name="Total 17 3 2 2 4 2" xfId="39896"/>
    <cellStyle name="Total 17 3 2 2 5" xfId="29115"/>
    <cellStyle name="Total 17 3 2 2_Table 2A-1_EFT (Annual)" xfId="8654"/>
    <cellStyle name="Total 17 3 2 3" xfId="4932"/>
    <cellStyle name="Total 17 3 2 3 2" xfId="13192"/>
    <cellStyle name="Total 17 3 2 3 2 2" xfId="25198"/>
    <cellStyle name="Total 17 3 2 3 2 2 2" xfId="46384"/>
    <cellStyle name="Total 17 3 2 3 2 3" xfId="35780"/>
    <cellStyle name="Total 17 3 2 3 3" xfId="20085"/>
    <cellStyle name="Total 17 3 2 3 3 2" xfId="41272"/>
    <cellStyle name="Total 17 3 2 3 4" xfId="30589"/>
    <cellStyle name="Total 17 3 2 3_Table 2A-1_EFT (Annual)" xfId="8656"/>
    <cellStyle name="Total 17 3 2 4" xfId="10536"/>
    <cellStyle name="Total 17 3 2 4 2" xfId="22652"/>
    <cellStyle name="Total 17 3 2 4 2 2" xfId="43838"/>
    <cellStyle name="Total 17 3 2 4 3" xfId="33234"/>
    <cellStyle name="Total 17 3 2 5" xfId="17539"/>
    <cellStyle name="Total 17 3 2 5 2" xfId="38726"/>
    <cellStyle name="Total 17 3 2 6" xfId="27846"/>
    <cellStyle name="Total 17 3 2_Table 2A-1_EFT (Annual)" xfId="8653"/>
    <cellStyle name="Total 17 3 3" xfId="924"/>
    <cellStyle name="Total 17 3 3 2" xfId="4485"/>
    <cellStyle name="Total 17 3 3 2 2" xfId="12747"/>
    <cellStyle name="Total 17 3 3 2 2 2" xfId="24757"/>
    <cellStyle name="Total 17 3 3 2 2 2 2" xfId="45943"/>
    <cellStyle name="Total 17 3 3 2 2 3" xfId="35339"/>
    <cellStyle name="Total 17 3 3 2 3" xfId="19644"/>
    <cellStyle name="Total 17 3 3 2 3 2" xfId="40831"/>
    <cellStyle name="Total 17 3 3 2 4" xfId="30142"/>
    <cellStyle name="Total 17 3 3 2_Table 2A-1_EFT (Annual)" xfId="8658"/>
    <cellStyle name="Total 17 3 3 3" xfId="10094"/>
    <cellStyle name="Total 17 3 3 3 2" xfId="22211"/>
    <cellStyle name="Total 17 3 3 3 2 2" xfId="43397"/>
    <cellStyle name="Total 17 3 3 3 3" xfId="32793"/>
    <cellStyle name="Total 17 3 3 4" xfId="17098"/>
    <cellStyle name="Total 17 3 3 4 2" xfId="38285"/>
    <cellStyle name="Total 17 3 3 5" xfId="27399"/>
    <cellStyle name="Total 17 3 3_Table 2A-1_EFT (Annual)" xfId="8657"/>
    <cellStyle name="Total 17 3 4" xfId="2110"/>
    <cellStyle name="Total 17 3 4 2" xfId="5671"/>
    <cellStyle name="Total 17 3 4 2 2" xfId="13886"/>
    <cellStyle name="Total 17 3 4 2 2 2" xfId="25874"/>
    <cellStyle name="Total 17 3 4 2 2 2 2" xfId="47060"/>
    <cellStyle name="Total 17 3 4 2 2 3" xfId="36456"/>
    <cellStyle name="Total 17 3 4 2 3" xfId="20761"/>
    <cellStyle name="Total 17 3 4 2 3 2" xfId="41948"/>
    <cellStyle name="Total 17 3 4 2 4" xfId="31328"/>
    <cellStyle name="Total 17 3 4 2_Table 2A-1_EFT (Annual)" xfId="8660"/>
    <cellStyle name="Total 17 3 4 3" xfId="11230"/>
    <cellStyle name="Total 17 3 4 3 2" xfId="23328"/>
    <cellStyle name="Total 17 3 4 3 2 2" xfId="44514"/>
    <cellStyle name="Total 17 3 4 3 3" xfId="33910"/>
    <cellStyle name="Total 17 3 4 4" xfId="18215"/>
    <cellStyle name="Total 17 3 4 4 2" xfId="39402"/>
    <cellStyle name="Total 17 3 4 5" xfId="28585"/>
    <cellStyle name="Total 17 3 4_Table 2A-1_EFT (Annual)" xfId="8659"/>
    <cellStyle name="Total 17 3 5" xfId="3958"/>
    <cellStyle name="Total 17 3 5 2" xfId="12286"/>
    <cellStyle name="Total 17 3 5 2 2" xfId="24310"/>
    <cellStyle name="Total 17 3 5 2 2 2" xfId="45496"/>
    <cellStyle name="Total 17 3 5 2 3" xfId="34892"/>
    <cellStyle name="Total 17 3 5 3" xfId="19197"/>
    <cellStyle name="Total 17 3 5 3 2" xfId="40384"/>
    <cellStyle name="Total 17 3 5 4" xfId="29646"/>
    <cellStyle name="Total 17 3 5_Table 2A-1_EFT (Annual)" xfId="8661"/>
    <cellStyle name="Total 17 3 6" xfId="9623"/>
    <cellStyle name="Total 17 3 6 2" xfId="21764"/>
    <cellStyle name="Total 17 3 6 2 2" xfId="42950"/>
    <cellStyle name="Total 17 3 6 3" xfId="32346"/>
    <cellStyle name="Total 17 3 7" xfId="16651"/>
    <cellStyle name="Total 17 3 7 2" xfId="37838"/>
    <cellStyle name="Total 17 3 8" xfId="26903"/>
    <cellStyle name="Total 17 3_Table 2A-1_EFT (Annual)" xfId="3534"/>
    <cellStyle name="Total 17 4" xfId="1205"/>
    <cellStyle name="Total 17 4 2" xfId="2475"/>
    <cellStyle name="Total 17 4 2 2" xfId="6036"/>
    <cellStyle name="Total 17 4 2 2 2" xfId="14230"/>
    <cellStyle name="Total 17 4 2 2 2 2" xfId="26202"/>
    <cellStyle name="Total 17 4 2 2 2 2 2" xfId="47388"/>
    <cellStyle name="Total 17 4 2 2 2 3" xfId="36784"/>
    <cellStyle name="Total 17 4 2 2 3" xfId="21089"/>
    <cellStyle name="Total 17 4 2 2 3 2" xfId="42276"/>
    <cellStyle name="Total 17 4 2 2 4" xfId="31692"/>
    <cellStyle name="Total 17 4 2 2_Table 2A-1_EFT (Annual)" xfId="8664"/>
    <cellStyle name="Total 17 4 2 3" xfId="11572"/>
    <cellStyle name="Total 17 4 2 3 2" xfId="23656"/>
    <cellStyle name="Total 17 4 2 3 2 2" xfId="44842"/>
    <cellStyle name="Total 17 4 2 3 3" xfId="34238"/>
    <cellStyle name="Total 17 4 2 4" xfId="18543"/>
    <cellStyle name="Total 17 4 2 4 2" xfId="39730"/>
    <cellStyle name="Total 17 4 2 5" xfId="28949"/>
    <cellStyle name="Total 17 4 2_Table 2A-1_EFT (Annual)" xfId="8663"/>
    <cellStyle name="Total 17 4 3" xfId="4766"/>
    <cellStyle name="Total 17 4 3 2" xfId="13026"/>
    <cellStyle name="Total 17 4 3 2 2" xfId="25032"/>
    <cellStyle name="Total 17 4 3 2 2 2" xfId="46218"/>
    <cellStyle name="Total 17 4 3 2 3" xfId="35614"/>
    <cellStyle name="Total 17 4 3 3" xfId="19919"/>
    <cellStyle name="Total 17 4 3 3 2" xfId="41106"/>
    <cellStyle name="Total 17 4 3 4" xfId="30423"/>
    <cellStyle name="Total 17 4 3_Table 2A-1_EFT (Annual)" xfId="8665"/>
    <cellStyle name="Total 17 4 4" xfId="10370"/>
    <cellStyle name="Total 17 4 4 2" xfId="22486"/>
    <cellStyle name="Total 17 4 4 2 2" xfId="43672"/>
    <cellStyle name="Total 17 4 4 3" xfId="33068"/>
    <cellStyle name="Total 17 4 5" xfId="17373"/>
    <cellStyle name="Total 17 4 5 2" xfId="38560"/>
    <cellStyle name="Total 17 4 6" xfId="27680"/>
    <cellStyle name="Total 17 4_Table 2A-1_EFT (Annual)" xfId="8662"/>
    <cellStyle name="Total 17 5" xfId="765"/>
    <cellStyle name="Total 17 5 2" xfId="4326"/>
    <cellStyle name="Total 17 5 2 2" xfId="12606"/>
    <cellStyle name="Total 17 5 2 2 2" xfId="24623"/>
    <cellStyle name="Total 17 5 2 2 2 2" xfId="45809"/>
    <cellStyle name="Total 17 5 2 2 3" xfId="35205"/>
    <cellStyle name="Total 17 5 2 3" xfId="19510"/>
    <cellStyle name="Total 17 5 2 3 2" xfId="40697"/>
    <cellStyle name="Total 17 5 2 4" xfId="29983"/>
    <cellStyle name="Total 17 5 2_Table 2A-1_EFT (Annual)" xfId="8667"/>
    <cellStyle name="Total 17 5 3" xfId="9954"/>
    <cellStyle name="Total 17 5 3 2" xfId="22077"/>
    <cellStyle name="Total 17 5 3 2 2" xfId="43263"/>
    <cellStyle name="Total 17 5 3 3" xfId="32659"/>
    <cellStyle name="Total 17 5 4" xfId="16964"/>
    <cellStyle name="Total 17 5 4 2" xfId="38151"/>
    <cellStyle name="Total 17 5 5" xfId="27240"/>
    <cellStyle name="Total 17 5_Table 2A-1_EFT (Annual)" xfId="8666"/>
    <cellStyle name="Total 17 6" xfId="1778"/>
    <cellStyle name="Total 17 6 2" xfId="5339"/>
    <cellStyle name="Total 17 6 2 2" xfId="13554"/>
    <cellStyle name="Total 17 6 2 2 2" xfId="25542"/>
    <cellStyle name="Total 17 6 2 2 2 2" xfId="46728"/>
    <cellStyle name="Total 17 6 2 2 3" xfId="36124"/>
    <cellStyle name="Total 17 6 2 3" xfId="20429"/>
    <cellStyle name="Total 17 6 2 3 2" xfId="41616"/>
    <cellStyle name="Total 17 6 2 4" xfId="30996"/>
    <cellStyle name="Total 17 6 2_Table 2A-1_EFT (Annual)" xfId="8669"/>
    <cellStyle name="Total 17 6 3" xfId="10898"/>
    <cellStyle name="Total 17 6 3 2" xfId="22996"/>
    <cellStyle name="Total 17 6 3 2 2" xfId="44182"/>
    <cellStyle name="Total 17 6 3 3" xfId="33578"/>
    <cellStyle name="Total 17 6 4" xfId="17883"/>
    <cellStyle name="Total 17 6 4 2" xfId="39070"/>
    <cellStyle name="Total 17 6 5" xfId="28253"/>
    <cellStyle name="Total 17 6_Table 2A-1_EFT (Annual)" xfId="8668"/>
    <cellStyle name="Total 17 7" xfId="3746"/>
    <cellStyle name="Total 17 7 2" xfId="12114"/>
    <cellStyle name="Total 17 7 2 2" xfId="24144"/>
    <cellStyle name="Total 17 7 2 2 2" xfId="45330"/>
    <cellStyle name="Total 17 7 2 3" xfId="34726"/>
    <cellStyle name="Total 17 7 3" xfId="19031"/>
    <cellStyle name="Total 17 7 3 2" xfId="40218"/>
    <cellStyle name="Total 17 7 4" xfId="29455"/>
    <cellStyle name="Total 17 7_Table 2A-1_EFT (Annual)" xfId="8670"/>
    <cellStyle name="Total 17 8" xfId="9433"/>
    <cellStyle name="Total 17 8 2" xfId="21598"/>
    <cellStyle name="Total 17 8 2 2" xfId="42784"/>
    <cellStyle name="Total 17 8 3" xfId="32180"/>
    <cellStyle name="Total 17 9" xfId="16485"/>
    <cellStyle name="Total 17 9 2" xfId="37672"/>
    <cellStyle name="Total 17_Table 2A-1_EFT (Annual)" xfId="3532"/>
    <cellStyle name="Total 18" xfId="174"/>
    <cellStyle name="Total 18 10" xfId="26729"/>
    <cellStyle name="Total 18 2" xfId="567"/>
    <cellStyle name="Total 18 2 2" xfId="1544"/>
    <cellStyle name="Total 18 2 2 2" xfId="2814"/>
    <cellStyle name="Total 18 2 2 2 2" xfId="6375"/>
    <cellStyle name="Total 18 2 2 2 2 2" xfId="14569"/>
    <cellStyle name="Total 18 2 2 2 2 2 2" xfId="26541"/>
    <cellStyle name="Total 18 2 2 2 2 2 2 2" xfId="47727"/>
    <cellStyle name="Total 18 2 2 2 2 2 3" xfId="37123"/>
    <cellStyle name="Total 18 2 2 2 2 3" xfId="21428"/>
    <cellStyle name="Total 18 2 2 2 2 3 2" xfId="42615"/>
    <cellStyle name="Total 18 2 2 2 2 4" xfId="32031"/>
    <cellStyle name="Total 18 2 2 2 2_Table 2A-1_EFT (Annual)" xfId="8673"/>
    <cellStyle name="Total 18 2 2 2 3" xfId="11911"/>
    <cellStyle name="Total 18 2 2 2 3 2" xfId="23995"/>
    <cellStyle name="Total 18 2 2 2 3 2 2" xfId="45181"/>
    <cellStyle name="Total 18 2 2 2 3 3" xfId="34577"/>
    <cellStyle name="Total 18 2 2 2 4" xfId="18882"/>
    <cellStyle name="Total 18 2 2 2 4 2" xfId="40069"/>
    <cellStyle name="Total 18 2 2 2 5" xfId="29288"/>
    <cellStyle name="Total 18 2 2 2_Table 2A-1_EFT (Annual)" xfId="8672"/>
    <cellStyle name="Total 18 2 2 3" xfId="5105"/>
    <cellStyle name="Total 18 2 2 3 2" xfId="13365"/>
    <cellStyle name="Total 18 2 2 3 2 2" xfId="25371"/>
    <cellStyle name="Total 18 2 2 3 2 2 2" xfId="46557"/>
    <cellStyle name="Total 18 2 2 3 2 3" xfId="35953"/>
    <cellStyle name="Total 18 2 2 3 3" xfId="20258"/>
    <cellStyle name="Total 18 2 2 3 3 2" xfId="41445"/>
    <cellStyle name="Total 18 2 2 3 4" xfId="30762"/>
    <cellStyle name="Total 18 2 2 3_Table 2A-1_EFT (Annual)" xfId="8674"/>
    <cellStyle name="Total 18 2 2 4" xfId="10709"/>
    <cellStyle name="Total 18 2 2 4 2" xfId="22825"/>
    <cellStyle name="Total 18 2 2 4 2 2" xfId="44011"/>
    <cellStyle name="Total 18 2 2 4 3" xfId="33407"/>
    <cellStyle name="Total 18 2 2 5" xfId="17712"/>
    <cellStyle name="Total 18 2 2 5 2" xfId="38899"/>
    <cellStyle name="Total 18 2 2 6" xfId="28019"/>
    <cellStyle name="Total 18 2 2_Table 2A-1_EFT (Annual)" xfId="8671"/>
    <cellStyle name="Total 18 2 3" xfId="1069"/>
    <cellStyle name="Total 18 2 3 2" xfId="4630"/>
    <cellStyle name="Total 18 2 3 2 2" xfId="12890"/>
    <cellStyle name="Total 18 2 3 2 2 2" xfId="24896"/>
    <cellStyle name="Total 18 2 3 2 2 2 2" xfId="46082"/>
    <cellStyle name="Total 18 2 3 2 2 3" xfId="35478"/>
    <cellStyle name="Total 18 2 3 2 3" xfId="19783"/>
    <cellStyle name="Total 18 2 3 2 3 2" xfId="40970"/>
    <cellStyle name="Total 18 2 3 2 4" xfId="30287"/>
    <cellStyle name="Total 18 2 3 2_Table 2A-1_EFT (Annual)" xfId="8676"/>
    <cellStyle name="Total 18 2 3 3" xfId="10234"/>
    <cellStyle name="Total 18 2 3 3 2" xfId="22350"/>
    <cellStyle name="Total 18 2 3 3 2 2" xfId="43536"/>
    <cellStyle name="Total 18 2 3 3 3" xfId="32932"/>
    <cellStyle name="Total 18 2 3 4" xfId="17237"/>
    <cellStyle name="Total 18 2 3 4 2" xfId="38424"/>
    <cellStyle name="Total 18 2 3 5" xfId="27544"/>
    <cellStyle name="Total 18 2 3_Table 2A-1_EFT (Annual)" xfId="8675"/>
    <cellStyle name="Total 18 2 4" xfId="2283"/>
    <cellStyle name="Total 18 2 4 2" xfId="5844"/>
    <cellStyle name="Total 18 2 4 2 2" xfId="14059"/>
    <cellStyle name="Total 18 2 4 2 2 2" xfId="26047"/>
    <cellStyle name="Total 18 2 4 2 2 2 2" xfId="47233"/>
    <cellStyle name="Total 18 2 4 2 2 3" xfId="36629"/>
    <cellStyle name="Total 18 2 4 2 3" xfId="20934"/>
    <cellStyle name="Total 18 2 4 2 3 2" xfId="42121"/>
    <cellStyle name="Total 18 2 4 2 4" xfId="31501"/>
    <cellStyle name="Total 18 2 4 2_Table 2A-1_EFT (Annual)" xfId="8678"/>
    <cellStyle name="Total 18 2 4 3" xfId="11403"/>
    <cellStyle name="Total 18 2 4 3 2" xfId="23501"/>
    <cellStyle name="Total 18 2 4 3 2 2" xfId="44687"/>
    <cellStyle name="Total 18 2 4 3 3" xfId="34083"/>
    <cellStyle name="Total 18 2 4 4" xfId="18388"/>
    <cellStyle name="Total 18 2 4 4 2" xfId="39575"/>
    <cellStyle name="Total 18 2 4 5" xfId="28758"/>
    <cellStyle name="Total 18 2 4_Table 2A-1_EFT (Annual)" xfId="8677"/>
    <cellStyle name="Total 18 2 5" xfId="4137"/>
    <cellStyle name="Total 18 2 5 2" xfId="12461"/>
    <cellStyle name="Total 18 2 5 2 2" xfId="24483"/>
    <cellStyle name="Total 18 2 5 2 2 2" xfId="45669"/>
    <cellStyle name="Total 18 2 5 2 3" xfId="35065"/>
    <cellStyle name="Total 18 2 5 3" xfId="19370"/>
    <cellStyle name="Total 18 2 5 3 2" xfId="40557"/>
    <cellStyle name="Total 18 2 5 4" xfId="29825"/>
    <cellStyle name="Total 18 2 5_Table 2A-1_EFT (Annual)" xfId="8679"/>
    <cellStyle name="Total 18 2 6" xfId="9800"/>
    <cellStyle name="Total 18 2 6 2" xfId="21937"/>
    <cellStyle name="Total 18 2 6 2 2" xfId="43123"/>
    <cellStyle name="Total 18 2 6 3" xfId="32519"/>
    <cellStyle name="Total 18 2 7" xfId="16824"/>
    <cellStyle name="Total 18 2 7 2" xfId="38011"/>
    <cellStyle name="Total 18 2 8" xfId="27082"/>
    <cellStyle name="Total 18 2_Table 2A-1_EFT (Annual)" xfId="3536"/>
    <cellStyle name="Total 18 3" xfId="405"/>
    <cellStyle name="Total 18 3 2" xfId="1388"/>
    <cellStyle name="Total 18 3 2 2" xfId="2658"/>
    <cellStyle name="Total 18 3 2 2 2" xfId="6219"/>
    <cellStyle name="Total 18 3 2 2 2 2" xfId="14413"/>
    <cellStyle name="Total 18 3 2 2 2 2 2" xfId="26385"/>
    <cellStyle name="Total 18 3 2 2 2 2 2 2" xfId="47571"/>
    <cellStyle name="Total 18 3 2 2 2 2 3" xfId="36967"/>
    <cellStyle name="Total 18 3 2 2 2 3" xfId="21272"/>
    <cellStyle name="Total 18 3 2 2 2 3 2" xfId="42459"/>
    <cellStyle name="Total 18 3 2 2 2 4" xfId="31875"/>
    <cellStyle name="Total 18 3 2 2 2_Table 2A-1_EFT (Annual)" xfId="8682"/>
    <cellStyle name="Total 18 3 2 2 3" xfId="11755"/>
    <cellStyle name="Total 18 3 2 2 3 2" xfId="23839"/>
    <cellStyle name="Total 18 3 2 2 3 2 2" xfId="45025"/>
    <cellStyle name="Total 18 3 2 2 3 3" xfId="34421"/>
    <cellStyle name="Total 18 3 2 2 4" xfId="18726"/>
    <cellStyle name="Total 18 3 2 2 4 2" xfId="39913"/>
    <cellStyle name="Total 18 3 2 2 5" xfId="29132"/>
    <cellStyle name="Total 18 3 2 2_Table 2A-1_EFT (Annual)" xfId="8681"/>
    <cellStyle name="Total 18 3 2 3" xfId="4949"/>
    <cellStyle name="Total 18 3 2 3 2" xfId="13209"/>
    <cellStyle name="Total 18 3 2 3 2 2" xfId="25215"/>
    <cellStyle name="Total 18 3 2 3 2 2 2" xfId="46401"/>
    <cellStyle name="Total 18 3 2 3 2 3" xfId="35797"/>
    <cellStyle name="Total 18 3 2 3 3" xfId="20102"/>
    <cellStyle name="Total 18 3 2 3 3 2" xfId="41289"/>
    <cellStyle name="Total 18 3 2 3 4" xfId="30606"/>
    <cellStyle name="Total 18 3 2 3_Table 2A-1_EFT (Annual)" xfId="8683"/>
    <cellStyle name="Total 18 3 2 4" xfId="10553"/>
    <cellStyle name="Total 18 3 2 4 2" xfId="22669"/>
    <cellStyle name="Total 18 3 2 4 2 2" xfId="43855"/>
    <cellStyle name="Total 18 3 2 4 3" xfId="33251"/>
    <cellStyle name="Total 18 3 2 5" xfId="17556"/>
    <cellStyle name="Total 18 3 2 5 2" xfId="38743"/>
    <cellStyle name="Total 18 3 2 6" xfId="27863"/>
    <cellStyle name="Total 18 3 2_Table 2A-1_EFT (Annual)" xfId="8680"/>
    <cellStyle name="Total 18 3 3" xfId="937"/>
    <cellStyle name="Total 18 3 3 2" xfId="4498"/>
    <cellStyle name="Total 18 3 3 2 2" xfId="12760"/>
    <cellStyle name="Total 18 3 3 2 2 2" xfId="24770"/>
    <cellStyle name="Total 18 3 3 2 2 2 2" xfId="45956"/>
    <cellStyle name="Total 18 3 3 2 2 3" xfId="35352"/>
    <cellStyle name="Total 18 3 3 2 3" xfId="19657"/>
    <cellStyle name="Total 18 3 3 2 3 2" xfId="40844"/>
    <cellStyle name="Total 18 3 3 2 4" xfId="30155"/>
    <cellStyle name="Total 18 3 3 2_Table 2A-1_EFT (Annual)" xfId="8685"/>
    <cellStyle name="Total 18 3 3 3" xfId="10107"/>
    <cellStyle name="Total 18 3 3 3 2" xfId="22224"/>
    <cellStyle name="Total 18 3 3 3 2 2" xfId="43410"/>
    <cellStyle name="Total 18 3 3 3 3" xfId="32806"/>
    <cellStyle name="Total 18 3 3 4" xfId="17111"/>
    <cellStyle name="Total 18 3 3 4 2" xfId="38298"/>
    <cellStyle name="Total 18 3 3 5" xfId="27412"/>
    <cellStyle name="Total 18 3 3_Table 2A-1_EFT (Annual)" xfId="8684"/>
    <cellStyle name="Total 18 3 4" xfId="2127"/>
    <cellStyle name="Total 18 3 4 2" xfId="5688"/>
    <cellStyle name="Total 18 3 4 2 2" xfId="13903"/>
    <cellStyle name="Total 18 3 4 2 2 2" xfId="25891"/>
    <cellStyle name="Total 18 3 4 2 2 2 2" xfId="47077"/>
    <cellStyle name="Total 18 3 4 2 2 3" xfId="36473"/>
    <cellStyle name="Total 18 3 4 2 3" xfId="20778"/>
    <cellStyle name="Total 18 3 4 2 3 2" xfId="41965"/>
    <cellStyle name="Total 18 3 4 2 4" xfId="31345"/>
    <cellStyle name="Total 18 3 4 2_Table 2A-1_EFT (Annual)" xfId="8687"/>
    <cellStyle name="Total 18 3 4 3" xfId="11247"/>
    <cellStyle name="Total 18 3 4 3 2" xfId="23345"/>
    <cellStyle name="Total 18 3 4 3 2 2" xfId="44531"/>
    <cellStyle name="Total 18 3 4 3 3" xfId="33927"/>
    <cellStyle name="Total 18 3 4 4" xfId="18232"/>
    <cellStyle name="Total 18 3 4 4 2" xfId="39419"/>
    <cellStyle name="Total 18 3 4 5" xfId="28602"/>
    <cellStyle name="Total 18 3 4_Table 2A-1_EFT (Annual)" xfId="8686"/>
    <cellStyle name="Total 18 3 5" xfId="3975"/>
    <cellStyle name="Total 18 3 5 2" xfId="12303"/>
    <cellStyle name="Total 18 3 5 2 2" xfId="24327"/>
    <cellStyle name="Total 18 3 5 2 2 2" xfId="45513"/>
    <cellStyle name="Total 18 3 5 2 3" xfId="34909"/>
    <cellStyle name="Total 18 3 5 3" xfId="19214"/>
    <cellStyle name="Total 18 3 5 3 2" xfId="40401"/>
    <cellStyle name="Total 18 3 5 4" xfId="29663"/>
    <cellStyle name="Total 18 3 5_Table 2A-1_EFT (Annual)" xfId="8688"/>
    <cellStyle name="Total 18 3 6" xfId="9640"/>
    <cellStyle name="Total 18 3 6 2" xfId="21781"/>
    <cellStyle name="Total 18 3 6 2 2" xfId="42967"/>
    <cellStyle name="Total 18 3 6 3" xfId="32363"/>
    <cellStyle name="Total 18 3 7" xfId="16668"/>
    <cellStyle name="Total 18 3 7 2" xfId="37855"/>
    <cellStyle name="Total 18 3 8" xfId="26920"/>
    <cellStyle name="Total 18 3_Table 2A-1_EFT (Annual)" xfId="3537"/>
    <cellStyle name="Total 18 4" xfId="1222"/>
    <cellStyle name="Total 18 4 2" xfId="2492"/>
    <cellStyle name="Total 18 4 2 2" xfId="6053"/>
    <cellStyle name="Total 18 4 2 2 2" xfId="14247"/>
    <cellStyle name="Total 18 4 2 2 2 2" xfId="26219"/>
    <cellStyle name="Total 18 4 2 2 2 2 2" xfId="47405"/>
    <cellStyle name="Total 18 4 2 2 2 3" xfId="36801"/>
    <cellStyle name="Total 18 4 2 2 3" xfId="21106"/>
    <cellStyle name="Total 18 4 2 2 3 2" xfId="42293"/>
    <cellStyle name="Total 18 4 2 2 4" xfId="31709"/>
    <cellStyle name="Total 18 4 2 2_Table 2A-1_EFT (Annual)" xfId="8691"/>
    <cellStyle name="Total 18 4 2 3" xfId="11589"/>
    <cellStyle name="Total 18 4 2 3 2" xfId="23673"/>
    <cellStyle name="Total 18 4 2 3 2 2" xfId="44859"/>
    <cellStyle name="Total 18 4 2 3 3" xfId="34255"/>
    <cellStyle name="Total 18 4 2 4" xfId="18560"/>
    <cellStyle name="Total 18 4 2 4 2" xfId="39747"/>
    <cellStyle name="Total 18 4 2 5" xfId="28966"/>
    <cellStyle name="Total 18 4 2_Table 2A-1_EFT (Annual)" xfId="8690"/>
    <cellStyle name="Total 18 4 3" xfId="4783"/>
    <cellStyle name="Total 18 4 3 2" xfId="13043"/>
    <cellStyle name="Total 18 4 3 2 2" xfId="25049"/>
    <cellStyle name="Total 18 4 3 2 2 2" xfId="46235"/>
    <cellStyle name="Total 18 4 3 2 3" xfId="35631"/>
    <cellStyle name="Total 18 4 3 3" xfId="19936"/>
    <cellStyle name="Total 18 4 3 3 2" xfId="41123"/>
    <cellStyle name="Total 18 4 3 4" xfId="30440"/>
    <cellStyle name="Total 18 4 3_Table 2A-1_EFT (Annual)" xfId="8692"/>
    <cellStyle name="Total 18 4 4" xfId="10387"/>
    <cellStyle name="Total 18 4 4 2" xfId="22503"/>
    <cellStyle name="Total 18 4 4 2 2" xfId="43689"/>
    <cellStyle name="Total 18 4 4 3" xfId="33085"/>
    <cellStyle name="Total 18 4 5" xfId="17390"/>
    <cellStyle name="Total 18 4 5 2" xfId="38577"/>
    <cellStyle name="Total 18 4 6" xfId="27697"/>
    <cellStyle name="Total 18 4_Table 2A-1_EFT (Annual)" xfId="8689"/>
    <cellStyle name="Total 18 5" xfId="778"/>
    <cellStyle name="Total 18 5 2" xfId="4339"/>
    <cellStyle name="Total 18 5 2 2" xfId="12619"/>
    <cellStyle name="Total 18 5 2 2 2" xfId="24636"/>
    <cellStyle name="Total 18 5 2 2 2 2" xfId="45822"/>
    <cellStyle name="Total 18 5 2 2 3" xfId="35218"/>
    <cellStyle name="Total 18 5 2 3" xfId="19523"/>
    <cellStyle name="Total 18 5 2 3 2" xfId="40710"/>
    <cellStyle name="Total 18 5 2 4" xfId="29996"/>
    <cellStyle name="Total 18 5 2_Table 2A-1_EFT (Annual)" xfId="8694"/>
    <cellStyle name="Total 18 5 3" xfId="9967"/>
    <cellStyle name="Total 18 5 3 2" xfId="22090"/>
    <cellStyle name="Total 18 5 3 2 2" xfId="43276"/>
    <cellStyle name="Total 18 5 3 3" xfId="32672"/>
    <cellStyle name="Total 18 5 4" xfId="16977"/>
    <cellStyle name="Total 18 5 4 2" xfId="38164"/>
    <cellStyle name="Total 18 5 5" xfId="27253"/>
    <cellStyle name="Total 18 5_Table 2A-1_EFT (Annual)" xfId="8693"/>
    <cellStyle name="Total 18 6" xfId="1961"/>
    <cellStyle name="Total 18 6 2" xfId="5522"/>
    <cellStyle name="Total 18 6 2 2" xfId="13737"/>
    <cellStyle name="Total 18 6 2 2 2" xfId="25725"/>
    <cellStyle name="Total 18 6 2 2 2 2" xfId="46911"/>
    <cellStyle name="Total 18 6 2 2 3" xfId="36307"/>
    <cellStyle name="Total 18 6 2 3" xfId="20612"/>
    <cellStyle name="Total 18 6 2 3 2" xfId="41799"/>
    <cellStyle name="Total 18 6 2 4" xfId="31179"/>
    <cellStyle name="Total 18 6 2_Table 2A-1_EFT (Annual)" xfId="8696"/>
    <cellStyle name="Total 18 6 3" xfId="11081"/>
    <cellStyle name="Total 18 6 3 2" xfId="23179"/>
    <cellStyle name="Total 18 6 3 2 2" xfId="44365"/>
    <cellStyle name="Total 18 6 3 3" xfId="33761"/>
    <cellStyle name="Total 18 6 4" xfId="18066"/>
    <cellStyle name="Total 18 6 4 2" xfId="39253"/>
    <cellStyle name="Total 18 6 5" xfId="28436"/>
    <cellStyle name="Total 18 6_Table 2A-1_EFT (Annual)" xfId="8695"/>
    <cellStyle name="Total 18 7" xfId="3763"/>
    <cellStyle name="Total 18 7 2" xfId="12131"/>
    <cellStyle name="Total 18 7 2 2" xfId="24161"/>
    <cellStyle name="Total 18 7 2 2 2" xfId="45347"/>
    <cellStyle name="Total 18 7 2 3" xfId="34743"/>
    <cellStyle name="Total 18 7 3" xfId="19048"/>
    <cellStyle name="Total 18 7 3 2" xfId="40235"/>
    <cellStyle name="Total 18 7 4" xfId="29472"/>
    <cellStyle name="Total 18 7_Table 2A-1_EFT (Annual)" xfId="8697"/>
    <cellStyle name="Total 18 8" xfId="9450"/>
    <cellStyle name="Total 18 8 2" xfId="21615"/>
    <cellStyle name="Total 18 8 2 2" xfId="42801"/>
    <cellStyle name="Total 18 8 3" xfId="32197"/>
    <cellStyle name="Total 18 9" xfId="16502"/>
    <cellStyle name="Total 18 9 2" xfId="37689"/>
    <cellStyle name="Total 18_Table 2A-1_EFT (Annual)" xfId="3535"/>
    <cellStyle name="Total 19" xfId="175"/>
    <cellStyle name="Total 19 10" xfId="26730"/>
    <cellStyle name="Total 19 2" xfId="568"/>
    <cellStyle name="Total 19 2 2" xfId="1545"/>
    <cellStyle name="Total 19 2 2 2" xfId="2815"/>
    <cellStyle name="Total 19 2 2 2 2" xfId="6376"/>
    <cellStyle name="Total 19 2 2 2 2 2" xfId="14570"/>
    <cellStyle name="Total 19 2 2 2 2 2 2" xfId="26542"/>
    <cellStyle name="Total 19 2 2 2 2 2 2 2" xfId="47728"/>
    <cellStyle name="Total 19 2 2 2 2 2 3" xfId="37124"/>
    <cellStyle name="Total 19 2 2 2 2 3" xfId="21429"/>
    <cellStyle name="Total 19 2 2 2 2 3 2" xfId="42616"/>
    <cellStyle name="Total 19 2 2 2 2 4" xfId="32032"/>
    <cellStyle name="Total 19 2 2 2 2_Table 2A-1_EFT (Annual)" xfId="8700"/>
    <cellStyle name="Total 19 2 2 2 3" xfId="11912"/>
    <cellStyle name="Total 19 2 2 2 3 2" xfId="23996"/>
    <cellStyle name="Total 19 2 2 2 3 2 2" xfId="45182"/>
    <cellStyle name="Total 19 2 2 2 3 3" xfId="34578"/>
    <cellStyle name="Total 19 2 2 2 4" xfId="18883"/>
    <cellStyle name="Total 19 2 2 2 4 2" xfId="40070"/>
    <cellStyle name="Total 19 2 2 2 5" xfId="29289"/>
    <cellStyle name="Total 19 2 2 2_Table 2A-1_EFT (Annual)" xfId="8699"/>
    <cellStyle name="Total 19 2 2 3" xfId="5106"/>
    <cellStyle name="Total 19 2 2 3 2" xfId="13366"/>
    <cellStyle name="Total 19 2 2 3 2 2" xfId="25372"/>
    <cellStyle name="Total 19 2 2 3 2 2 2" xfId="46558"/>
    <cellStyle name="Total 19 2 2 3 2 3" xfId="35954"/>
    <cellStyle name="Total 19 2 2 3 3" xfId="20259"/>
    <cellStyle name="Total 19 2 2 3 3 2" xfId="41446"/>
    <cellStyle name="Total 19 2 2 3 4" xfId="30763"/>
    <cellStyle name="Total 19 2 2 3_Table 2A-1_EFT (Annual)" xfId="8701"/>
    <cellStyle name="Total 19 2 2 4" xfId="10710"/>
    <cellStyle name="Total 19 2 2 4 2" xfId="22826"/>
    <cellStyle name="Total 19 2 2 4 2 2" xfId="44012"/>
    <cellStyle name="Total 19 2 2 4 3" xfId="33408"/>
    <cellStyle name="Total 19 2 2 5" xfId="17713"/>
    <cellStyle name="Total 19 2 2 5 2" xfId="38900"/>
    <cellStyle name="Total 19 2 2 6" xfId="28020"/>
    <cellStyle name="Total 19 2 2_Table 2A-1_EFT (Annual)" xfId="8698"/>
    <cellStyle name="Total 19 2 3" xfId="1070"/>
    <cellStyle name="Total 19 2 3 2" xfId="4631"/>
    <cellStyle name="Total 19 2 3 2 2" xfId="12891"/>
    <cellStyle name="Total 19 2 3 2 2 2" xfId="24897"/>
    <cellStyle name="Total 19 2 3 2 2 2 2" xfId="46083"/>
    <cellStyle name="Total 19 2 3 2 2 3" xfId="35479"/>
    <cellStyle name="Total 19 2 3 2 3" xfId="19784"/>
    <cellStyle name="Total 19 2 3 2 3 2" xfId="40971"/>
    <cellStyle name="Total 19 2 3 2 4" xfId="30288"/>
    <cellStyle name="Total 19 2 3 2_Table 2A-1_EFT (Annual)" xfId="8703"/>
    <cellStyle name="Total 19 2 3 3" xfId="10235"/>
    <cellStyle name="Total 19 2 3 3 2" xfId="22351"/>
    <cellStyle name="Total 19 2 3 3 2 2" xfId="43537"/>
    <cellStyle name="Total 19 2 3 3 3" xfId="32933"/>
    <cellStyle name="Total 19 2 3 4" xfId="17238"/>
    <cellStyle name="Total 19 2 3 4 2" xfId="38425"/>
    <cellStyle name="Total 19 2 3 5" xfId="27545"/>
    <cellStyle name="Total 19 2 3_Table 2A-1_EFT (Annual)" xfId="8702"/>
    <cellStyle name="Total 19 2 4" xfId="2284"/>
    <cellStyle name="Total 19 2 4 2" xfId="5845"/>
    <cellStyle name="Total 19 2 4 2 2" xfId="14060"/>
    <cellStyle name="Total 19 2 4 2 2 2" xfId="26048"/>
    <cellStyle name="Total 19 2 4 2 2 2 2" xfId="47234"/>
    <cellStyle name="Total 19 2 4 2 2 3" xfId="36630"/>
    <cellStyle name="Total 19 2 4 2 3" xfId="20935"/>
    <cellStyle name="Total 19 2 4 2 3 2" xfId="42122"/>
    <cellStyle name="Total 19 2 4 2 4" xfId="31502"/>
    <cellStyle name="Total 19 2 4 2_Table 2A-1_EFT (Annual)" xfId="8705"/>
    <cellStyle name="Total 19 2 4 3" xfId="11404"/>
    <cellStyle name="Total 19 2 4 3 2" xfId="23502"/>
    <cellStyle name="Total 19 2 4 3 2 2" xfId="44688"/>
    <cellStyle name="Total 19 2 4 3 3" xfId="34084"/>
    <cellStyle name="Total 19 2 4 4" xfId="18389"/>
    <cellStyle name="Total 19 2 4 4 2" xfId="39576"/>
    <cellStyle name="Total 19 2 4 5" xfId="28759"/>
    <cellStyle name="Total 19 2 4_Table 2A-1_EFT (Annual)" xfId="8704"/>
    <cellStyle name="Total 19 2 5" xfId="4138"/>
    <cellStyle name="Total 19 2 5 2" xfId="12462"/>
    <cellStyle name="Total 19 2 5 2 2" xfId="24484"/>
    <cellStyle name="Total 19 2 5 2 2 2" xfId="45670"/>
    <cellStyle name="Total 19 2 5 2 3" xfId="35066"/>
    <cellStyle name="Total 19 2 5 3" xfId="19371"/>
    <cellStyle name="Total 19 2 5 3 2" xfId="40558"/>
    <cellStyle name="Total 19 2 5 4" xfId="29826"/>
    <cellStyle name="Total 19 2 5_Table 2A-1_EFT (Annual)" xfId="8706"/>
    <cellStyle name="Total 19 2 6" xfId="9801"/>
    <cellStyle name="Total 19 2 6 2" xfId="21938"/>
    <cellStyle name="Total 19 2 6 2 2" xfId="43124"/>
    <cellStyle name="Total 19 2 6 3" xfId="32520"/>
    <cellStyle name="Total 19 2 7" xfId="16825"/>
    <cellStyle name="Total 19 2 7 2" xfId="38012"/>
    <cellStyle name="Total 19 2 8" xfId="27083"/>
    <cellStyle name="Total 19 2_Table 2A-1_EFT (Annual)" xfId="3539"/>
    <cellStyle name="Total 19 3" xfId="406"/>
    <cellStyle name="Total 19 3 2" xfId="1389"/>
    <cellStyle name="Total 19 3 2 2" xfId="2659"/>
    <cellStyle name="Total 19 3 2 2 2" xfId="6220"/>
    <cellStyle name="Total 19 3 2 2 2 2" xfId="14414"/>
    <cellStyle name="Total 19 3 2 2 2 2 2" xfId="26386"/>
    <cellStyle name="Total 19 3 2 2 2 2 2 2" xfId="47572"/>
    <cellStyle name="Total 19 3 2 2 2 2 3" xfId="36968"/>
    <cellStyle name="Total 19 3 2 2 2 3" xfId="21273"/>
    <cellStyle name="Total 19 3 2 2 2 3 2" xfId="42460"/>
    <cellStyle name="Total 19 3 2 2 2 4" xfId="31876"/>
    <cellStyle name="Total 19 3 2 2 2_Table 2A-1_EFT (Annual)" xfId="8709"/>
    <cellStyle name="Total 19 3 2 2 3" xfId="11756"/>
    <cellStyle name="Total 19 3 2 2 3 2" xfId="23840"/>
    <cellStyle name="Total 19 3 2 2 3 2 2" xfId="45026"/>
    <cellStyle name="Total 19 3 2 2 3 3" xfId="34422"/>
    <cellStyle name="Total 19 3 2 2 4" xfId="18727"/>
    <cellStyle name="Total 19 3 2 2 4 2" xfId="39914"/>
    <cellStyle name="Total 19 3 2 2 5" xfId="29133"/>
    <cellStyle name="Total 19 3 2 2_Table 2A-1_EFT (Annual)" xfId="8708"/>
    <cellStyle name="Total 19 3 2 3" xfId="4950"/>
    <cellStyle name="Total 19 3 2 3 2" xfId="13210"/>
    <cellStyle name="Total 19 3 2 3 2 2" xfId="25216"/>
    <cellStyle name="Total 19 3 2 3 2 2 2" xfId="46402"/>
    <cellStyle name="Total 19 3 2 3 2 3" xfId="35798"/>
    <cellStyle name="Total 19 3 2 3 3" xfId="20103"/>
    <cellStyle name="Total 19 3 2 3 3 2" xfId="41290"/>
    <cellStyle name="Total 19 3 2 3 4" xfId="30607"/>
    <cellStyle name="Total 19 3 2 3_Table 2A-1_EFT (Annual)" xfId="8710"/>
    <cellStyle name="Total 19 3 2 4" xfId="10554"/>
    <cellStyle name="Total 19 3 2 4 2" xfId="22670"/>
    <cellStyle name="Total 19 3 2 4 2 2" xfId="43856"/>
    <cellStyle name="Total 19 3 2 4 3" xfId="33252"/>
    <cellStyle name="Total 19 3 2 5" xfId="17557"/>
    <cellStyle name="Total 19 3 2 5 2" xfId="38744"/>
    <cellStyle name="Total 19 3 2 6" xfId="27864"/>
    <cellStyle name="Total 19 3 2_Table 2A-1_EFT (Annual)" xfId="8707"/>
    <cellStyle name="Total 19 3 3" xfId="938"/>
    <cellStyle name="Total 19 3 3 2" xfId="4499"/>
    <cellStyle name="Total 19 3 3 2 2" xfId="12761"/>
    <cellStyle name="Total 19 3 3 2 2 2" xfId="24771"/>
    <cellStyle name="Total 19 3 3 2 2 2 2" xfId="45957"/>
    <cellStyle name="Total 19 3 3 2 2 3" xfId="35353"/>
    <cellStyle name="Total 19 3 3 2 3" xfId="19658"/>
    <cellStyle name="Total 19 3 3 2 3 2" xfId="40845"/>
    <cellStyle name="Total 19 3 3 2 4" xfId="30156"/>
    <cellStyle name="Total 19 3 3 2_Table 2A-1_EFT (Annual)" xfId="8712"/>
    <cellStyle name="Total 19 3 3 3" xfId="10108"/>
    <cellStyle name="Total 19 3 3 3 2" xfId="22225"/>
    <cellStyle name="Total 19 3 3 3 2 2" xfId="43411"/>
    <cellStyle name="Total 19 3 3 3 3" xfId="32807"/>
    <cellStyle name="Total 19 3 3 4" xfId="17112"/>
    <cellStyle name="Total 19 3 3 4 2" xfId="38299"/>
    <cellStyle name="Total 19 3 3 5" xfId="27413"/>
    <cellStyle name="Total 19 3 3_Table 2A-1_EFT (Annual)" xfId="8711"/>
    <cellStyle name="Total 19 3 4" xfId="2128"/>
    <cellStyle name="Total 19 3 4 2" xfId="5689"/>
    <cellStyle name="Total 19 3 4 2 2" xfId="13904"/>
    <cellStyle name="Total 19 3 4 2 2 2" xfId="25892"/>
    <cellStyle name="Total 19 3 4 2 2 2 2" xfId="47078"/>
    <cellStyle name="Total 19 3 4 2 2 3" xfId="36474"/>
    <cellStyle name="Total 19 3 4 2 3" xfId="20779"/>
    <cellStyle name="Total 19 3 4 2 3 2" xfId="41966"/>
    <cellStyle name="Total 19 3 4 2 4" xfId="31346"/>
    <cellStyle name="Total 19 3 4 2_Table 2A-1_EFT (Annual)" xfId="8714"/>
    <cellStyle name="Total 19 3 4 3" xfId="11248"/>
    <cellStyle name="Total 19 3 4 3 2" xfId="23346"/>
    <cellStyle name="Total 19 3 4 3 2 2" xfId="44532"/>
    <cellStyle name="Total 19 3 4 3 3" xfId="33928"/>
    <cellStyle name="Total 19 3 4 4" xfId="18233"/>
    <cellStyle name="Total 19 3 4 4 2" xfId="39420"/>
    <cellStyle name="Total 19 3 4 5" xfId="28603"/>
    <cellStyle name="Total 19 3 4_Table 2A-1_EFT (Annual)" xfId="8713"/>
    <cellStyle name="Total 19 3 5" xfId="3976"/>
    <cellStyle name="Total 19 3 5 2" xfId="12304"/>
    <cellStyle name="Total 19 3 5 2 2" xfId="24328"/>
    <cellStyle name="Total 19 3 5 2 2 2" xfId="45514"/>
    <cellStyle name="Total 19 3 5 2 3" xfId="34910"/>
    <cellStyle name="Total 19 3 5 3" xfId="19215"/>
    <cellStyle name="Total 19 3 5 3 2" xfId="40402"/>
    <cellStyle name="Total 19 3 5 4" xfId="29664"/>
    <cellStyle name="Total 19 3 5_Table 2A-1_EFT (Annual)" xfId="8715"/>
    <cellStyle name="Total 19 3 6" xfId="9641"/>
    <cellStyle name="Total 19 3 6 2" xfId="21782"/>
    <cellStyle name="Total 19 3 6 2 2" xfId="42968"/>
    <cellStyle name="Total 19 3 6 3" xfId="32364"/>
    <cellStyle name="Total 19 3 7" xfId="16669"/>
    <cellStyle name="Total 19 3 7 2" xfId="37856"/>
    <cellStyle name="Total 19 3 8" xfId="26921"/>
    <cellStyle name="Total 19 3_Table 2A-1_EFT (Annual)" xfId="3540"/>
    <cellStyle name="Total 19 4" xfId="1223"/>
    <cellStyle name="Total 19 4 2" xfId="2493"/>
    <cellStyle name="Total 19 4 2 2" xfId="6054"/>
    <cellStyle name="Total 19 4 2 2 2" xfId="14248"/>
    <cellStyle name="Total 19 4 2 2 2 2" xfId="26220"/>
    <cellStyle name="Total 19 4 2 2 2 2 2" xfId="47406"/>
    <cellStyle name="Total 19 4 2 2 2 3" xfId="36802"/>
    <cellStyle name="Total 19 4 2 2 3" xfId="21107"/>
    <cellStyle name="Total 19 4 2 2 3 2" xfId="42294"/>
    <cellStyle name="Total 19 4 2 2 4" xfId="31710"/>
    <cellStyle name="Total 19 4 2 2_Table 2A-1_EFT (Annual)" xfId="8718"/>
    <cellStyle name="Total 19 4 2 3" xfId="11590"/>
    <cellStyle name="Total 19 4 2 3 2" xfId="23674"/>
    <cellStyle name="Total 19 4 2 3 2 2" xfId="44860"/>
    <cellStyle name="Total 19 4 2 3 3" xfId="34256"/>
    <cellStyle name="Total 19 4 2 4" xfId="18561"/>
    <cellStyle name="Total 19 4 2 4 2" xfId="39748"/>
    <cellStyle name="Total 19 4 2 5" xfId="28967"/>
    <cellStyle name="Total 19 4 2_Table 2A-1_EFT (Annual)" xfId="8717"/>
    <cellStyle name="Total 19 4 3" xfId="4784"/>
    <cellStyle name="Total 19 4 3 2" xfId="13044"/>
    <cellStyle name="Total 19 4 3 2 2" xfId="25050"/>
    <cellStyle name="Total 19 4 3 2 2 2" xfId="46236"/>
    <cellStyle name="Total 19 4 3 2 3" xfId="35632"/>
    <cellStyle name="Total 19 4 3 3" xfId="19937"/>
    <cellStyle name="Total 19 4 3 3 2" xfId="41124"/>
    <cellStyle name="Total 19 4 3 4" xfId="30441"/>
    <cellStyle name="Total 19 4 3_Table 2A-1_EFT (Annual)" xfId="8719"/>
    <cellStyle name="Total 19 4 4" xfId="10388"/>
    <cellStyle name="Total 19 4 4 2" xfId="22504"/>
    <cellStyle name="Total 19 4 4 2 2" xfId="43690"/>
    <cellStyle name="Total 19 4 4 3" xfId="33086"/>
    <cellStyle name="Total 19 4 5" xfId="17391"/>
    <cellStyle name="Total 19 4 5 2" xfId="38578"/>
    <cellStyle name="Total 19 4 6" xfId="27698"/>
    <cellStyle name="Total 19 4_Table 2A-1_EFT (Annual)" xfId="8716"/>
    <cellStyle name="Total 19 5" xfId="779"/>
    <cellStyle name="Total 19 5 2" xfId="4340"/>
    <cellStyle name="Total 19 5 2 2" xfId="12620"/>
    <cellStyle name="Total 19 5 2 2 2" xfId="24637"/>
    <cellStyle name="Total 19 5 2 2 2 2" xfId="45823"/>
    <cellStyle name="Total 19 5 2 2 3" xfId="35219"/>
    <cellStyle name="Total 19 5 2 3" xfId="19524"/>
    <cellStyle name="Total 19 5 2 3 2" xfId="40711"/>
    <cellStyle name="Total 19 5 2 4" xfId="29997"/>
    <cellStyle name="Total 19 5 2_Table 2A-1_EFT (Annual)" xfId="8721"/>
    <cellStyle name="Total 19 5 3" xfId="9968"/>
    <cellStyle name="Total 19 5 3 2" xfId="22091"/>
    <cellStyle name="Total 19 5 3 2 2" xfId="43277"/>
    <cellStyle name="Total 19 5 3 3" xfId="32673"/>
    <cellStyle name="Total 19 5 4" xfId="16978"/>
    <cellStyle name="Total 19 5 4 2" xfId="38165"/>
    <cellStyle name="Total 19 5 5" xfId="27254"/>
    <cellStyle name="Total 19 5_Table 2A-1_EFT (Annual)" xfId="8720"/>
    <cellStyle name="Total 19 6" xfId="1962"/>
    <cellStyle name="Total 19 6 2" xfId="5523"/>
    <cellStyle name="Total 19 6 2 2" xfId="13738"/>
    <cellStyle name="Total 19 6 2 2 2" xfId="25726"/>
    <cellStyle name="Total 19 6 2 2 2 2" xfId="46912"/>
    <cellStyle name="Total 19 6 2 2 3" xfId="36308"/>
    <cellStyle name="Total 19 6 2 3" xfId="20613"/>
    <cellStyle name="Total 19 6 2 3 2" xfId="41800"/>
    <cellStyle name="Total 19 6 2 4" xfId="31180"/>
    <cellStyle name="Total 19 6 2_Table 2A-1_EFT (Annual)" xfId="8723"/>
    <cellStyle name="Total 19 6 3" xfId="11082"/>
    <cellStyle name="Total 19 6 3 2" xfId="23180"/>
    <cellStyle name="Total 19 6 3 2 2" xfId="44366"/>
    <cellStyle name="Total 19 6 3 3" xfId="33762"/>
    <cellStyle name="Total 19 6 4" xfId="18067"/>
    <cellStyle name="Total 19 6 4 2" xfId="39254"/>
    <cellStyle name="Total 19 6 5" xfId="28437"/>
    <cellStyle name="Total 19 6_Table 2A-1_EFT (Annual)" xfId="8722"/>
    <cellStyle name="Total 19 7" xfId="3764"/>
    <cellStyle name="Total 19 7 2" xfId="12132"/>
    <cellStyle name="Total 19 7 2 2" xfId="24162"/>
    <cellStyle name="Total 19 7 2 2 2" xfId="45348"/>
    <cellStyle name="Total 19 7 2 3" xfId="34744"/>
    <cellStyle name="Total 19 7 3" xfId="19049"/>
    <cellStyle name="Total 19 7 3 2" xfId="40236"/>
    <cellStyle name="Total 19 7 4" xfId="29473"/>
    <cellStyle name="Total 19 7_Table 2A-1_EFT (Annual)" xfId="8724"/>
    <cellStyle name="Total 19 8" xfId="9451"/>
    <cellStyle name="Total 19 8 2" xfId="21616"/>
    <cellStyle name="Total 19 8 2 2" xfId="42802"/>
    <cellStyle name="Total 19 8 3" xfId="32198"/>
    <cellStyle name="Total 19 9" xfId="16503"/>
    <cellStyle name="Total 19 9 2" xfId="37690"/>
    <cellStyle name="Total 19_Table 2A-1_EFT (Annual)" xfId="3538"/>
    <cellStyle name="Total 2" xfId="102"/>
    <cellStyle name="Total 2 10" xfId="21512"/>
    <cellStyle name="Total 2 10 2" xfId="42699"/>
    <cellStyle name="Total 2 11" xfId="26657"/>
    <cellStyle name="Total 2 2" xfId="500"/>
    <cellStyle name="Total 2 2 2" xfId="1477"/>
    <cellStyle name="Total 2 2 2 2" xfId="2747"/>
    <cellStyle name="Total 2 2 2 2 2" xfId="6308"/>
    <cellStyle name="Total 2 2 2 2 2 2" xfId="14502"/>
    <cellStyle name="Total 2 2 2 2 2 2 2" xfId="26474"/>
    <cellStyle name="Total 2 2 2 2 2 2 2 2" xfId="47660"/>
    <cellStyle name="Total 2 2 2 2 2 2 3" xfId="37056"/>
    <cellStyle name="Total 2 2 2 2 2 3" xfId="21361"/>
    <cellStyle name="Total 2 2 2 2 2 3 2" xfId="42548"/>
    <cellStyle name="Total 2 2 2 2 2 4" xfId="31964"/>
    <cellStyle name="Total 2 2 2 2 2_Table 2A-1_EFT (Annual)" xfId="8727"/>
    <cellStyle name="Total 2 2 2 2 3" xfId="11844"/>
    <cellStyle name="Total 2 2 2 2 3 2" xfId="23928"/>
    <cellStyle name="Total 2 2 2 2 3 2 2" xfId="45114"/>
    <cellStyle name="Total 2 2 2 2 3 3" xfId="34510"/>
    <cellStyle name="Total 2 2 2 2 4" xfId="18815"/>
    <cellStyle name="Total 2 2 2 2 4 2" xfId="40002"/>
    <cellStyle name="Total 2 2 2 2 5" xfId="29221"/>
    <cellStyle name="Total 2 2 2 2_Table 2A-1_EFT (Annual)" xfId="8726"/>
    <cellStyle name="Total 2 2 2 3" xfId="5038"/>
    <cellStyle name="Total 2 2 2 3 2" xfId="13298"/>
    <cellStyle name="Total 2 2 2 3 2 2" xfId="25304"/>
    <cellStyle name="Total 2 2 2 3 2 2 2" xfId="46490"/>
    <cellStyle name="Total 2 2 2 3 2 3" xfId="35886"/>
    <cellStyle name="Total 2 2 2 3 3" xfId="20191"/>
    <cellStyle name="Total 2 2 2 3 3 2" xfId="41378"/>
    <cellStyle name="Total 2 2 2 3 4" xfId="30695"/>
    <cellStyle name="Total 2 2 2 3_Table 2A-1_EFT (Annual)" xfId="8728"/>
    <cellStyle name="Total 2 2 2 4" xfId="10642"/>
    <cellStyle name="Total 2 2 2 4 2" xfId="22758"/>
    <cellStyle name="Total 2 2 2 4 2 2" xfId="43944"/>
    <cellStyle name="Total 2 2 2 4 3" xfId="33340"/>
    <cellStyle name="Total 2 2 2 5" xfId="17645"/>
    <cellStyle name="Total 2 2 2 5 2" xfId="38832"/>
    <cellStyle name="Total 2 2 2 6" xfId="27952"/>
    <cellStyle name="Total 2 2 2_Table 2A-1_EFT (Annual)" xfId="8725"/>
    <cellStyle name="Total 2 2 3" xfId="1014"/>
    <cellStyle name="Total 2 2 3 2" xfId="4575"/>
    <cellStyle name="Total 2 2 3 2 2" xfId="12835"/>
    <cellStyle name="Total 2 2 3 2 2 2" xfId="24841"/>
    <cellStyle name="Total 2 2 3 2 2 2 2" xfId="46027"/>
    <cellStyle name="Total 2 2 3 2 2 3" xfId="35423"/>
    <cellStyle name="Total 2 2 3 2 3" xfId="19728"/>
    <cellStyle name="Total 2 2 3 2 3 2" xfId="40915"/>
    <cellStyle name="Total 2 2 3 2 4" xfId="30232"/>
    <cellStyle name="Total 2 2 3 2_Table 2A-1_EFT (Annual)" xfId="8730"/>
    <cellStyle name="Total 2 2 3 3" xfId="10179"/>
    <cellStyle name="Total 2 2 3 3 2" xfId="22295"/>
    <cellStyle name="Total 2 2 3 3 2 2" xfId="43481"/>
    <cellStyle name="Total 2 2 3 3 3" xfId="32877"/>
    <cellStyle name="Total 2 2 3 4" xfId="17182"/>
    <cellStyle name="Total 2 2 3 4 2" xfId="38369"/>
    <cellStyle name="Total 2 2 3 5" xfId="27489"/>
    <cellStyle name="Total 2 2 3_Table 2A-1_EFT (Annual)" xfId="8729"/>
    <cellStyle name="Total 2 2 4" xfId="2216"/>
    <cellStyle name="Total 2 2 4 2" xfId="5777"/>
    <cellStyle name="Total 2 2 4 2 2" xfId="13992"/>
    <cellStyle name="Total 2 2 4 2 2 2" xfId="25980"/>
    <cellStyle name="Total 2 2 4 2 2 2 2" xfId="47166"/>
    <cellStyle name="Total 2 2 4 2 2 3" xfId="36562"/>
    <cellStyle name="Total 2 2 4 2 3" xfId="20867"/>
    <cellStyle name="Total 2 2 4 2 3 2" xfId="42054"/>
    <cellStyle name="Total 2 2 4 2 4" xfId="31434"/>
    <cellStyle name="Total 2 2 4 2_Table 2A-1_EFT (Annual)" xfId="8732"/>
    <cellStyle name="Total 2 2 4 3" xfId="11336"/>
    <cellStyle name="Total 2 2 4 3 2" xfId="23434"/>
    <cellStyle name="Total 2 2 4 3 2 2" xfId="44620"/>
    <cellStyle name="Total 2 2 4 3 3" xfId="34016"/>
    <cellStyle name="Total 2 2 4 4" xfId="18321"/>
    <cellStyle name="Total 2 2 4 4 2" xfId="39508"/>
    <cellStyle name="Total 2 2 4 5" xfId="28691"/>
    <cellStyle name="Total 2 2 4_Table 2A-1_EFT (Annual)" xfId="8731"/>
    <cellStyle name="Total 2 2 5" xfId="4070"/>
    <cellStyle name="Total 2 2 5 2" xfId="12394"/>
    <cellStyle name="Total 2 2 5 2 2" xfId="24416"/>
    <cellStyle name="Total 2 2 5 2 2 2" xfId="45602"/>
    <cellStyle name="Total 2 2 5 2 3" xfId="34998"/>
    <cellStyle name="Total 2 2 5 3" xfId="19303"/>
    <cellStyle name="Total 2 2 5 3 2" xfId="40490"/>
    <cellStyle name="Total 2 2 5 4" xfId="29758"/>
    <cellStyle name="Total 2 2 5_Table 2A-1_EFT (Annual)" xfId="8733"/>
    <cellStyle name="Total 2 2 6" xfId="9733"/>
    <cellStyle name="Total 2 2 6 2" xfId="21870"/>
    <cellStyle name="Total 2 2 6 2 2" xfId="43056"/>
    <cellStyle name="Total 2 2 6 3" xfId="32452"/>
    <cellStyle name="Total 2 2 7" xfId="16757"/>
    <cellStyle name="Total 2 2 7 2" xfId="37944"/>
    <cellStyle name="Total 2 2 8" xfId="27015"/>
    <cellStyle name="Total 2 2_Table 2A-1_EFT (Annual)" xfId="3542"/>
    <cellStyle name="Total 2 3" xfId="333"/>
    <cellStyle name="Total 2 3 2" xfId="1321"/>
    <cellStyle name="Total 2 3 2 2" xfId="2591"/>
    <cellStyle name="Total 2 3 2 2 2" xfId="6152"/>
    <cellStyle name="Total 2 3 2 2 2 2" xfId="14346"/>
    <cellStyle name="Total 2 3 2 2 2 2 2" xfId="26318"/>
    <cellStyle name="Total 2 3 2 2 2 2 2 2" xfId="47504"/>
    <cellStyle name="Total 2 3 2 2 2 2 3" xfId="36900"/>
    <cellStyle name="Total 2 3 2 2 2 3" xfId="21205"/>
    <cellStyle name="Total 2 3 2 2 2 3 2" xfId="42392"/>
    <cellStyle name="Total 2 3 2 2 2 4" xfId="31808"/>
    <cellStyle name="Total 2 3 2 2 2_Table 2A-1_EFT (Annual)" xfId="8736"/>
    <cellStyle name="Total 2 3 2 2 3" xfId="11688"/>
    <cellStyle name="Total 2 3 2 2 3 2" xfId="23772"/>
    <cellStyle name="Total 2 3 2 2 3 2 2" xfId="44958"/>
    <cellStyle name="Total 2 3 2 2 3 3" xfId="34354"/>
    <cellStyle name="Total 2 3 2 2 4" xfId="18659"/>
    <cellStyle name="Total 2 3 2 2 4 2" xfId="39846"/>
    <cellStyle name="Total 2 3 2 2 5" xfId="29065"/>
    <cellStyle name="Total 2 3 2 2_Table 2A-1_EFT (Annual)" xfId="8735"/>
    <cellStyle name="Total 2 3 2 3" xfId="4882"/>
    <cellStyle name="Total 2 3 2 3 2" xfId="13142"/>
    <cellStyle name="Total 2 3 2 3 2 2" xfId="25148"/>
    <cellStyle name="Total 2 3 2 3 2 2 2" xfId="46334"/>
    <cellStyle name="Total 2 3 2 3 2 3" xfId="35730"/>
    <cellStyle name="Total 2 3 2 3 3" xfId="20035"/>
    <cellStyle name="Total 2 3 2 3 3 2" xfId="41222"/>
    <cellStyle name="Total 2 3 2 3 4" xfId="30539"/>
    <cellStyle name="Total 2 3 2 3_Table 2A-1_EFT (Annual)" xfId="8737"/>
    <cellStyle name="Total 2 3 2 4" xfId="10486"/>
    <cellStyle name="Total 2 3 2 4 2" xfId="22602"/>
    <cellStyle name="Total 2 3 2 4 2 2" xfId="43788"/>
    <cellStyle name="Total 2 3 2 4 3" xfId="33184"/>
    <cellStyle name="Total 2 3 2 5" xfId="17489"/>
    <cellStyle name="Total 2 3 2 5 2" xfId="38676"/>
    <cellStyle name="Total 2 3 2 6" xfId="27796"/>
    <cellStyle name="Total 2 3 2_Table 2A-1_EFT (Annual)" xfId="8734"/>
    <cellStyle name="Total 2 3 3" xfId="877"/>
    <cellStyle name="Total 2 3 3 2" xfId="4438"/>
    <cellStyle name="Total 2 3 3 2 2" xfId="12703"/>
    <cellStyle name="Total 2 3 3 2 2 2" xfId="24715"/>
    <cellStyle name="Total 2 3 3 2 2 2 2" xfId="45901"/>
    <cellStyle name="Total 2 3 3 2 2 3" xfId="35297"/>
    <cellStyle name="Total 2 3 3 2 3" xfId="19602"/>
    <cellStyle name="Total 2 3 3 2 3 2" xfId="40789"/>
    <cellStyle name="Total 2 3 3 2 4" xfId="30095"/>
    <cellStyle name="Total 2 3 3 2_Table 2A-1_EFT (Annual)" xfId="8739"/>
    <cellStyle name="Total 2 3 3 3" xfId="10050"/>
    <cellStyle name="Total 2 3 3 3 2" xfId="22169"/>
    <cellStyle name="Total 2 3 3 3 2 2" xfId="43355"/>
    <cellStyle name="Total 2 3 3 3 3" xfId="32751"/>
    <cellStyle name="Total 2 3 3 4" xfId="17056"/>
    <cellStyle name="Total 2 3 3 4 2" xfId="38243"/>
    <cellStyle name="Total 2 3 3 5" xfId="27352"/>
    <cellStyle name="Total 2 3 3_Table 2A-1_EFT (Annual)" xfId="8738"/>
    <cellStyle name="Total 2 3 4" xfId="2060"/>
    <cellStyle name="Total 2 3 4 2" xfId="5621"/>
    <cellStyle name="Total 2 3 4 2 2" xfId="13836"/>
    <cellStyle name="Total 2 3 4 2 2 2" xfId="25824"/>
    <cellStyle name="Total 2 3 4 2 2 2 2" xfId="47010"/>
    <cellStyle name="Total 2 3 4 2 2 3" xfId="36406"/>
    <cellStyle name="Total 2 3 4 2 3" xfId="20711"/>
    <cellStyle name="Total 2 3 4 2 3 2" xfId="41898"/>
    <cellStyle name="Total 2 3 4 2 4" xfId="31278"/>
    <cellStyle name="Total 2 3 4 2_Table 2A-1_EFT (Annual)" xfId="8741"/>
    <cellStyle name="Total 2 3 4 3" xfId="11180"/>
    <cellStyle name="Total 2 3 4 3 2" xfId="23278"/>
    <cellStyle name="Total 2 3 4 3 2 2" xfId="44464"/>
    <cellStyle name="Total 2 3 4 3 3" xfId="33860"/>
    <cellStyle name="Total 2 3 4 4" xfId="18165"/>
    <cellStyle name="Total 2 3 4 4 2" xfId="39352"/>
    <cellStyle name="Total 2 3 4 5" xfId="28535"/>
    <cellStyle name="Total 2 3 4_Table 2A-1_EFT (Annual)" xfId="8740"/>
    <cellStyle name="Total 2 3 5" xfId="3903"/>
    <cellStyle name="Total 2 3 5 2" xfId="12235"/>
    <cellStyle name="Total 2 3 5 2 2" xfId="24260"/>
    <cellStyle name="Total 2 3 5 2 2 2" xfId="45446"/>
    <cellStyle name="Total 2 3 5 2 3" xfId="34842"/>
    <cellStyle name="Total 2 3 5 3" xfId="19147"/>
    <cellStyle name="Total 2 3 5 3 2" xfId="40334"/>
    <cellStyle name="Total 2 3 5 4" xfId="29591"/>
    <cellStyle name="Total 2 3 5_Table 2A-1_EFT (Annual)" xfId="8742"/>
    <cellStyle name="Total 2 3 6" xfId="9572"/>
    <cellStyle name="Total 2 3 6 2" xfId="21714"/>
    <cellStyle name="Total 2 3 6 2 2" xfId="42900"/>
    <cellStyle name="Total 2 3 6 3" xfId="32296"/>
    <cellStyle name="Total 2 3 7" xfId="16601"/>
    <cellStyle name="Total 2 3 7 2" xfId="37788"/>
    <cellStyle name="Total 2 3 8" xfId="26848"/>
    <cellStyle name="Total 2 3_Table 2A-1_EFT (Annual)" xfId="3543"/>
    <cellStyle name="Total 2 4" xfId="1155"/>
    <cellStyle name="Total 2 4 2" xfId="2425"/>
    <cellStyle name="Total 2 4 2 2" xfId="5986"/>
    <cellStyle name="Total 2 4 2 2 2" xfId="14180"/>
    <cellStyle name="Total 2 4 2 2 2 2" xfId="26152"/>
    <cellStyle name="Total 2 4 2 2 2 2 2" xfId="47338"/>
    <cellStyle name="Total 2 4 2 2 2 3" xfId="36734"/>
    <cellStyle name="Total 2 4 2 2 3" xfId="21039"/>
    <cellStyle name="Total 2 4 2 2 3 2" xfId="42226"/>
    <cellStyle name="Total 2 4 2 2 4" xfId="31642"/>
    <cellStyle name="Total 2 4 2 2_Table 2A-1_EFT (Annual)" xfId="8745"/>
    <cellStyle name="Total 2 4 2 3" xfId="11522"/>
    <cellStyle name="Total 2 4 2 3 2" xfId="23606"/>
    <cellStyle name="Total 2 4 2 3 2 2" xfId="44792"/>
    <cellStyle name="Total 2 4 2 3 3" xfId="34188"/>
    <cellStyle name="Total 2 4 2 4" xfId="18493"/>
    <cellStyle name="Total 2 4 2 4 2" xfId="39680"/>
    <cellStyle name="Total 2 4 2 5" xfId="28899"/>
    <cellStyle name="Total 2 4 2_Table 2A-1_EFT (Annual)" xfId="8744"/>
    <cellStyle name="Total 2 4 3" xfId="4716"/>
    <cellStyle name="Total 2 4 3 2" xfId="12976"/>
    <cellStyle name="Total 2 4 3 2 2" xfId="24982"/>
    <cellStyle name="Total 2 4 3 2 2 2" xfId="46168"/>
    <cellStyle name="Total 2 4 3 2 3" xfId="35564"/>
    <cellStyle name="Total 2 4 3 3" xfId="19869"/>
    <cellStyle name="Total 2 4 3 3 2" xfId="41056"/>
    <cellStyle name="Total 2 4 3 4" xfId="30373"/>
    <cellStyle name="Total 2 4 3_Table 2A-1_EFT (Annual)" xfId="8746"/>
    <cellStyle name="Total 2 4 4" xfId="10320"/>
    <cellStyle name="Total 2 4 4 2" xfId="22436"/>
    <cellStyle name="Total 2 4 4 2 2" xfId="43622"/>
    <cellStyle name="Total 2 4 4 3" xfId="33018"/>
    <cellStyle name="Total 2 4 5" xfId="17323"/>
    <cellStyle name="Total 2 4 5 2" xfId="38510"/>
    <cellStyle name="Total 2 4 6" xfId="27630"/>
    <cellStyle name="Total 2 4_Table 2A-1_EFT (Annual)" xfId="8743"/>
    <cellStyle name="Total 2 5" xfId="718"/>
    <cellStyle name="Total 2 5 2" xfId="4279"/>
    <cellStyle name="Total 2 5 2 2" xfId="12563"/>
    <cellStyle name="Total 2 5 2 2 2" xfId="24581"/>
    <cellStyle name="Total 2 5 2 2 2 2" xfId="45767"/>
    <cellStyle name="Total 2 5 2 2 3" xfId="35163"/>
    <cellStyle name="Total 2 5 2 3" xfId="19468"/>
    <cellStyle name="Total 2 5 2 3 2" xfId="40655"/>
    <cellStyle name="Total 2 5 2 4" xfId="29936"/>
    <cellStyle name="Total 2 5 2_Table 2A-1_EFT (Annual)" xfId="8748"/>
    <cellStyle name="Total 2 5 3" xfId="9910"/>
    <cellStyle name="Total 2 5 3 2" xfId="22035"/>
    <cellStyle name="Total 2 5 3 2 2" xfId="43221"/>
    <cellStyle name="Total 2 5 3 3" xfId="32617"/>
    <cellStyle name="Total 2 5 4" xfId="16922"/>
    <cellStyle name="Total 2 5 4 2" xfId="38109"/>
    <cellStyle name="Total 2 5 5" xfId="27193"/>
    <cellStyle name="Total 2 5_Table 2A-1_EFT (Annual)" xfId="8747"/>
    <cellStyle name="Total 2 6" xfId="1809"/>
    <cellStyle name="Total 2 6 2" xfId="5370"/>
    <cellStyle name="Total 2 6 2 2" xfId="13585"/>
    <cellStyle name="Total 2 6 2 2 2" xfId="25573"/>
    <cellStyle name="Total 2 6 2 2 2 2" xfId="46759"/>
    <cellStyle name="Total 2 6 2 2 3" xfId="36155"/>
    <cellStyle name="Total 2 6 2 3" xfId="20460"/>
    <cellStyle name="Total 2 6 2 3 2" xfId="41647"/>
    <cellStyle name="Total 2 6 2 4" xfId="31027"/>
    <cellStyle name="Total 2 6 2_Table 2A-1_EFT (Annual)" xfId="8750"/>
    <cellStyle name="Total 2 6 3" xfId="10929"/>
    <cellStyle name="Total 2 6 3 2" xfId="23027"/>
    <cellStyle name="Total 2 6 3 2 2" xfId="44213"/>
    <cellStyle name="Total 2 6 3 3" xfId="33609"/>
    <cellStyle name="Total 2 6 4" xfId="17914"/>
    <cellStyle name="Total 2 6 4 2" xfId="39101"/>
    <cellStyle name="Total 2 6 5" xfId="28284"/>
    <cellStyle name="Total 2 6_Table 2A-1_EFT (Annual)" xfId="8749"/>
    <cellStyle name="Total 2 7" xfId="3691"/>
    <cellStyle name="Total 2 7 2" xfId="12063"/>
    <cellStyle name="Total 2 7 2 2" xfId="24094"/>
    <cellStyle name="Total 2 7 2 2 2" xfId="45280"/>
    <cellStyle name="Total 2 7 2 3" xfId="34676"/>
    <cellStyle name="Total 2 7 3" xfId="18981"/>
    <cellStyle name="Total 2 7 3 2" xfId="40168"/>
    <cellStyle name="Total 2 7 4" xfId="29400"/>
    <cellStyle name="Total 2 7_Table 2A-1_EFT (Annual)" xfId="8751"/>
    <cellStyle name="Total 2 8" xfId="9381"/>
    <cellStyle name="Total 2 8 2" xfId="21548"/>
    <cellStyle name="Total 2 8 2 2" xfId="42734"/>
    <cellStyle name="Total 2 8 3" xfId="32130"/>
    <cellStyle name="Total 2 9" xfId="16435"/>
    <cellStyle name="Total 2 9 2" xfId="37622"/>
    <cellStyle name="Total 2_Table 2A-1_EFT (Annual)" xfId="3541"/>
    <cellStyle name="Total 20" xfId="181"/>
    <cellStyle name="Total 20 10" xfId="26736"/>
    <cellStyle name="Total 20 2" xfId="574"/>
    <cellStyle name="Total 20 2 2" xfId="1551"/>
    <cellStyle name="Total 20 2 2 2" xfId="2821"/>
    <cellStyle name="Total 20 2 2 2 2" xfId="6382"/>
    <cellStyle name="Total 20 2 2 2 2 2" xfId="14576"/>
    <cellStyle name="Total 20 2 2 2 2 2 2" xfId="26548"/>
    <cellStyle name="Total 20 2 2 2 2 2 2 2" xfId="47734"/>
    <cellStyle name="Total 20 2 2 2 2 2 3" xfId="37130"/>
    <cellStyle name="Total 20 2 2 2 2 3" xfId="21435"/>
    <cellStyle name="Total 20 2 2 2 2 3 2" xfId="42622"/>
    <cellStyle name="Total 20 2 2 2 2 4" xfId="32038"/>
    <cellStyle name="Total 20 2 2 2 2_Table 2A-1_EFT (Annual)" xfId="8754"/>
    <cellStyle name="Total 20 2 2 2 3" xfId="11918"/>
    <cellStyle name="Total 20 2 2 2 3 2" xfId="24002"/>
    <cellStyle name="Total 20 2 2 2 3 2 2" xfId="45188"/>
    <cellStyle name="Total 20 2 2 2 3 3" xfId="34584"/>
    <cellStyle name="Total 20 2 2 2 4" xfId="18889"/>
    <cellStyle name="Total 20 2 2 2 4 2" xfId="40076"/>
    <cellStyle name="Total 20 2 2 2 5" xfId="29295"/>
    <cellStyle name="Total 20 2 2 2_Table 2A-1_EFT (Annual)" xfId="8753"/>
    <cellStyle name="Total 20 2 2 3" xfId="5112"/>
    <cellStyle name="Total 20 2 2 3 2" xfId="13372"/>
    <cellStyle name="Total 20 2 2 3 2 2" xfId="25378"/>
    <cellStyle name="Total 20 2 2 3 2 2 2" xfId="46564"/>
    <cellStyle name="Total 20 2 2 3 2 3" xfId="35960"/>
    <cellStyle name="Total 20 2 2 3 3" xfId="20265"/>
    <cellStyle name="Total 20 2 2 3 3 2" xfId="41452"/>
    <cellStyle name="Total 20 2 2 3 4" xfId="30769"/>
    <cellStyle name="Total 20 2 2 3_Table 2A-1_EFT (Annual)" xfId="8755"/>
    <cellStyle name="Total 20 2 2 4" xfId="10716"/>
    <cellStyle name="Total 20 2 2 4 2" xfId="22832"/>
    <cellStyle name="Total 20 2 2 4 2 2" xfId="44018"/>
    <cellStyle name="Total 20 2 2 4 3" xfId="33414"/>
    <cellStyle name="Total 20 2 2 5" xfId="17719"/>
    <cellStyle name="Total 20 2 2 5 2" xfId="38906"/>
    <cellStyle name="Total 20 2 2 6" xfId="28026"/>
    <cellStyle name="Total 20 2 2_Table 2A-1_EFT (Annual)" xfId="8752"/>
    <cellStyle name="Total 20 2 3" xfId="1075"/>
    <cellStyle name="Total 20 2 3 2" xfId="4636"/>
    <cellStyle name="Total 20 2 3 2 2" xfId="12896"/>
    <cellStyle name="Total 20 2 3 2 2 2" xfId="24902"/>
    <cellStyle name="Total 20 2 3 2 2 2 2" xfId="46088"/>
    <cellStyle name="Total 20 2 3 2 2 3" xfId="35484"/>
    <cellStyle name="Total 20 2 3 2 3" xfId="19789"/>
    <cellStyle name="Total 20 2 3 2 3 2" xfId="40976"/>
    <cellStyle name="Total 20 2 3 2 4" xfId="30293"/>
    <cellStyle name="Total 20 2 3 2_Table 2A-1_EFT (Annual)" xfId="8757"/>
    <cellStyle name="Total 20 2 3 3" xfId="10240"/>
    <cellStyle name="Total 20 2 3 3 2" xfId="22356"/>
    <cellStyle name="Total 20 2 3 3 2 2" xfId="43542"/>
    <cellStyle name="Total 20 2 3 3 3" xfId="32938"/>
    <cellStyle name="Total 20 2 3 4" xfId="17243"/>
    <cellStyle name="Total 20 2 3 4 2" xfId="38430"/>
    <cellStyle name="Total 20 2 3 5" xfId="27550"/>
    <cellStyle name="Total 20 2 3_Table 2A-1_EFT (Annual)" xfId="8756"/>
    <cellStyle name="Total 20 2 4" xfId="2290"/>
    <cellStyle name="Total 20 2 4 2" xfId="5851"/>
    <cellStyle name="Total 20 2 4 2 2" xfId="14066"/>
    <cellStyle name="Total 20 2 4 2 2 2" xfId="26054"/>
    <cellStyle name="Total 20 2 4 2 2 2 2" xfId="47240"/>
    <cellStyle name="Total 20 2 4 2 2 3" xfId="36636"/>
    <cellStyle name="Total 20 2 4 2 3" xfId="20941"/>
    <cellStyle name="Total 20 2 4 2 3 2" xfId="42128"/>
    <cellStyle name="Total 20 2 4 2 4" xfId="31508"/>
    <cellStyle name="Total 20 2 4 2_Table 2A-1_EFT (Annual)" xfId="8759"/>
    <cellStyle name="Total 20 2 4 3" xfId="11410"/>
    <cellStyle name="Total 20 2 4 3 2" xfId="23508"/>
    <cellStyle name="Total 20 2 4 3 2 2" xfId="44694"/>
    <cellStyle name="Total 20 2 4 3 3" xfId="34090"/>
    <cellStyle name="Total 20 2 4 4" xfId="18395"/>
    <cellStyle name="Total 20 2 4 4 2" xfId="39582"/>
    <cellStyle name="Total 20 2 4 5" xfId="28765"/>
    <cellStyle name="Total 20 2 4_Table 2A-1_EFT (Annual)" xfId="8758"/>
    <cellStyle name="Total 20 2 5" xfId="4144"/>
    <cellStyle name="Total 20 2 5 2" xfId="12468"/>
    <cellStyle name="Total 20 2 5 2 2" xfId="24490"/>
    <cellStyle name="Total 20 2 5 2 2 2" xfId="45676"/>
    <cellStyle name="Total 20 2 5 2 3" xfId="35072"/>
    <cellStyle name="Total 20 2 5 3" xfId="19377"/>
    <cellStyle name="Total 20 2 5 3 2" xfId="40564"/>
    <cellStyle name="Total 20 2 5 4" xfId="29832"/>
    <cellStyle name="Total 20 2 5_Table 2A-1_EFT (Annual)" xfId="8760"/>
    <cellStyle name="Total 20 2 6" xfId="9807"/>
    <cellStyle name="Total 20 2 6 2" xfId="21944"/>
    <cellStyle name="Total 20 2 6 2 2" xfId="43130"/>
    <cellStyle name="Total 20 2 6 3" xfId="32526"/>
    <cellStyle name="Total 20 2 7" xfId="16831"/>
    <cellStyle name="Total 20 2 7 2" xfId="38018"/>
    <cellStyle name="Total 20 2 8" xfId="27089"/>
    <cellStyle name="Total 20 2_Table 2A-1_EFT (Annual)" xfId="3545"/>
    <cellStyle name="Total 20 3" xfId="412"/>
    <cellStyle name="Total 20 3 2" xfId="1395"/>
    <cellStyle name="Total 20 3 2 2" xfId="2665"/>
    <cellStyle name="Total 20 3 2 2 2" xfId="6226"/>
    <cellStyle name="Total 20 3 2 2 2 2" xfId="14420"/>
    <cellStyle name="Total 20 3 2 2 2 2 2" xfId="26392"/>
    <cellStyle name="Total 20 3 2 2 2 2 2 2" xfId="47578"/>
    <cellStyle name="Total 20 3 2 2 2 2 3" xfId="36974"/>
    <cellStyle name="Total 20 3 2 2 2 3" xfId="21279"/>
    <cellStyle name="Total 20 3 2 2 2 3 2" xfId="42466"/>
    <cellStyle name="Total 20 3 2 2 2 4" xfId="31882"/>
    <cellStyle name="Total 20 3 2 2 2_Table 2A-1_EFT (Annual)" xfId="8763"/>
    <cellStyle name="Total 20 3 2 2 3" xfId="11762"/>
    <cellStyle name="Total 20 3 2 2 3 2" xfId="23846"/>
    <cellStyle name="Total 20 3 2 2 3 2 2" xfId="45032"/>
    <cellStyle name="Total 20 3 2 2 3 3" xfId="34428"/>
    <cellStyle name="Total 20 3 2 2 4" xfId="18733"/>
    <cellStyle name="Total 20 3 2 2 4 2" xfId="39920"/>
    <cellStyle name="Total 20 3 2 2 5" xfId="29139"/>
    <cellStyle name="Total 20 3 2 2_Table 2A-1_EFT (Annual)" xfId="8762"/>
    <cellStyle name="Total 20 3 2 3" xfId="4956"/>
    <cellStyle name="Total 20 3 2 3 2" xfId="13216"/>
    <cellStyle name="Total 20 3 2 3 2 2" xfId="25222"/>
    <cellStyle name="Total 20 3 2 3 2 2 2" xfId="46408"/>
    <cellStyle name="Total 20 3 2 3 2 3" xfId="35804"/>
    <cellStyle name="Total 20 3 2 3 3" xfId="20109"/>
    <cellStyle name="Total 20 3 2 3 3 2" xfId="41296"/>
    <cellStyle name="Total 20 3 2 3 4" xfId="30613"/>
    <cellStyle name="Total 20 3 2 3_Table 2A-1_EFT (Annual)" xfId="8764"/>
    <cellStyle name="Total 20 3 2 4" xfId="10560"/>
    <cellStyle name="Total 20 3 2 4 2" xfId="22676"/>
    <cellStyle name="Total 20 3 2 4 2 2" xfId="43862"/>
    <cellStyle name="Total 20 3 2 4 3" xfId="33258"/>
    <cellStyle name="Total 20 3 2 5" xfId="17563"/>
    <cellStyle name="Total 20 3 2 5 2" xfId="38750"/>
    <cellStyle name="Total 20 3 2 6" xfId="27870"/>
    <cellStyle name="Total 20 3 2_Table 2A-1_EFT (Annual)" xfId="8761"/>
    <cellStyle name="Total 20 3 3" xfId="943"/>
    <cellStyle name="Total 20 3 3 2" xfId="4504"/>
    <cellStyle name="Total 20 3 3 2 2" xfId="12766"/>
    <cellStyle name="Total 20 3 3 2 2 2" xfId="24776"/>
    <cellStyle name="Total 20 3 3 2 2 2 2" xfId="45962"/>
    <cellStyle name="Total 20 3 3 2 2 3" xfId="35358"/>
    <cellStyle name="Total 20 3 3 2 3" xfId="19663"/>
    <cellStyle name="Total 20 3 3 2 3 2" xfId="40850"/>
    <cellStyle name="Total 20 3 3 2 4" xfId="30161"/>
    <cellStyle name="Total 20 3 3 2_Table 2A-1_EFT (Annual)" xfId="8766"/>
    <cellStyle name="Total 20 3 3 3" xfId="10113"/>
    <cellStyle name="Total 20 3 3 3 2" xfId="22230"/>
    <cellStyle name="Total 20 3 3 3 2 2" xfId="43416"/>
    <cellStyle name="Total 20 3 3 3 3" xfId="32812"/>
    <cellStyle name="Total 20 3 3 4" xfId="17117"/>
    <cellStyle name="Total 20 3 3 4 2" xfId="38304"/>
    <cellStyle name="Total 20 3 3 5" xfId="27418"/>
    <cellStyle name="Total 20 3 3_Table 2A-1_EFT (Annual)" xfId="8765"/>
    <cellStyle name="Total 20 3 4" xfId="2134"/>
    <cellStyle name="Total 20 3 4 2" xfId="5695"/>
    <cellStyle name="Total 20 3 4 2 2" xfId="13910"/>
    <cellStyle name="Total 20 3 4 2 2 2" xfId="25898"/>
    <cellStyle name="Total 20 3 4 2 2 2 2" xfId="47084"/>
    <cellStyle name="Total 20 3 4 2 2 3" xfId="36480"/>
    <cellStyle name="Total 20 3 4 2 3" xfId="20785"/>
    <cellStyle name="Total 20 3 4 2 3 2" xfId="41972"/>
    <cellStyle name="Total 20 3 4 2 4" xfId="31352"/>
    <cellStyle name="Total 20 3 4 2_Table 2A-1_EFT (Annual)" xfId="8768"/>
    <cellStyle name="Total 20 3 4 3" xfId="11254"/>
    <cellStyle name="Total 20 3 4 3 2" xfId="23352"/>
    <cellStyle name="Total 20 3 4 3 2 2" xfId="44538"/>
    <cellStyle name="Total 20 3 4 3 3" xfId="33934"/>
    <cellStyle name="Total 20 3 4 4" xfId="18239"/>
    <cellStyle name="Total 20 3 4 4 2" xfId="39426"/>
    <cellStyle name="Total 20 3 4 5" xfId="28609"/>
    <cellStyle name="Total 20 3 4_Table 2A-1_EFT (Annual)" xfId="8767"/>
    <cellStyle name="Total 20 3 5" xfId="3982"/>
    <cellStyle name="Total 20 3 5 2" xfId="12310"/>
    <cellStyle name="Total 20 3 5 2 2" xfId="24334"/>
    <cellStyle name="Total 20 3 5 2 2 2" xfId="45520"/>
    <cellStyle name="Total 20 3 5 2 3" xfId="34916"/>
    <cellStyle name="Total 20 3 5 3" xfId="19221"/>
    <cellStyle name="Total 20 3 5 3 2" xfId="40408"/>
    <cellStyle name="Total 20 3 5 4" xfId="29670"/>
    <cellStyle name="Total 20 3 5_Table 2A-1_EFT (Annual)" xfId="8769"/>
    <cellStyle name="Total 20 3 6" xfId="9647"/>
    <cellStyle name="Total 20 3 6 2" xfId="21788"/>
    <cellStyle name="Total 20 3 6 2 2" xfId="42974"/>
    <cellStyle name="Total 20 3 6 3" xfId="32370"/>
    <cellStyle name="Total 20 3 7" xfId="16675"/>
    <cellStyle name="Total 20 3 7 2" xfId="37862"/>
    <cellStyle name="Total 20 3 8" xfId="26927"/>
    <cellStyle name="Total 20 3_Table 2A-1_EFT (Annual)" xfId="3546"/>
    <cellStyle name="Total 20 4" xfId="1229"/>
    <cellStyle name="Total 20 4 2" xfId="2499"/>
    <cellStyle name="Total 20 4 2 2" xfId="6060"/>
    <cellStyle name="Total 20 4 2 2 2" xfId="14254"/>
    <cellStyle name="Total 20 4 2 2 2 2" xfId="26226"/>
    <cellStyle name="Total 20 4 2 2 2 2 2" xfId="47412"/>
    <cellStyle name="Total 20 4 2 2 2 3" xfId="36808"/>
    <cellStyle name="Total 20 4 2 2 3" xfId="21113"/>
    <cellStyle name="Total 20 4 2 2 3 2" xfId="42300"/>
    <cellStyle name="Total 20 4 2 2 4" xfId="31716"/>
    <cellStyle name="Total 20 4 2 2_Table 2A-1_EFT (Annual)" xfId="8772"/>
    <cellStyle name="Total 20 4 2 3" xfId="11596"/>
    <cellStyle name="Total 20 4 2 3 2" xfId="23680"/>
    <cellStyle name="Total 20 4 2 3 2 2" xfId="44866"/>
    <cellStyle name="Total 20 4 2 3 3" xfId="34262"/>
    <cellStyle name="Total 20 4 2 4" xfId="18567"/>
    <cellStyle name="Total 20 4 2 4 2" xfId="39754"/>
    <cellStyle name="Total 20 4 2 5" xfId="28973"/>
    <cellStyle name="Total 20 4 2_Table 2A-1_EFT (Annual)" xfId="8771"/>
    <cellStyle name="Total 20 4 3" xfId="4790"/>
    <cellStyle name="Total 20 4 3 2" xfId="13050"/>
    <cellStyle name="Total 20 4 3 2 2" xfId="25056"/>
    <cellStyle name="Total 20 4 3 2 2 2" xfId="46242"/>
    <cellStyle name="Total 20 4 3 2 3" xfId="35638"/>
    <cellStyle name="Total 20 4 3 3" xfId="19943"/>
    <cellStyle name="Total 20 4 3 3 2" xfId="41130"/>
    <cellStyle name="Total 20 4 3 4" xfId="30447"/>
    <cellStyle name="Total 20 4 3_Table 2A-1_EFT (Annual)" xfId="8773"/>
    <cellStyle name="Total 20 4 4" xfId="10394"/>
    <cellStyle name="Total 20 4 4 2" xfId="22510"/>
    <cellStyle name="Total 20 4 4 2 2" xfId="43696"/>
    <cellStyle name="Total 20 4 4 3" xfId="33092"/>
    <cellStyle name="Total 20 4 5" xfId="17397"/>
    <cellStyle name="Total 20 4 5 2" xfId="38584"/>
    <cellStyle name="Total 20 4 6" xfId="27704"/>
    <cellStyle name="Total 20 4_Table 2A-1_EFT (Annual)" xfId="8770"/>
    <cellStyle name="Total 20 5" xfId="784"/>
    <cellStyle name="Total 20 5 2" xfId="4345"/>
    <cellStyle name="Total 20 5 2 2" xfId="12625"/>
    <cellStyle name="Total 20 5 2 2 2" xfId="24642"/>
    <cellStyle name="Total 20 5 2 2 2 2" xfId="45828"/>
    <cellStyle name="Total 20 5 2 2 3" xfId="35224"/>
    <cellStyle name="Total 20 5 2 3" xfId="19529"/>
    <cellStyle name="Total 20 5 2 3 2" xfId="40716"/>
    <cellStyle name="Total 20 5 2 4" xfId="30002"/>
    <cellStyle name="Total 20 5 2_Table 2A-1_EFT (Annual)" xfId="8775"/>
    <cellStyle name="Total 20 5 3" xfId="9973"/>
    <cellStyle name="Total 20 5 3 2" xfId="22096"/>
    <cellStyle name="Total 20 5 3 2 2" xfId="43282"/>
    <cellStyle name="Total 20 5 3 3" xfId="32678"/>
    <cellStyle name="Total 20 5 4" xfId="16983"/>
    <cellStyle name="Total 20 5 4 2" xfId="38170"/>
    <cellStyle name="Total 20 5 5" xfId="27259"/>
    <cellStyle name="Total 20 5_Table 2A-1_EFT (Annual)" xfId="8774"/>
    <cellStyle name="Total 20 6" xfId="1968"/>
    <cellStyle name="Total 20 6 2" xfId="5529"/>
    <cellStyle name="Total 20 6 2 2" xfId="13744"/>
    <cellStyle name="Total 20 6 2 2 2" xfId="25732"/>
    <cellStyle name="Total 20 6 2 2 2 2" xfId="46918"/>
    <cellStyle name="Total 20 6 2 2 3" xfId="36314"/>
    <cellStyle name="Total 20 6 2 3" xfId="20619"/>
    <cellStyle name="Total 20 6 2 3 2" xfId="41806"/>
    <cellStyle name="Total 20 6 2 4" xfId="31186"/>
    <cellStyle name="Total 20 6 2_Table 2A-1_EFT (Annual)" xfId="8777"/>
    <cellStyle name="Total 20 6 3" xfId="11088"/>
    <cellStyle name="Total 20 6 3 2" xfId="23186"/>
    <cellStyle name="Total 20 6 3 2 2" xfId="44372"/>
    <cellStyle name="Total 20 6 3 3" xfId="33768"/>
    <cellStyle name="Total 20 6 4" xfId="18073"/>
    <cellStyle name="Total 20 6 4 2" xfId="39260"/>
    <cellStyle name="Total 20 6 5" xfId="28443"/>
    <cellStyle name="Total 20 6_Table 2A-1_EFT (Annual)" xfId="8776"/>
    <cellStyle name="Total 20 7" xfId="3770"/>
    <cellStyle name="Total 20 7 2" xfId="12138"/>
    <cellStyle name="Total 20 7 2 2" xfId="24168"/>
    <cellStyle name="Total 20 7 2 2 2" xfId="45354"/>
    <cellStyle name="Total 20 7 2 3" xfId="34750"/>
    <cellStyle name="Total 20 7 3" xfId="19055"/>
    <cellStyle name="Total 20 7 3 2" xfId="40242"/>
    <cellStyle name="Total 20 7 4" xfId="29479"/>
    <cellStyle name="Total 20 7_Table 2A-1_EFT (Annual)" xfId="8778"/>
    <cellStyle name="Total 20 8" xfId="9457"/>
    <cellStyle name="Total 20 8 2" xfId="21622"/>
    <cellStyle name="Total 20 8 2 2" xfId="42808"/>
    <cellStyle name="Total 20 8 3" xfId="32204"/>
    <cellStyle name="Total 20 9" xfId="16509"/>
    <cellStyle name="Total 20 9 2" xfId="37696"/>
    <cellStyle name="Total 20_Table 2A-1_EFT (Annual)" xfId="3544"/>
    <cellStyle name="Total 21" xfId="199"/>
    <cellStyle name="Total 21 10" xfId="26754"/>
    <cellStyle name="Total 21 2" xfId="592"/>
    <cellStyle name="Total 21 2 2" xfId="1569"/>
    <cellStyle name="Total 21 2 2 2" xfId="2839"/>
    <cellStyle name="Total 21 2 2 2 2" xfId="6400"/>
    <cellStyle name="Total 21 2 2 2 2 2" xfId="14594"/>
    <cellStyle name="Total 21 2 2 2 2 2 2" xfId="26566"/>
    <cellStyle name="Total 21 2 2 2 2 2 2 2" xfId="47752"/>
    <cellStyle name="Total 21 2 2 2 2 2 3" xfId="37148"/>
    <cellStyle name="Total 21 2 2 2 2 3" xfId="21453"/>
    <cellStyle name="Total 21 2 2 2 2 3 2" xfId="42640"/>
    <cellStyle name="Total 21 2 2 2 2 4" xfId="32056"/>
    <cellStyle name="Total 21 2 2 2 2_Table 2A-1_EFT (Annual)" xfId="8781"/>
    <cellStyle name="Total 21 2 2 2 3" xfId="11936"/>
    <cellStyle name="Total 21 2 2 2 3 2" xfId="24020"/>
    <cellStyle name="Total 21 2 2 2 3 2 2" xfId="45206"/>
    <cellStyle name="Total 21 2 2 2 3 3" xfId="34602"/>
    <cellStyle name="Total 21 2 2 2 4" xfId="18907"/>
    <cellStyle name="Total 21 2 2 2 4 2" xfId="40094"/>
    <cellStyle name="Total 21 2 2 2 5" xfId="29313"/>
    <cellStyle name="Total 21 2 2 2_Table 2A-1_EFT (Annual)" xfId="8780"/>
    <cellStyle name="Total 21 2 2 3" xfId="5130"/>
    <cellStyle name="Total 21 2 2 3 2" xfId="13390"/>
    <cellStyle name="Total 21 2 2 3 2 2" xfId="25396"/>
    <cellStyle name="Total 21 2 2 3 2 2 2" xfId="46582"/>
    <cellStyle name="Total 21 2 2 3 2 3" xfId="35978"/>
    <cellStyle name="Total 21 2 2 3 3" xfId="20283"/>
    <cellStyle name="Total 21 2 2 3 3 2" xfId="41470"/>
    <cellStyle name="Total 21 2 2 3 4" xfId="30787"/>
    <cellStyle name="Total 21 2 2 3_Table 2A-1_EFT (Annual)" xfId="8782"/>
    <cellStyle name="Total 21 2 2 4" xfId="10734"/>
    <cellStyle name="Total 21 2 2 4 2" xfId="22850"/>
    <cellStyle name="Total 21 2 2 4 2 2" xfId="44036"/>
    <cellStyle name="Total 21 2 2 4 3" xfId="33432"/>
    <cellStyle name="Total 21 2 2 5" xfId="17737"/>
    <cellStyle name="Total 21 2 2 5 2" xfId="38924"/>
    <cellStyle name="Total 21 2 2 6" xfId="28044"/>
    <cellStyle name="Total 21 2 2_Table 2A-1_EFT (Annual)" xfId="8779"/>
    <cellStyle name="Total 21 2 3" xfId="1090"/>
    <cellStyle name="Total 21 2 3 2" xfId="4651"/>
    <cellStyle name="Total 21 2 3 2 2" xfId="12911"/>
    <cellStyle name="Total 21 2 3 2 2 2" xfId="24917"/>
    <cellStyle name="Total 21 2 3 2 2 2 2" xfId="46103"/>
    <cellStyle name="Total 21 2 3 2 2 3" xfId="35499"/>
    <cellStyle name="Total 21 2 3 2 3" xfId="19804"/>
    <cellStyle name="Total 21 2 3 2 3 2" xfId="40991"/>
    <cellStyle name="Total 21 2 3 2 4" xfId="30308"/>
    <cellStyle name="Total 21 2 3 2_Table 2A-1_EFT (Annual)" xfId="8784"/>
    <cellStyle name="Total 21 2 3 3" xfId="10255"/>
    <cellStyle name="Total 21 2 3 3 2" xfId="22371"/>
    <cellStyle name="Total 21 2 3 3 2 2" xfId="43557"/>
    <cellStyle name="Total 21 2 3 3 3" xfId="32953"/>
    <cellStyle name="Total 21 2 3 4" xfId="17258"/>
    <cellStyle name="Total 21 2 3 4 2" xfId="38445"/>
    <cellStyle name="Total 21 2 3 5" xfId="27565"/>
    <cellStyle name="Total 21 2 3_Table 2A-1_EFT (Annual)" xfId="8783"/>
    <cellStyle name="Total 21 2 4" xfId="2308"/>
    <cellStyle name="Total 21 2 4 2" xfId="5869"/>
    <cellStyle name="Total 21 2 4 2 2" xfId="14084"/>
    <cellStyle name="Total 21 2 4 2 2 2" xfId="26072"/>
    <cellStyle name="Total 21 2 4 2 2 2 2" xfId="47258"/>
    <cellStyle name="Total 21 2 4 2 2 3" xfId="36654"/>
    <cellStyle name="Total 21 2 4 2 3" xfId="20959"/>
    <cellStyle name="Total 21 2 4 2 3 2" xfId="42146"/>
    <cellStyle name="Total 21 2 4 2 4" xfId="31526"/>
    <cellStyle name="Total 21 2 4 2_Table 2A-1_EFT (Annual)" xfId="8786"/>
    <cellStyle name="Total 21 2 4 3" xfId="11428"/>
    <cellStyle name="Total 21 2 4 3 2" xfId="23526"/>
    <cellStyle name="Total 21 2 4 3 2 2" xfId="44712"/>
    <cellStyle name="Total 21 2 4 3 3" xfId="34108"/>
    <cellStyle name="Total 21 2 4 4" xfId="18413"/>
    <cellStyle name="Total 21 2 4 4 2" xfId="39600"/>
    <cellStyle name="Total 21 2 4 5" xfId="28783"/>
    <cellStyle name="Total 21 2 4_Table 2A-1_EFT (Annual)" xfId="8785"/>
    <cellStyle name="Total 21 2 5" xfId="4162"/>
    <cellStyle name="Total 21 2 5 2" xfId="12486"/>
    <cellStyle name="Total 21 2 5 2 2" xfId="24508"/>
    <cellStyle name="Total 21 2 5 2 2 2" xfId="45694"/>
    <cellStyle name="Total 21 2 5 2 3" xfId="35090"/>
    <cellStyle name="Total 21 2 5 3" xfId="19395"/>
    <cellStyle name="Total 21 2 5 3 2" xfId="40582"/>
    <cellStyle name="Total 21 2 5 4" xfId="29850"/>
    <cellStyle name="Total 21 2 5_Table 2A-1_EFT (Annual)" xfId="8787"/>
    <cellStyle name="Total 21 2 6" xfId="9825"/>
    <cellStyle name="Total 21 2 6 2" xfId="21962"/>
    <cellStyle name="Total 21 2 6 2 2" xfId="43148"/>
    <cellStyle name="Total 21 2 6 3" xfId="32544"/>
    <cellStyle name="Total 21 2 7" xfId="16849"/>
    <cellStyle name="Total 21 2 7 2" xfId="38036"/>
    <cellStyle name="Total 21 2 8" xfId="27107"/>
    <cellStyle name="Total 21 2_Table 2A-1_EFT (Annual)" xfId="3548"/>
    <cellStyle name="Total 21 3" xfId="428"/>
    <cellStyle name="Total 21 3 2" xfId="1411"/>
    <cellStyle name="Total 21 3 2 2" xfId="2681"/>
    <cellStyle name="Total 21 3 2 2 2" xfId="6242"/>
    <cellStyle name="Total 21 3 2 2 2 2" xfId="14436"/>
    <cellStyle name="Total 21 3 2 2 2 2 2" xfId="26408"/>
    <cellStyle name="Total 21 3 2 2 2 2 2 2" xfId="47594"/>
    <cellStyle name="Total 21 3 2 2 2 2 3" xfId="36990"/>
    <cellStyle name="Total 21 3 2 2 2 3" xfId="21295"/>
    <cellStyle name="Total 21 3 2 2 2 3 2" xfId="42482"/>
    <cellStyle name="Total 21 3 2 2 2 4" xfId="31898"/>
    <cellStyle name="Total 21 3 2 2 2_Table 2A-1_EFT (Annual)" xfId="8790"/>
    <cellStyle name="Total 21 3 2 2 3" xfId="11778"/>
    <cellStyle name="Total 21 3 2 2 3 2" xfId="23862"/>
    <cellStyle name="Total 21 3 2 2 3 2 2" xfId="45048"/>
    <cellStyle name="Total 21 3 2 2 3 3" xfId="34444"/>
    <cellStyle name="Total 21 3 2 2 4" xfId="18749"/>
    <cellStyle name="Total 21 3 2 2 4 2" xfId="39936"/>
    <cellStyle name="Total 21 3 2 2 5" xfId="29155"/>
    <cellStyle name="Total 21 3 2 2_Table 2A-1_EFT (Annual)" xfId="8789"/>
    <cellStyle name="Total 21 3 2 3" xfId="4972"/>
    <cellStyle name="Total 21 3 2 3 2" xfId="13232"/>
    <cellStyle name="Total 21 3 2 3 2 2" xfId="25238"/>
    <cellStyle name="Total 21 3 2 3 2 2 2" xfId="46424"/>
    <cellStyle name="Total 21 3 2 3 2 3" xfId="35820"/>
    <cellStyle name="Total 21 3 2 3 3" xfId="20125"/>
    <cellStyle name="Total 21 3 2 3 3 2" xfId="41312"/>
    <cellStyle name="Total 21 3 2 3 4" xfId="30629"/>
    <cellStyle name="Total 21 3 2 3_Table 2A-1_EFT (Annual)" xfId="8791"/>
    <cellStyle name="Total 21 3 2 4" xfId="10576"/>
    <cellStyle name="Total 21 3 2 4 2" xfId="22692"/>
    <cellStyle name="Total 21 3 2 4 2 2" xfId="43878"/>
    <cellStyle name="Total 21 3 2 4 3" xfId="33274"/>
    <cellStyle name="Total 21 3 2 5" xfId="17579"/>
    <cellStyle name="Total 21 3 2 5 2" xfId="38766"/>
    <cellStyle name="Total 21 3 2 6" xfId="27886"/>
    <cellStyle name="Total 21 3 2_Table 2A-1_EFT (Annual)" xfId="8788"/>
    <cellStyle name="Total 21 3 3" xfId="956"/>
    <cellStyle name="Total 21 3 3 2" xfId="4517"/>
    <cellStyle name="Total 21 3 3 2 2" xfId="12779"/>
    <cellStyle name="Total 21 3 3 2 2 2" xfId="24789"/>
    <cellStyle name="Total 21 3 3 2 2 2 2" xfId="45975"/>
    <cellStyle name="Total 21 3 3 2 2 3" xfId="35371"/>
    <cellStyle name="Total 21 3 3 2 3" xfId="19676"/>
    <cellStyle name="Total 21 3 3 2 3 2" xfId="40863"/>
    <cellStyle name="Total 21 3 3 2 4" xfId="30174"/>
    <cellStyle name="Total 21 3 3 2_Table 2A-1_EFT (Annual)" xfId="8793"/>
    <cellStyle name="Total 21 3 3 3" xfId="10126"/>
    <cellStyle name="Total 21 3 3 3 2" xfId="22243"/>
    <cellStyle name="Total 21 3 3 3 2 2" xfId="43429"/>
    <cellStyle name="Total 21 3 3 3 3" xfId="32825"/>
    <cellStyle name="Total 21 3 3 4" xfId="17130"/>
    <cellStyle name="Total 21 3 3 4 2" xfId="38317"/>
    <cellStyle name="Total 21 3 3 5" xfId="27431"/>
    <cellStyle name="Total 21 3 3_Table 2A-1_EFT (Annual)" xfId="8792"/>
    <cellStyle name="Total 21 3 4" xfId="2150"/>
    <cellStyle name="Total 21 3 4 2" xfId="5711"/>
    <cellStyle name="Total 21 3 4 2 2" xfId="13926"/>
    <cellStyle name="Total 21 3 4 2 2 2" xfId="25914"/>
    <cellStyle name="Total 21 3 4 2 2 2 2" xfId="47100"/>
    <cellStyle name="Total 21 3 4 2 2 3" xfId="36496"/>
    <cellStyle name="Total 21 3 4 2 3" xfId="20801"/>
    <cellStyle name="Total 21 3 4 2 3 2" xfId="41988"/>
    <cellStyle name="Total 21 3 4 2 4" xfId="31368"/>
    <cellStyle name="Total 21 3 4 2_Table 2A-1_EFT (Annual)" xfId="8795"/>
    <cellStyle name="Total 21 3 4 3" xfId="11270"/>
    <cellStyle name="Total 21 3 4 3 2" xfId="23368"/>
    <cellStyle name="Total 21 3 4 3 2 2" xfId="44554"/>
    <cellStyle name="Total 21 3 4 3 3" xfId="33950"/>
    <cellStyle name="Total 21 3 4 4" xfId="18255"/>
    <cellStyle name="Total 21 3 4 4 2" xfId="39442"/>
    <cellStyle name="Total 21 3 4 5" xfId="28625"/>
    <cellStyle name="Total 21 3 4_Table 2A-1_EFT (Annual)" xfId="8794"/>
    <cellStyle name="Total 21 3 5" xfId="3998"/>
    <cellStyle name="Total 21 3 5 2" xfId="12326"/>
    <cellStyle name="Total 21 3 5 2 2" xfId="24350"/>
    <cellStyle name="Total 21 3 5 2 2 2" xfId="45536"/>
    <cellStyle name="Total 21 3 5 2 3" xfId="34932"/>
    <cellStyle name="Total 21 3 5 3" xfId="19237"/>
    <cellStyle name="Total 21 3 5 3 2" xfId="40424"/>
    <cellStyle name="Total 21 3 5 4" xfId="29686"/>
    <cellStyle name="Total 21 3 5_Table 2A-1_EFT (Annual)" xfId="8796"/>
    <cellStyle name="Total 21 3 6" xfId="9663"/>
    <cellStyle name="Total 21 3 6 2" xfId="21804"/>
    <cellStyle name="Total 21 3 6 2 2" xfId="42990"/>
    <cellStyle name="Total 21 3 6 3" xfId="32386"/>
    <cellStyle name="Total 21 3 7" xfId="16691"/>
    <cellStyle name="Total 21 3 7 2" xfId="37878"/>
    <cellStyle name="Total 21 3 8" xfId="26943"/>
    <cellStyle name="Total 21 3_Table 2A-1_EFT (Annual)" xfId="3549"/>
    <cellStyle name="Total 21 4" xfId="1247"/>
    <cellStyle name="Total 21 4 2" xfId="2517"/>
    <cellStyle name="Total 21 4 2 2" xfId="6078"/>
    <cellStyle name="Total 21 4 2 2 2" xfId="14272"/>
    <cellStyle name="Total 21 4 2 2 2 2" xfId="26244"/>
    <cellStyle name="Total 21 4 2 2 2 2 2" xfId="47430"/>
    <cellStyle name="Total 21 4 2 2 2 3" xfId="36826"/>
    <cellStyle name="Total 21 4 2 2 3" xfId="21131"/>
    <cellStyle name="Total 21 4 2 2 3 2" xfId="42318"/>
    <cellStyle name="Total 21 4 2 2 4" xfId="31734"/>
    <cellStyle name="Total 21 4 2 2_Table 2A-1_EFT (Annual)" xfId="8799"/>
    <cellStyle name="Total 21 4 2 3" xfId="11614"/>
    <cellStyle name="Total 21 4 2 3 2" xfId="23698"/>
    <cellStyle name="Total 21 4 2 3 2 2" xfId="44884"/>
    <cellStyle name="Total 21 4 2 3 3" xfId="34280"/>
    <cellStyle name="Total 21 4 2 4" xfId="18585"/>
    <cellStyle name="Total 21 4 2 4 2" xfId="39772"/>
    <cellStyle name="Total 21 4 2 5" xfId="28991"/>
    <cellStyle name="Total 21 4 2_Table 2A-1_EFT (Annual)" xfId="8798"/>
    <cellStyle name="Total 21 4 3" xfId="4808"/>
    <cellStyle name="Total 21 4 3 2" xfId="13068"/>
    <cellStyle name="Total 21 4 3 2 2" xfId="25074"/>
    <cellStyle name="Total 21 4 3 2 2 2" xfId="46260"/>
    <cellStyle name="Total 21 4 3 2 3" xfId="35656"/>
    <cellStyle name="Total 21 4 3 3" xfId="19961"/>
    <cellStyle name="Total 21 4 3 3 2" xfId="41148"/>
    <cellStyle name="Total 21 4 3 4" xfId="30465"/>
    <cellStyle name="Total 21 4 3_Table 2A-1_EFT (Annual)" xfId="8800"/>
    <cellStyle name="Total 21 4 4" xfId="10412"/>
    <cellStyle name="Total 21 4 4 2" xfId="22528"/>
    <cellStyle name="Total 21 4 4 2 2" xfId="43714"/>
    <cellStyle name="Total 21 4 4 3" xfId="33110"/>
    <cellStyle name="Total 21 4 5" xfId="17415"/>
    <cellStyle name="Total 21 4 5 2" xfId="38602"/>
    <cellStyle name="Total 21 4 6" xfId="27722"/>
    <cellStyle name="Total 21 4_Table 2A-1_EFT (Annual)" xfId="8797"/>
    <cellStyle name="Total 21 5" xfId="799"/>
    <cellStyle name="Total 21 5 2" xfId="4360"/>
    <cellStyle name="Total 21 5 2 2" xfId="12640"/>
    <cellStyle name="Total 21 5 2 2 2" xfId="24657"/>
    <cellStyle name="Total 21 5 2 2 2 2" xfId="45843"/>
    <cellStyle name="Total 21 5 2 2 3" xfId="35239"/>
    <cellStyle name="Total 21 5 2 3" xfId="19544"/>
    <cellStyle name="Total 21 5 2 3 2" xfId="40731"/>
    <cellStyle name="Total 21 5 2 4" xfId="30017"/>
    <cellStyle name="Total 21 5 2_Table 2A-1_EFT (Annual)" xfId="8802"/>
    <cellStyle name="Total 21 5 3" xfId="9988"/>
    <cellStyle name="Total 21 5 3 2" xfId="22111"/>
    <cellStyle name="Total 21 5 3 2 2" xfId="43297"/>
    <cellStyle name="Total 21 5 3 3" xfId="32693"/>
    <cellStyle name="Total 21 5 4" xfId="16998"/>
    <cellStyle name="Total 21 5 4 2" xfId="38185"/>
    <cellStyle name="Total 21 5 5" xfId="27274"/>
    <cellStyle name="Total 21 5_Table 2A-1_EFT (Annual)" xfId="8801"/>
    <cellStyle name="Total 21 6" xfId="1986"/>
    <cellStyle name="Total 21 6 2" xfId="5547"/>
    <cellStyle name="Total 21 6 2 2" xfId="13762"/>
    <cellStyle name="Total 21 6 2 2 2" xfId="25750"/>
    <cellStyle name="Total 21 6 2 2 2 2" xfId="46936"/>
    <cellStyle name="Total 21 6 2 2 3" xfId="36332"/>
    <cellStyle name="Total 21 6 2 3" xfId="20637"/>
    <cellStyle name="Total 21 6 2 3 2" xfId="41824"/>
    <cellStyle name="Total 21 6 2 4" xfId="31204"/>
    <cellStyle name="Total 21 6 2_Table 2A-1_EFT (Annual)" xfId="8804"/>
    <cellStyle name="Total 21 6 3" xfId="11106"/>
    <cellStyle name="Total 21 6 3 2" xfId="23204"/>
    <cellStyle name="Total 21 6 3 2 2" xfId="44390"/>
    <cellStyle name="Total 21 6 3 3" xfId="33786"/>
    <cellStyle name="Total 21 6 4" xfId="18091"/>
    <cellStyle name="Total 21 6 4 2" xfId="39278"/>
    <cellStyle name="Total 21 6 5" xfId="28461"/>
    <cellStyle name="Total 21 6_Table 2A-1_EFT (Annual)" xfId="8803"/>
    <cellStyle name="Total 21 7" xfId="3788"/>
    <cellStyle name="Total 21 7 2" xfId="12156"/>
    <cellStyle name="Total 21 7 2 2" xfId="24186"/>
    <cellStyle name="Total 21 7 2 2 2" xfId="45372"/>
    <cellStyle name="Total 21 7 2 3" xfId="34768"/>
    <cellStyle name="Total 21 7 3" xfId="19073"/>
    <cellStyle name="Total 21 7 3 2" xfId="40260"/>
    <cellStyle name="Total 21 7 4" xfId="29497"/>
    <cellStyle name="Total 21 7_Table 2A-1_EFT (Annual)" xfId="8805"/>
    <cellStyle name="Total 21 8" xfId="9475"/>
    <cellStyle name="Total 21 8 2" xfId="21640"/>
    <cellStyle name="Total 21 8 2 2" xfId="42826"/>
    <cellStyle name="Total 21 8 3" xfId="32222"/>
    <cellStyle name="Total 21 9" xfId="16527"/>
    <cellStyle name="Total 21 9 2" xfId="37714"/>
    <cellStyle name="Total 21_Table 2A-1_EFT (Annual)" xfId="3547"/>
    <cellStyle name="Total 22" xfId="211"/>
    <cellStyle name="Total 22 10" xfId="26766"/>
    <cellStyle name="Total 22 2" xfId="604"/>
    <cellStyle name="Total 22 2 2" xfId="1581"/>
    <cellStyle name="Total 22 2 2 2" xfId="2851"/>
    <cellStyle name="Total 22 2 2 2 2" xfId="6412"/>
    <cellStyle name="Total 22 2 2 2 2 2" xfId="14606"/>
    <cellStyle name="Total 22 2 2 2 2 2 2" xfId="26578"/>
    <cellStyle name="Total 22 2 2 2 2 2 2 2" xfId="47764"/>
    <cellStyle name="Total 22 2 2 2 2 2 3" xfId="37160"/>
    <cellStyle name="Total 22 2 2 2 2 3" xfId="21465"/>
    <cellStyle name="Total 22 2 2 2 2 3 2" xfId="42652"/>
    <cellStyle name="Total 22 2 2 2 2 4" xfId="32068"/>
    <cellStyle name="Total 22 2 2 2 2_Table 2A-1_EFT (Annual)" xfId="8808"/>
    <cellStyle name="Total 22 2 2 2 3" xfId="11948"/>
    <cellStyle name="Total 22 2 2 2 3 2" xfId="24032"/>
    <cellStyle name="Total 22 2 2 2 3 2 2" xfId="45218"/>
    <cellStyle name="Total 22 2 2 2 3 3" xfId="34614"/>
    <cellStyle name="Total 22 2 2 2 4" xfId="18919"/>
    <cellStyle name="Total 22 2 2 2 4 2" xfId="40106"/>
    <cellStyle name="Total 22 2 2 2 5" xfId="29325"/>
    <cellStyle name="Total 22 2 2 2_Table 2A-1_EFT (Annual)" xfId="8807"/>
    <cellStyle name="Total 22 2 2 3" xfId="5142"/>
    <cellStyle name="Total 22 2 2 3 2" xfId="13402"/>
    <cellStyle name="Total 22 2 2 3 2 2" xfId="25408"/>
    <cellStyle name="Total 22 2 2 3 2 2 2" xfId="46594"/>
    <cellStyle name="Total 22 2 2 3 2 3" xfId="35990"/>
    <cellStyle name="Total 22 2 2 3 3" xfId="20295"/>
    <cellStyle name="Total 22 2 2 3 3 2" xfId="41482"/>
    <cellStyle name="Total 22 2 2 3 4" xfId="30799"/>
    <cellStyle name="Total 22 2 2 3_Table 2A-1_EFT (Annual)" xfId="8809"/>
    <cellStyle name="Total 22 2 2 4" xfId="10746"/>
    <cellStyle name="Total 22 2 2 4 2" xfId="22862"/>
    <cellStyle name="Total 22 2 2 4 2 2" xfId="44048"/>
    <cellStyle name="Total 22 2 2 4 3" xfId="33444"/>
    <cellStyle name="Total 22 2 2 5" xfId="17749"/>
    <cellStyle name="Total 22 2 2 5 2" xfId="38936"/>
    <cellStyle name="Total 22 2 2 6" xfId="28056"/>
    <cellStyle name="Total 22 2 2_Table 2A-1_EFT (Annual)" xfId="8806"/>
    <cellStyle name="Total 22 2 3" xfId="1099"/>
    <cellStyle name="Total 22 2 3 2" xfId="4660"/>
    <cellStyle name="Total 22 2 3 2 2" xfId="12920"/>
    <cellStyle name="Total 22 2 3 2 2 2" xfId="24926"/>
    <cellStyle name="Total 22 2 3 2 2 2 2" xfId="46112"/>
    <cellStyle name="Total 22 2 3 2 2 3" xfId="35508"/>
    <cellStyle name="Total 22 2 3 2 3" xfId="19813"/>
    <cellStyle name="Total 22 2 3 2 3 2" xfId="41000"/>
    <cellStyle name="Total 22 2 3 2 4" xfId="30317"/>
    <cellStyle name="Total 22 2 3 2_Table 2A-1_EFT (Annual)" xfId="8811"/>
    <cellStyle name="Total 22 2 3 3" xfId="10264"/>
    <cellStyle name="Total 22 2 3 3 2" xfId="22380"/>
    <cellStyle name="Total 22 2 3 3 2 2" xfId="43566"/>
    <cellStyle name="Total 22 2 3 3 3" xfId="32962"/>
    <cellStyle name="Total 22 2 3 4" xfId="17267"/>
    <cellStyle name="Total 22 2 3 4 2" xfId="38454"/>
    <cellStyle name="Total 22 2 3 5" xfId="27574"/>
    <cellStyle name="Total 22 2 3_Table 2A-1_EFT (Annual)" xfId="8810"/>
    <cellStyle name="Total 22 2 4" xfId="2320"/>
    <cellStyle name="Total 22 2 4 2" xfId="5881"/>
    <cellStyle name="Total 22 2 4 2 2" xfId="14096"/>
    <cellStyle name="Total 22 2 4 2 2 2" xfId="26084"/>
    <cellStyle name="Total 22 2 4 2 2 2 2" xfId="47270"/>
    <cellStyle name="Total 22 2 4 2 2 3" xfId="36666"/>
    <cellStyle name="Total 22 2 4 2 3" xfId="20971"/>
    <cellStyle name="Total 22 2 4 2 3 2" xfId="42158"/>
    <cellStyle name="Total 22 2 4 2 4" xfId="31538"/>
    <cellStyle name="Total 22 2 4 2_Table 2A-1_EFT (Annual)" xfId="8813"/>
    <cellStyle name="Total 22 2 4 3" xfId="11440"/>
    <cellStyle name="Total 22 2 4 3 2" xfId="23538"/>
    <cellStyle name="Total 22 2 4 3 2 2" xfId="44724"/>
    <cellStyle name="Total 22 2 4 3 3" xfId="34120"/>
    <cellStyle name="Total 22 2 4 4" xfId="18425"/>
    <cellStyle name="Total 22 2 4 4 2" xfId="39612"/>
    <cellStyle name="Total 22 2 4 5" xfId="28795"/>
    <cellStyle name="Total 22 2 4_Table 2A-1_EFT (Annual)" xfId="8812"/>
    <cellStyle name="Total 22 2 5" xfId="4174"/>
    <cellStyle name="Total 22 2 5 2" xfId="12498"/>
    <cellStyle name="Total 22 2 5 2 2" xfId="24520"/>
    <cellStyle name="Total 22 2 5 2 2 2" xfId="45706"/>
    <cellStyle name="Total 22 2 5 2 3" xfId="35102"/>
    <cellStyle name="Total 22 2 5 3" xfId="19407"/>
    <cellStyle name="Total 22 2 5 3 2" xfId="40594"/>
    <cellStyle name="Total 22 2 5 4" xfId="29862"/>
    <cellStyle name="Total 22 2 5_Table 2A-1_EFT (Annual)" xfId="8814"/>
    <cellStyle name="Total 22 2 6" xfId="9837"/>
    <cellStyle name="Total 22 2 6 2" xfId="21974"/>
    <cellStyle name="Total 22 2 6 2 2" xfId="43160"/>
    <cellStyle name="Total 22 2 6 3" xfId="32556"/>
    <cellStyle name="Total 22 2 7" xfId="16861"/>
    <cellStyle name="Total 22 2 7 2" xfId="38048"/>
    <cellStyle name="Total 22 2 8" xfId="27119"/>
    <cellStyle name="Total 22 2_Table 2A-1_EFT (Annual)" xfId="3551"/>
    <cellStyle name="Total 22 3" xfId="439"/>
    <cellStyle name="Total 22 3 2" xfId="1422"/>
    <cellStyle name="Total 22 3 2 2" xfId="2692"/>
    <cellStyle name="Total 22 3 2 2 2" xfId="6253"/>
    <cellStyle name="Total 22 3 2 2 2 2" xfId="14447"/>
    <cellStyle name="Total 22 3 2 2 2 2 2" xfId="26419"/>
    <cellStyle name="Total 22 3 2 2 2 2 2 2" xfId="47605"/>
    <cellStyle name="Total 22 3 2 2 2 2 3" xfId="37001"/>
    <cellStyle name="Total 22 3 2 2 2 3" xfId="21306"/>
    <cellStyle name="Total 22 3 2 2 2 3 2" xfId="42493"/>
    <cellStyle name="Total 22 3 2 2 2 4" xfId="31909"/>
    <cellStyle name="Total 22 3 2 2 2_Table 2A-1_EFT (Annual)" xfId="8817"/>
    <cellStyle name="Total 22 3 2 2 3" xfId="11789"/>
    <cellStyle name="Total 22 3 2 2 3 2" xfId="23873"/>
    <cellStyle name="Total 22 3 2 2 3 2 2" xfId="45059"/>
    <cellStyle name="Total 22 3 2 2 3 3" xfId="34455"/>
    <cellStyle name="Total 22 3 2 2 4" xfId="18760"/>
    <cellStyle name="Total 22 3 2 2 4 2" xfId="39947"/>
    <cellStyle name="Total 22 3 2 2 5" xfId="29166"/>
    <cellStyle name="Total 22 3 2 2_Table 2A-1_EFT (Annual)" xfId="8816"/>
    <cellStyle name="Total 22 3 2 3" xfId="4983"/>
    <cellStyle name="Total 22 3 2 3 2" xfId="13243"/>
    <cellStyle name="Total 22 3 2 3 2 2" xfId="25249"/>
    <cellStyle name="Total 22 3 2 3 2 2 2" xfId="46435"/>
    <cellStyle name="Total 22 3 2 3 2 3" xfId="35831"/>
    <cellStyle name="Total 22 3 2 3 3" xfId="20136"/>
    <cellStyle name="Total 22 3 2 3 3 2" xfId="41323"/>
    <cellStyle name="Total 22 3 2 3 4" xfId="30640"/>
    <cellStyle name="Total 22 3 2 3_Table 2A-1_EFT (Annual)" xfId="8818"/>
    <cellStyle name="Total 22 3 2 4" xfId="10587"/>
    <cellStyle name="Total 22 3 2 4 2" xfId="22703"/>
    <cellStyle name="Total 22 3 2 4 2 2" xfId="43889"/>
    <cellStyle name="Total 22 3 2 4 3" xfId="33285"/>
    <cellStyle name="Total 22 3 2 5" xfId="17590"/>
    <cellStyle name="Total 22 3 2 5 2" xfId="38777"/>
    <cellStyle name="Total 22 3 2 6" xfId="27897"/>
    <cellStyle name="Total 22 3 2_Table 2A-1_EFT (Annual)" xfId="8815"/>
    <cellStyle name="Total 22 3 3" xfId="964"/>
    <cellStyle name="Total 22 3 3 2" xfId="4525"/>
    <cellStyle name="Total 22 3 3 2 2" xfId="12787"/>
    <cellStyle name="Total 22 3 3 2 2 2" xfId="24797"/>
    <cellStyle name="Total 22 3 3 2 2 2 2" xfId="45983"/>
    <cellStyle name="Total 22 3 3 2 2 3" xfId="35379"/>
    <cellStyle name="Total 22 3 3 2 3" xfId="19684"/>
    <cellStyle name="Total 22 3 3 2 3 2" xfId="40871"/>
    <cellStyle name="Total 22 3 3 2 4" xfId="30182"/>
    <cellStyle name="Total 22 3 3 2_Table 2A-1_EFT (Annual)" xfId="8820"/>
    <cellStyle name="Total 22 3 3 3" xfId="10134"/>
    <cellStyle name="Total 22 3 3 3 2" xfId="22251"/>
    <cellStyle name="Total 22 3 3 3 2 2" xfId="43437"/>
    <cellStyle name="Total 22 3 3 3 3" xfId="32833"/>
    <cellStyle name="Total 22 3 3 4" xfId="17138"/>
    <cellStyle name="Total 22 3 3 4 2" xfId="38325"/>
    <cellStyle name="Total 22 3 3 5" xfId="27439"/>
    <cellStyle name="Total 22 3 3_Table 2A-1_EFT (Annual)" xfId="8819"/>
    <cellStyle name="Total 22 3 4" xfId="2161"/>
    <cellStyle name="Total 22 3 4 2" xfId="5722"/>
    <cellStyle name="Total 22 3 4 2 2" xfId="13937"/>
    <cellStyle name="Total 22 3 4 2 2 2" xfId="25925"/>
    <cellStyle name="Total 22 3 4 2 2 2 2" xfId="47111"/>
    <cellStyle name="Total 22 3 4 2 2 3" xfId="36507"/>
    <cellStyle name="Total 22 3 4 2 3" xfId="20812"/>
    <cellStyle name="Total 22 3 4 2 3 2" xfId="41999"/>
    <cellStyle name="Total 22 3 4 2 4" xfId="31379"/>
    <cellStyle name="Total 22 3 4 2_Table 2A-1_EFT (Annual)" xfId="8822"/>
    <cellStyle name="Total 22 3 4 3" xfId="11281"/>
    <cellStyle name="Total 22 3 4 3 2" xfId="23379"/>
    <cellStyle name="Total 22 3 4 3 2 2" xfId="44565"/>
    <cellStyle name="Total 22 3 4 3 3" xfId="33961"/>
    <cellStyle name="Total 22 3 4 4" xfId="18266"/>
    <cellStyle name="Total 22 3 4 4 2" xfId="39453"/>
    <cellStyle name="Total 22 3 4 5" xfId="28636"/>
    <cellStyle name="Total 22 3 4_Table 2A-1_EFT (Annual)" xfId="8821"/>
    <cellStyle name="Total 22 3 5" xfId="4009"/>
    <cellStyle name="Total 22 3 5 2" xfId="12337"/>
    <cellStyle name="Total 22 3 5 2 2" xfId="24361"/>
    <cellStyle name="Total 22 3 5 2 2 2" xfId="45547"/>
    <cellStyle name="Total 22 3 5 2 3" xfId="34943"/>
    <cellStyle name="Total 22 3 5 3" xfId="19248"/>
    <cellStyle name="Total 22 3 5 3 2" xfId="40435"/>
    <cellStyle name="Total 22 3 5 4" xfId="29697"/>
    <cellStyle name="Total 22 3 5_Table 2A-1_EFT (Annual)" xfId="8823"/>
    <cellStyle name="Total 22 3 6" xfId="9674"/>
    <cellStyle name="Total 22 3 6 2" xfId="21815"/>
    <cellStyle name="Total 22 3 6 2 2" xfId="43001"/>
    <cellStyle name="Total 22 3 6 3" xfId="32397"/>
    <cellStyle name="Total 22 3 7" xfId="16702"/>
    <cellStyle name="Total 22 3 7 2" xfId="37889"/>
    <cellStyle name="Total 22 3 8" xfId="26954"/>
    <cellStyle name="Total 22 3_Table 2A-1_EFT (Annual)" xfId="3552"/>
    <cellStyle name="Total 22 4" xfId="1259"/>
    <cellStyle name="Total 22 4 2" xfId="2529"/>
    <cellStyle name="Total 22 4 2 2" xfId="6090"/>
    <cellStyle name="Total 22 4 2 2 2" xfId="14284"/>
    <cellStyle name="Total 22 4 2 2 2 2" xfId="26256"/>
    <cellStyle name="Total 22 4 2 2 2 2 2" xfId="47442"/>
    <cellStyle name="Total 22 4 2 2 2 3" xfId="36838"/>
    <cellStyle name="Total 22 4 2 2 3" xfId="21143"/>
    <cellStyle name="Total 22 4 2 2 3 2" xfId="42330"/>
    <cellStyle name="Total 22 4 2 2 4" xfId="31746"/>
    <cellStyle name="Total 22 4 2 2_Table 2A-1_EFT (Annual)" xfId="8826"/>
    <cellStyle name="Total 22 4 2 3" xfId="11626"/>
    <cellStyle name="Total 22 4 2 3 2" xfId="23710"/>
    <cellStyle name="Total 22 4 2 3 2 2" xfId="44896"/>
    <cellStyle name="Total 22 4 2 3 3" xfId="34292"/>
    <cellStyle name="Total 22 4 2 4" xfId="18597"/>
    <cellStyle name="Total 22 4 2 4 2" xfId="39784"/>
    <cellStyle name="Total 22 4 2 5" xfId="29003"/>
    <cellStyle name="Total 22 4 2_Table 2A-1_EFT (Annual)" xfId="8825"/>
    <cellStyle name="Total 22 4 3" xfId="4820"/>
    <cellStyle name="Total 22 4 3 2" xfId="13080"/>
    <cellStyle name="Total 22 4 3 2 2" xfId="25086"/>
    <cellStyle name="Total 22 4 3 2 2 2" xfId="46272"/>
    <cellStyle name="Total 22 4 3 2 3" xfId="35668"/>
    <cellStyle name="Total 22 4 3 3" xfId="19973"/>
    <cellStyle name="Total 22 4 3 3 2" xfId="41160"/>
    <cellStyle name="Total 22 4 3 4" xfId="30477"/>
    <cellStyle name="Total 22 4 3_Table 2A-1_EFT (Annual)" xfId="8827"/>
    <cellStyle name="Total 22 4 4" xfId="10424"/>
    <cellStyle name="Total 22 4 4 2" xfId="22540"/>
    <cellStyle name="Total 22 4 4 2 2" xfId="43726"/>
    <cellStyle name="Total 22 4 4 3" xfId="33122"/>
    <cellStyle name="Total 22 4 5" xfId="17427"/>
    <cellStyle name="Total 22 4 5 2" xfId="38614"/>
    <cellStyle name="Total 22 4 6" xfId="27734"/>
    <cellStyle name="Total 22 4_Table 2A-1_EFT (Annual)" xfId="8824"/>
    <cellStyle name="Total 22 5" xfId="808"/>
    <cellStyle name="Total 22 5 2" xfId="4369"/>
    <cellStyle name="Total 22 5 2 2" xfId="12649"/>
    <cellStyle name="Total 22 5 2 2 2" xfId="24666"/>
    <cellStyle name="Total 22 5 2 2 2 2" xfId="45852"/>
    <cellStyle name="Total 22 5 2 2 3" xfId="35248"/>
    <cellStyle name="Total 22 5 2 3" xfId="19553"/>
    <cellStyle name="Total 22 5 2 3 2" xfId="40740"/>
    <cellStyle name="Total 22 5 2 4" xfId="30026"/>
    <cellStyle name="Total 22 5 2_Table 2A-1_EFT (Annual)" xfId="8829"/>
    <cellStyle name="Total 22 5 3" xfId="9997"/>
    <cellStyle name="Total 22 5 3 2" xfId="22120"/>
    <cellStyle name="Total 22 5 3 2 2" xfId="43306"/>
    <cellStyle name="Total 22 5 3 3" xfId="32702"/>
    <cellStyle name="Total 22 5 4" xfId="17007"/>
    <cellStyle name="Total 22 5 4 2" xfId="38194"/>
    <cellStyle name="Total 22 5 5" xfId="27283"/>
    <cellStyle name="Total 22 5_Table 2A-1_EFT (Annual)" xfId="8828"/>
    <cellStyle name="Total 22 6" xfId="1998"/>
    <cellStyle name="Total 22 6 2" xfId="5559"/>
    <cellStyle name="Total 22 6 2 2" xfId="13774"/>
    <cellStyle name="Total 22 6 2 2 2" xfId="25762"/>
    <cellStyle name="Total 22 6 2 2 2 2" xfId="46948"/>
    <cellStyle name="Total 22 6 2 2 3" xfId="36344"/>
    <cellStyle name="Total 22 6 2 3" xfId="20649"/>
    <cellStyle name="Total 22 6 2 3 2" xfId="41836"/>
    <cellStyle name="Total 22 6 2 4" xfId="31216"/>
    <cellStyle name="Total 22 6 2_Table 2A-1_EFT (Annual)" xfId="8831"/>
    <cellStyle name="Total 22 6 3" xfId="11118"/>
    <cellStyle name="Total 22 6 3 2" xfId="23216"/>
    <cellStyle name="Total 22 6 3 2 2" xfId="44402"/>
    <cellStyle name="Total 22 6 3 3" xfId="33798"/>
    <cellStyle name="Total 22 6 4" xfId="18103"/>
    <cellStyle name="Total 22 6 4 2" xfId="39290"/>
    <cellStyle name="Total 22 6 5" xfId="28473"/>
    <cellStyle name="Total 22 6_Table 2A-1_EFT (Annual)" xfId="8830"/>
    <cellStyle name="Total 22 7" xfId="3800"/>
    <cellStyle name="Total 22 7 2" xfId="12168"/>
    <cellStyle name="Total 22 7 2 2" xfId="24198"/>
    <cellStyle name="Total 22 7 2 2 2" xfId="45384"/>
    <cellStyle name="Total 22 7 2 3" xfId="34780"/>
    <cellStyle name="Total 22 7 3" xfId="19085"/>
    <cellStyle name="Total 22 7 3 2" xfId="40272"/>
    <cellStyle name="Total 22 7 4" xfId="29509"/>
    <cellStyle name="Total 22 7_Table 2A-1_EFT (Annual)" xfId="8832"/>
    <cellStyle name="Total 22 8" xfId="9487"/>
    <cellStyle name="Total 22 8 2" xfId="21652"/>
    <cellStyle name="Total 22 8 2 2" xfId="42838"/>
    <cellStyle name="Total 22 8 3" xfId="32234"/>
    <cellStyle name="Total 22 9" xfId="16539"/>
    <cellStyle name="Total 22 9 2" xfId="37726"/>
    <cellStyle name="Total 22_Table 2A-1_EFT (Annual)" xfId="3550"/>
    <cellStyle name="Total 23" xfId="215"/>
    <cellStyle name="Total 23 10" xfId="26770"/>
    <cellStyle name="Total 23 2" xfId="608"/>
    <cellStyle name="Total 23 2 2" xfId="1585"/>
    <cellStyle name="Total 23 2 2 2" xfId="2855"/>
    <cellStyle name="Total 23 2 2 2 2" xfId="6416"/>
    <cellStyle name="Total 23 2 2 2 2 2" xfId="14610"/>
    <cellStyle name="Total 23 2 2 2 2 2 2" xfId="26582"/>
    <cellStyle name="Total 23 2 2 2 2 2 2 2" xfId="47768"/>
    <cellStyle name="Total 23 2 2 2 2 2 3" xfId="37164"/>
    <cellStyle name="Total 23 2 2 2 2 3" xfId="21469"/>
    <cellStyle name="Total 23 2 2 2 2 3 2" xfId="42656"/>
    <cellStyle name="Total 23 2 2 2 2 4" xfId="32072"/>
    <cellStyle name="Total 23 2 2 2 2_Table 2A-1_EFT (Annual)" xfId="8835"/>
    <cellStyle name="Total 23 2 2 2 3" xfId="11952"/>
    <cellStyle name="Total 23 2 2 2 3 2" xfId="24036"/>
    <cellStyle name="Total 23 2 2 2 3 2 2" xfId="45222"/>
    <cellStyle name="Total 23 2 2 2 3 3" xfId="34618"/>
    <cellStyle name="Total 23 2 2 2 4" xfId="18923"/>
    <cellStyle name="Total 23 2 2 2 4 2" xfId="40110"/>
    <cellStyle name="Total 23 2 2 2 5" xfId="29329"/>
    <cellStyle name="Total 23 2 2 2_Table 2A-1_EFT (Annual)" xfId="8834"/>
    <cellStyle name="Total 23 2 2 3" xfId="5146"/>
    <cellStyle name="Total 23 2 2 3 2" xfId="13406"/>
    <cellStyle name="Total 23 2 2 3 2 2" xfId="25412"/>
    <cellStyle name="Total 23 2 2 3 2 2 2" xfId="46598"/>
    <cellStyle name="Total 23 2 2 3 2 3" xfId="35994"/>
    <cellStyle name="Total 23 2 2 3 3" xfId="20299"/>
    <cellStyle name="Total 23 2 2 3 3 2" xfId="41486"/>
    <cellStyle name="Total 23 2 2 3 4" xfId="30803"/>
    <cellStyle name="Total 23 2 2 3_Table 2A-1_EFT (Annual)" xfId="8836"/>
    <cellStyle name="Total 23 2 2 4" xfId="10750"/>
    <cellStyle name="Total 23 2 2 4 2" xfId="22866"/>
    <cellStyle name="Total 23 2 2 4 2 2" xfId="44052"/>
    <cellStyle name="Total 23 2 2 4 3" xfId="33448"/>
    <cellStyle name="Total 23 2 2 5" xfId="17753"/>
    <cellStyle name="Total 23 2 2 5 2" xfId="38940"/>
    <cellStyle name="Total 23 2 2 6" xfId="28060"/>
    <cellStyle name="Total 23 2 2_Table 2A-1_EFT (Annual)" xfId="8833"/>
    <cellStyle name="Total 23 2 3" xfId="1103"/>
    <cellStyle name="Total 23 2 3 2" xfId="4664"/>
    <cellStyle name="Total 23 2 3 2 2" xfId="12924"/>
    <cellStyle name="Total 23 2 3 2 2 2" xfId="24930"/>
    <cellStyle name="Total 23 2 3 2 2 2 2" xfId="46116"/>
    <cellStyle name="Total 23 2 3 2 2 3" xfId="35512"/>
    <cellStyle name="Total 23 2 3 2 3" xfId="19817"/>
    <cellStyle name="Total 23 2 3 2 3 2" xfId="41004"/>
    <cellStyle name="Total 23 2 3 2 4" xfId="30321"/>
    <cellStyle name="Total 23 2 3 2_Table 2A-1_EFT (Annual)" xfId="8838"/>
    <cellStyle name="Total 23 2 3 3" xfId="10268"/>
    <cellStyle name="Total 23 2 3 3 2" xfId="22384"/>
    <cellStyle name="Total 23 2 3 3 2 2" xfId="43570"/>
    <cellStyle name="Total 23 2 3 3 3" xfId="32966"/>
    <cellStyle name="Total 23 2 3 4" xfId="17271"/>
    <cellStyle name="Total 23 2 3 4 2" xfId="38458"/>
    <cellStyle name="Total 23 2 3 5" xfId="27578"/>
    <cellStyle name="Total 23 2 3_Table 2A-1_EFT (Annual)" xfId="8837"/>
    <cellStyle name="Total 23 2 4" xfId="2324"/>
    <cellStyle name="Total 23 2 4 2" xfId="5885"/>
    <cellStyle name="Total 23 2 4 2 2" xfId="14100"/>
    <cellStyle name="Total 23 2 4 2 2 2" xfId="26088"/>
    <cellStyle name="Total 23 2 4 2 2 2 2" xfId="47274"/>
    <cellStyle name="Total 23 2 4 2 2 3" xfId="36670"/>
    <cellStyle name="Total 23 2 4 2 3" xfId="20975"/>
    <cellStyle name="Total 23 2 4 2 3 2" xfId="42162"/>
    <cellStyle name="Total 23 2 4 2 4" xfId="31542"/>
    <cellStyle name="Total 23 2 4 2_Table 2A-1_EFT (Annual)" xfId="8840"/>
    <cellStyle name="Total 23 2 4 3" xfId="11444"/>
    <cellStyle name="Total 23 2 4 3 2" xfId="23542"/>
    <cellStyle name="Total 23 2 4 3 2 2" xfId="44728"/>
    <cellStyle name="Total 23 2 4 3 3" xfId="34124"/>
    <cellStyle name="Total 23 2 4 4" xfId="18429"/>
    <cellStyle name="Total 23 2 4 4 2" xfId="39616"/>
    <cellStyle name="Total 23 2 4 5" xfId="28799"/>
    <cellStyle name="Total 23 2 4_Table 2A-1_EFT (Annual)" xfId="8839"/>
    <cellStyle name="Total 23 2 5" xfId="4178"/>
    <cellStyle name="Total 23 2 5 2" xfId="12502"/>
    <cellStyle name="Total 23 2 5 2 2" xfId="24524"/>
    <cellStyle name="Total 23 2 5 2 2 2" xfId="45710"/>
    <cellStyle name="Total 23 2 5 2 3" xfId="35106"/>
    <cellStyle name="Total 23 2 5 3" xfId="19411"/>
    <cellStyle name="Total 23 2 5 3 2" xfId="40598"/>
    <cellStyle name="Total 23 2 5 4" xfId="29866"/>
    <cellStyle name="Total 23 2 5_Table 2A-1_EFT (Annual)" xfId="8841"/>
    <cellStyle name="Total 23 2 6" xfId="9841"/>
    <cellStyle name="Total 23 2 6 2" xfId="21978"/>
    <cellStyle name="Total 23 2 6 2 2" xfId="43164"/>
    <cellStyle name="Total 23 2 6 3" xfId="32560"/>
    <cellStyle name="Total 23 2 7" xfId="16865"/>
    <cellStyle name="Total 23 2 7 2" xfId="38052"/>
    <cellStyle name="Total 23 2 8" xfId="27123"/>
    <cellStyle name="Total 23 2_Table 2A-1_EFT (Annual)" xfId="3554"/>
    <cellStyle name="Total 23 3" xfId="443"/>
    <cellStyle name="Total 23 3 2" xfId="1426"/>
    <cellStyle name="Total 23 3 2 2" xfId="2696"/>
    <cellStyle name="Total 23 3 2 2 2" xfId="6257"/>
    <cellStyle name="Total 23 3 2 2 2 2" xfId="14451"/>
    <cellStyle name="Total 23 3 2 2 2 2 2" xfId="26423"/>
    <cellStyle name="Total 23 3 2 2 2 2 2 2" xfId="47609"/>
    <cellStyle name="Total 23 3 2 2 2 2 3" xfId="37005"/>
    <cellStyle name="Total 23 3 2 2 2 3" xfId="21310"/>
    <cellStyle name="Total 23 3 2 2 2 3 2" xfId="42497"/>
    <cellStyle name="Total 23 3 2 2 2 4" xfId="31913"/>
    <cellStyle name="Total 23 3 2 2 2_Table 2A-1_EFT (Annual)" xfId="8844"/>
    <cellStyle name="Total 23 3 2 2 3" xfId="11793"/>
    <cellStyle name="Total 23 3 2 2 3 2" xfId="23877"/>
    <cellStyle name="Total 23 3 2 2 3 2 2" xfId="45063"/>
    <cellStyle name="Total 23 3 2 2 3 3" xfId="34459"/>
    <cellStyle name="Total 23 3 2 2 4" xfId="18764"/>
    <cellStyle name="Total 23 3 2 2 4 2" xfId="39951"/>
    <cellStyle name="Total 23 3 2 2 5" xfId="29170"/>
    <cellStyle name="Total 23 3 2 2_Table 2A-1_EFT (Annual)" xfId="8843"/>
    <cellStyle name="Total 23 3 2 3" xfId="4987"/>
    <cellStyle name="Total 23 3 2 3 2" xfId="13247"/>
    <cellStyle name="Total 23 3 2 3 2 2" xfId="25253"/>
    <cellStyle name="Total 23 3 2 3 2 2 2" xfId="46439"/>
    <cellStyle name="Total 23 3 2 3 2 3" xfId="35835"/>
    <cellStyle name="Total 23 3 2 3 3" xfId="20140"/>
    <cellStyle name="Total 23 3 2 3 3 2" xfId="41327"/>
    <cellStyle name="Total 23 3 2 3 4" xfId="30644"/>
    <cellStyle name="Total 23 3 2 3_Table 2A-1_EFT (Annual)" xfId="8845"/>
    <cellStyle name="Total 23 3 2 4" xfId="10591"/>
    <cellStyle name="Total 23 3 2 4 2" xfId="22707"/>
    <cellStyle name="Total 23 3 2 4 2 2" xfId="43893"/>
    <cellStyle name="Total 23 3 2 4 3" xfId="33289"/>
    <cellStyle name="Total 23 3 2 5" xfId="17594"/>
    <cellStyle name="Total 23 3 2 5 2" xfId="38781"/>
    <cellStyle name="Total 23 3 2 6" xfId="27901"/>
    <cellStyle name="Total 23 3 2_Table 2A-1_EFT (Annual)" xfId="8842"/>
    <cellStyle name="Total 23 3 3" xfId="968"/>
    <cellStyle name="Total 23 3 3 2" xfId="4529"/>
    <cellStyle name="Total 23 3 3 2 2" xfId="12791"/>
    <cellStyle name="Total 23 3 3 2 2 2" xfId="24801"/>
    <cellStyle name="Total 23 3 3 2 2 2 2" xfId="45987"/>
    <cellStyle name="Total 23 3 3 2 2 3" xfId="35383"/>
    <cellStyle name="Total 23 3 3 2 3" xfId="19688"/>
    <cellStyle name="Total 23 3 3 2 3 2" xfId="40875"/>
    <cellStyle name="Total 23 3 3 2 4" xfId="30186"/>
    <cellStyle name="Total 23 3 3 2_Table 2A-1_EFT (Annual)" xfId="8847"/>
    <cellStyle name="Total 23 3 3 3" xfId="10138"/>
    <cellStyle name="Total 23 3 3 3 2" xfId="22255"/>
    <cellStyle name="Total 23 3 3 3 2 2" xfId="43441"/>
    <cellStyle name="Total 23 3 3 3 3" xfId="32837"/>
    <cellStyle name="Total 23 3 3 4" xfId="17142"/>
    <cellStyle name="Total 23 3 3 4 2" xfId="38329"/>
    <cellStyle name="Total 23 3 3 5" xfId="27443"/>
    <cellStyle name="Total 23 3 3_Table 2A-1_EFT (Annual)" xfId="8846"/>
    <cellStyle name="Total 23 3 4" xfId="2165"/>
    <cellStyle name="Total 23 3 4 2" xfId="5726"/>
    <cellStyle name="Total 23 3 4 2 2" xfId="13941"/>
    <cellStyle name="Total 23 3 4 2 2 2" xfId="25929"/>
    <cellStyle name="Total 23 3 4 2 2 2 2" xfId="47115"/>
    <cellStyle name="Total 23 3 4 2 2 3" xfId="36511"/>
    <cellStyle name="Total 23 3 4 2 3" xfId="20816"/>
    <cellStyle name="Total 23 3 4 2 3 2" xfId="42003"/>
    <cellStyle name="Total 23 3 4 2 4" xfId="31383"/>
    <cellStyle name="Total 23 3 4 2_Table 2A-1_EFT (Annual)" xfId="8849"/>
    <cellStyle name="Total 23 3 4 3" xfId="11285"/>
    <cellStyle name="Total 23 3 4 3 2" xfId="23383"/>
    <cellStyle name="Total 23 3 4 3 2 2" xfId="44569"/>
    <cellStyle name="Total 23 3 4 3 3" xfId="33965"/>
    <cellStyle name="Total 23 3 4 4" xfId="18270"/>
    <cellStyle name="Total 23 3 4 4 2" xfId="39457"/>
    <cellStyle name="Total 23 3 4 5" xfId="28640"/>
    <cellStyle name="Total 23 3 4_Table 2A-1_EFT (Annual)" xfId="8848"/>
    <cellStyle name="Total 23 3 5" xfId="4013"/>
    <cellStyle name="Total 23 3 5 2" xfId="12341"/>
    <cellStyle name="Total 23 3 5 2 2" xfId="24365"/>
    <cellStyle name="Total 23 3 5 2 2 2" xfId="45551"/>
    <cellStyle name="Total 23 3 5 2 3" xfId="34947"/>
    <cellStyle name="Total 23 3 5 3" xfId="19252"/>
    <cellStyle name="Total 23 3 5 3 2" xfId="40439"/>
    <cellStyle name="Total 23 3 5 4" xfId="29701"/>
    <cellStyle name="Total 23 3 5_Table 2A-1_EFT (Annual)" xfId="8850"/>
    <cellStyle name="Total 23 3 6" xfId="9678"/>
    <cellStyle name="Total 23 3 6 2" xfId="21819"/>
    <cellStyle name="Total 23 3 6 2 2" xfId="43005"/>
    <cellStyle name="Total 23 3 6 3" xfId="32401"/>
    <cellStyle name="Total 23 3 7" xfId="16706"/>
    <cellStyle name="Total 23 3 7 2" xfId="37893"/>
    <cellStyle name="Total 23 3 8" xfId="26958"/>
    <cellStyle name="Total 23 3_Table 2A-1_EFT (Annual)" xfId="3555"/>
    <cellStyle name="Total 23 4" xfId="1263"/>
    <cellStyle name="Total 23 4 2" xfId="2533"/>
    <cellStyle name="Total 23 4 2 2" xfId="6094"/>
    <cellStyle name="Total 23 4 2 2 2" xfId="14288"/>
    <cellStyle name="Total 23 4 2 2 2 2" xfId="26260"/>
    <cellStyle name="Total 23 4 2 2 2 2 2" xfId="47446"/>
    <cellStyle name="Total 23 4 2 2 2 3" xfId="36842"/>
    <cellStyle name="Total 23 4 2 2 3" xfId="21147"/>
    <cellStyle name="Total 23 4 2 2 3 2" xfId="42334"/>
    <cellStyle name="Total 23 4 2 2 4" xfId="31750"/>
    <cellStyle name="Total 23 4 2 2_Table 2A-1_EFT (Annual)" xfId="8853"/>
    <cellStyle name="Total 23 4 2 3" xfId="11630"/>
    <cellStyle name="Total 23 4 2 3 2" xfId="23714"/>
    <cellStyle name="Total 23 4 2 3 2 2" xfId="44900"/>
    <cellStyle name="Total 23 4 2 3 3" xfId="34296"/>
    <cellStyle name="Total 23 4 2 4" xfId="18601"/>
    <cellStyle name="Total 23 4 2 4 2" xfId="39788"/>
    <cellStyle name="Total 23 4 2 5" xfId="29007"/>
    <cellStyle name="Total 23 4 2_Table 2A-1_EFT (Annual)" xfId="8852"/>
    <cellStyle name="Total 23 4 3" xfId="4824"/>
    <cellStyle name="Total 23 4 3 2" xfId="13084"/>
    <cellStyle name="Total 23 4 3 2 2" xfId="25090"/>
    <cellStyle name="Total 23 4 3 2 2 2" xfId="46276"/>
    <cellStyle name="Total 23 4 3 2 3" xfId="35672"/>
    <cellStyle name="Total 23 4 3 3" xfId="19977"/>
    <cellStyle name="Total 23 4 3 3 2" xfId="41164"/>
    <cellStyle name="Total 23 4 3 4" xfId="30481"/>
    <cellStyle name="Total 23 4 3_Table 2A-1_EFT (Annual)" xfId="8854"/>
    <cellStyle name="Total 23 4 4" xfId="10428"/>
    <cellStyle name="Total 23 4 4 2" xfId="22544"/>
    <cellStyle name="Total 23 4 4 2 2" xfId="43730"/>
    <cellStyle name="Total 23 4 4 3" xfId="33126"/>
    <cellStyle name="Total 23 4 5" xfId="17431"/>
    <cellStyle name="Total 23 4 5 2" xfId="38618"/>
    <cellStyle name="Total 23 4 6" xfId="27738"/>
    <cellStyle name="Total 23 4_Table 2A-1_EFT (Annual)" xfId="8851"/>
    <cellStyle name="Total 23 5" xfId="812"/>
    <cellStyle name="Total 23 5 2" xfId="4373"/>
    <cellStyle name="Total 23 5 2 2" xfId="12653"/>
    <cellStyle name="Total 23 5 2 2 2" xfId="24670"/>
    <cellStyle name="Total 23 5 2 2 2 2" xfId="45856"/>
    <cellStyle name="Total 23 5 2 2 3" xfId="35252"/>
    <cellStyle name="Total 23 5 2 3" xfId="19557"/>
    <cellStyle name="Total 23 5 2 3 2" xfId="40744"/>
    <cellStyle name="Total 23 5 2 4" xfId="30030"/>
    <cellStyle name="Total 23 5 2_Table 2A-1_EFT (Annual)" xfId="8856"/>
    <cellStyle name="Total 23 5 3" xfId="10001"/>
    <cellStyle name="Total 23 5 3 2" xfId="22124"/>
    <cellStyle name="Total 23 5 3 2 2" xfId="43310"/>
    <cellStyle name="Total 23 5 3 3" xfId="32706"/>
    <cellStyle name="Total 23 5 4" xfId="17011"/>
    <cellStyle name="Total 23 5 4 2" xfId="38198"/>
    <cellStyle name="Total 23 5 5" xfId="27287"/>
    <cellStyle name="Total 23 5_Table 2A-1_EFT (Annual)" xfId="8855"/>
    <cellStyle name="Total 23 6" xfId="2002"/>
    <cellStyle name="Total 23 6 2" xfId="5563"/>
    <cellStyle name="Total 23 6 2 2" xfId="13778"/>
    <cellStyle name="Total 23 6 2 2 2" xfId="25766"/>
    <cellStyle name="Total 23 6 2 2 2 2" xfId="46952"/>
    <cellStyle name="Total 23 6 2 2 3" xfId="36348"/>
    <cellStyle name="Total 23 6 2 3" xfId="20653"/>
    <cellStyle name="Total 23 6 2 3 2" xfId="41840"/>
    <cellStyle name="Total 23 6 2 4" xfId="31220"/>
    <cellStyle name="Total 23 6 2_Table 2A-1_EFT (Annual)" xfId="8858"/>
    <cellStyle name="Total 23 6 3" xfId="11122"/>
    <cellStyle name="Total 23 6 3 2" xfId="23220"/>
    <cellStyle name="Total 23 6 3 2 2" xfId="44406"/>
    <cellStyle name="Total 23 6 3 3" xfId="33802"/>
    <cellStyle name="Total 23 6 4" xfId="18107"/>
    <cellStyle name="Total 23 6 4 2" xfId="39294"/>
    <cellStyle name="Total 23 6 5" xfId="28477"/>
    <cellStyle name="Total 23 6_Table 2A-1_EFT (Annual)" xfId="8857"/>
    <cellStyle name="Total 23 7" xfId="3804"/>
    <cellStyle name="Total 23 7 2" xfId="12172"/>
    <cellStyle name="Total 23 7 2 2" xfId="24202"/>
    <cellStyle name="Total 23 7 2 2 2" xfId="45388"/>
    <cellStyle name="Total 23 7 2 3" xfId="34784"/>
    <cellStyle name="Total 23 7 3" xfId="19089"/>
    <cellStyle name="Total 23 7 3 2" xfId="40276"/>
    <cellStyle name="Total 23 7 4" xfId="29513"/>
    <cellStyle name="Total 23 7_Table 2A-1_EFT (Annual)" xfId="8859"/>
    <cellStyle name="Total 23 8" xfId="9491"/>
    <cellStyle name="Total 23 8 2" xfId="21656"/>
    <cellStyle name="Total 23 8 2 2" xfId="42842"/>
    <cellStyle name="Total 23 8 3" xfId="32238"/>
    <cellStyle name="Total 23 9" xfId="16543"/>
    <cellStyle name="Total 23 9 2" xfId="37730"/>
    <cellStyle name="Total 23_Table 2A-1_EFT (Annual)" xfId="3553"/>
    <cellStyle name="Total 24" xfId="198"/>
    <cellStyle name="Total 24 10" xfId="26753"/>
    <cellStyle name="Total 24 2" xfId="591"/>
    <cellStyle name="Total 24 2 2" xfId="1568"/>
    <cellStyle name="Total 24 2 2 2" xfId="2838"/>
    <cellStyle name="Total 24 2 2 2 2" xfId="6399"/>
    <cellStyle name="Total 24 2 2 2 2 2" xfId="14593"/>
    <cellStyle name="Total 24 2 2 2 2 2 2" xfId="26565"/>
    <cellStyle name="Total 24 2 2 2 2 2 2 2" xfId="47751"/>
    <cellStyle name="Total 24 2 2 2 2 2 3" xfId="37147"/>
    <cellStyle name="Total 24 2 2 2 2 3" xfId="21452"/>
    <cellStyle name="Total 24 2 2 2 2 3 2" xfId="42639"/>
    <cellStyle name="Total 24 2 2 2 2 4" xfId="32055"/>
    <cellStyle name="Total 24 2 2 2 2_Table 2A-1_EFT (Annual)" xfId="8862"/>
    <cellStyle name="Total 24 2 2 2 3" xfId="11935"/>
    <cellStyle name="Total 24 2 2 2 3 2" xfId="24019"/>
    <cellStyle name="Total 24 2 2 2 3 2 2" xfId="45205"/>
    <cellStyle name="Total 24 2 2 2 3 3" xfId="34601"/>
    <cellStyle name="Total 24 2 2 2 4" xfId="18906"/>
    <cellStyle name="Total 24 2 2 2 4 2" xfId="40093"/>
    <cellStyle name="Total 24 2 2 2 5" xfId="29312"/>
    <cellStyle name="Total 24 2 2 2_Table 2A-1_EFT (Annual)" xfId="8861"/>
    <cellStyle name="Total 24 2 2 3" xfId="5129"/>
    <cellStyle name="Total 24 2 2 3 2" xfId="13389"/>
    <cellStyle name="Total 24 2 2 3 2 2" xfId="25395"/>
    <cellStyle name="Total 24 2 2 3 2 2 2" xfId="46581"/>
    <cellStyle name="Total 24 2 2 3 2 3" xfId="35977"/>
    <cellStyle name="Total 24 2 2 3 3" xfId="20282"/>
    <cellStyle name="Total 24 2 2 3 3 2" xfId="41469"/>
    <cellStyle name="Total 24 2 2 3 4" xfId="30786"/>
    <cellStyle name="Total 24 2 2 3_Table 2A-1_EFT (Annual)" xfId="8863"/>
    <cellStyle name="Total 24 2 2 4" xfId="10733"/>
    <cellStyle name="Total 24 2 2 4 2" xfId="22849"/>
    <cellStyle name="Total 24 2 2 4 2 2" xfId="44035"/>
    <cellStyle name="Total 24 2 2 4 3" xfId="33431"/>
    <cellStyle name="Total 24 2 2 5" xfId="17736"/>
    <cellStyle name="Total 24 2 2 5 2" xfId="38923"/>
    <cellStyle name="Total 24 2 2 6" xfId="28043"/>
    <cellStyle name="Total 24 2 2_Table 2A-1_EFT (Annual)" xfId="8860"/>
    <cellStyle name="Total 24 2 3" xfId="1089"/>
    <cellStyle name="Total 24 2 3 2" xfId="4650"/>
    <cellStyle name="Total 24 2 3 2 2" xfId="12910"/>
    <cellStyle name="Total 24 2 3 2 2 2" xfId="24916"/>
    <cellStyle name="Total 24 2 3 2 2 2 2" xfId="46102"/>
    <cellStyle name="Total 24 2 3 2 2 3" xfId="35498"/>
    <cellStyle name="Total 24 2 3 2 3" xfId="19803"/>
    <cellStyle name="Total 24 2 3 2 3 2" xfId="40990"/>
    <cellStyle name="Total 24 2 3 2 4" xfId="30307"/>
    <cellStyle name="Total 24 2 3 2_Table 2A-1_EFT (Annual)" xfId="8865"/>
    <cellStyle name="Total 24 2 3 3" xfId="10254"/>
    <cellStyle name="Total 24 2 3 3 2" xfId="22370"/>
    <cellStyle name="Total 24 2 3 3 2 2" xfId="43556"/>
    <cellStyle name="Total 24 2 3 3 3" xfId="32952"/>
    <cellStyle name="Total 24 2 3 4" xfId="17257"/>
    <cellStyle name="Total 24 2 3 4 2" xfId="38444"/>
    <cellStyle name="Total 24 2 3 5" xfId="27564"/>
    <cellStyle name="Total 24 2 3_Table 2A-1_EFT (Annual)" xfId="8864"/>
    <cellStyle name="Total 24 2 4" xfId="2307"/>
    <cellStyle name="Total 24 2 4 2" xfId="5868"/>
    <cellStyle name="Total 24 2 4 2 2" xfId="14083"/>
    <cellStyle name="Total 24 2 4 2 2 2" xfId="26071"/>
    <cellStyle name="Total 24 2 4 2 2 2 2" xfId="47257"/>
    <cellStyle name="Total 24 2 4 2 2 3" xfId="36653"/>
    <cellStyle name="Total 24 2 4 2 3" xfId="20958"/>
    <cellStyle name="Total 24 2 4 2 3 2" xfId="42145"/>
    <cellStyle name="Total 24 2 4 2 4" xfId="31525"/>
    <cellStyle name="Total 24 2 4 2_Table 2A-1_EFT (Annual)" xfId="8867"/>
    <cellStyle name="Total 24 2 4 3" xfId="11427"/>
    <cellStyle name="Total 24 2 4 3 2" xfId="23525"/>
    <cellStyle name="Total 24 2 4 3 2 2" xfId="44711"/>
    <cellStyle name="Total 24 2 4 3 3" xfId="34107"/>
    <cellStyle name="Total 24 2 4 4" xfId="18412"/>
    <cellStyle name="Total 24 2 4 4 2" xfId="39599"/>
    <cellStyle name="Total 24 2 4 5" xfId="28782"/>
    <cellStyle name="Total 24 2 4_Table 2A-1_EFT (Annual)" xfId="8866"/>
    <cellStyle name="Total 24 2 5" xfId="4161"/>
    <cellStyle name="Total 24 2 5 2" xfId="12485"/>
    <cellStyle name="Total 24 2 5 2 2" xfId="24507"/>
    <cellStyle name="Total 24 2 5 2 2 2" xfId="45693"/>
    <cellStyle name="Total 24 2 5 2 3" xfId="35089"/>
    <cellStyle name="Total 24 2 5 3" xfId="19394"/>
    <cellStyle name="Total 24 2 5 3 2" xfId="40581"/>
    <cellStyle name="Total 24 2 5 4" xfId="29849"/>
    <cellStyle name="Total 24 2 5_Table 2A-1_EFT (Annual)" xfId="8868"/>
    <cellStyle name="Total 24 2 6" xfId="9824"/>
    <cellStyle name="Total 24 2 6 2" xfId="21961"/>
    <cellStyle name="Total 24 2 6 2 2" xfId="43147"/>
    <cellStyle name="Total 24 2 6 3" xfId="32543"/>
    <cellStyle name="Total 24 2 7" xfId="16848"/>
    <cellStyle name="Total 24 2 7 2" xfId="38035"/>
    <cellStyle name="Total 24 2 8" xfId="27106"/>
    <cellStyle name="Total 24 2_Table 2A-1_EFT (Annual)" xfId="3557"/>
    <cellStyle name="Total 24 3" xfId="427"/>
    <cellStyle name="Total 24 3 2" xfId="1410"/>
    <cellStyle name="Total 24 3 2 2" xfId="2680"/>
    <cellStyle name="Total 24 3 2 2 2" xfId="6241"/>
    <cellStyle name="Total 24 3 2 2 2 2" xfId="14435"/>
    <cellStyle name="Total 24 3 2 2 2 2 2" xfId="26407"/>
    <cellStyle name="Total 24 3 2 2 2 2 2 2" xfId="47593"/>
    <cellStyle name="Total 24 3 2 2 2 2 3" xfId="36989"/>
    <cellStyle name="Total 24 3 2 2 2 3" xfId="21294"/>
    <cellStyle name="Total 24 3 2 2 2 3 2" xfId="42481"/>
    <cellStyle name="Total 24 3 2 2 2 4" xfId="31897"/>
    <cellStyle name="Total 24 3 2 2 2_Table 2A-1_EFT (Annual)" xfId="8871"/>
    <cellStyle name="Total 24 3 2 2 3" xfId="11777"/>
    <cellStyle name="Total 24 3 2 2 3 2" xfId="23861"/>
    <cellStyle name="Total 24 3 2 2 3 2 2" xfId="45047"/>
    <cellStyle name="Total 24 3 2 2 3 3" xfId="34443"/>
    <cellStyle name="Total 24 3 2 2 4" xfId="18748"/>
    <cellStyle name="Total 24 3 2 2 4 2" xfId="39935"/>
    <cellStyle name="Total 24 3 2 2 5" xfId="29154"/>
    <cellStyle name="Total 24 3 2 2_Table 2A-1_EFT (Annual)" xfId="8870"/>
    <cellStyle name="Total 24 3 2 3" xfId="4971"/>
    <cellStyle name="Total 24 3 2 3 2" xfId="13231"/>
    <cellStyle name="Total 24 3 2 3 2 2" xfId="25237"/>
    <cellStyle name="Total 24 3 2 3 2 2 2" xfId="46423"/>
    <cellStyle name="Total 24 3 2 3 2 3" xfId="35819"/>
    <cellStyle name="Total 24 3 2 3 3" xfId="20124"/>
    <cellStyle name="Total 24 3 2 3 3 2" xfId="41311"/>
    <cellStyle name="Total 24 3 2 3 4" xfId="30628"/>
    <cellStyle name="Total 24 3 2 3_Table 2A-1_EFT (Annual)" xfId="8872"/>
    <cellStyle name="Total 24 3 2 4" xfId="10575"/>
    <cellStyle name="Total 24 3 2 4 2" xfId="22691"/>
    <cellStyle name="Total 24 3 2 4 2 2" xfId="43877"/>
    <cellStyle name="Total 24 3 2 4 3" xfId="33273"/>
    <cellStyle name="Total 24 3 2 5" xfId="17578"/>
    <cellStyle name="Total 24 3 2 5 2" xfId="38765"/>
    <cellStyle name="Total 24 3 2 6" xfId="27885"/>
    <cellStyle name="Total 24 3 2_Table 2A-1_EFT (Annual)" xfId="8869"/>
    <cellStyle name="Total 24 3 3" xfId="955"/>
    <cellStyle name="Total 24 3 3 2" xfId="4516"/>
    <cellStyle name="Total 24 3 3 2 2" xfId="12778"/>
    <cellStyle name="Total 24 3 3 2 2 2" xfId="24788"/>
    <cellStyle name="Total 24 3 3 2 2 2 2" xfId="45974"/>
    <cellStyle name="Total 24 3 3 2 2 3" xfId="35370"/>
    <cellStyle name="Total 24 3 3 2 3" xfId="19675"/>
    <cellStyle name="Total 24 3 3 2 3 2" xfId="40862"/>
    <cellStyle name="Total 24 3 3 2 4" xfId="30173"/>
    <cellStyle name="Total 24 3 3 2_Table 2A-1_EFT (Annual)" xfId="8874"/>
    <cellStyle name="Total 24 3 3 3" xfId="10125"/>
    <cellStyle name="Total 24 3 3 3 2" xfId="22242"/>
    <cellStyle name="Total 24 3 3 3 2 2" xfId="43428"/>
    <cellStyle name="Total 24 3 3 3 3" xfId="32824"/>
    <cellStyle name="Total 24 3 3 4" xfId="17129"/>
    <cellStyle name="Total 24 3 3 4 2" xfId="38316"/>
    <cellStyle name="Total 24 3 3 5" xfId="27430"/>
    <cellStyle name="Total 24 3 3_Table 2A-1_EFT (Annual)" xfId="8873"/>
    <cellStyle name="Total 24 3 4" xfId="2149"/>
    <cellStyle name="Total 24 3 4 2" xfId="5710"/>
    <cellStyle name="Total 24 3 4 2 2" xfId="13925"/>
    <cellStyle name="Total 24 3 4 2 2 2" xfId="25913"/>
    <cellStyle name="Total 24 3 4 2 2 2 2" xfId="47099"/>
    <cellStyle name="Total 24 3 4 2 2 3" xfId="36495"/>
    <cellStyle name="Total 24 3 4 2 3" xfId="20800"/>
    <cellStyle name="Total 24 3 4 2 3 2" xfId="41987"/>
    <cellStyle name="Total 24 3 4 2 4" xfId="31367"/>
    <cellStyle name="Total 24 3 4 2_Table 2A-1_EFT (Annual)" xfId="8876"/>
    <cellStyle name="Total 24 3 4 3" xfId="11269"/>
    <cellStyle name="Total 24 3 4 3 2" xfId="23367"/>
    <cellStyle name="Total 24 3 4 3 2 2" xfId="44553"/>
    <cellStyle name="Total 24 3 4 3 3" xfId="33949"/>
    <cellStyle name="Total 24 3 4 4" xfId="18254"/>
    <cellStyle name="Total 24 3 4 4 2" xfId="39441"/>
    <cellStyle name="Total 24 3 4 5" xfId="28624"/>
    <cellStyle name="Total 24 3 4_Table 2A-1_EFT (Annual)" xfId="8875"/>
    <cellStyle name="Total 24 3 5" xfId="3997"/>
    <cellStyle name="Total 24 3 5 2" xfId="12325"/>
    <cellStyle name="Total 24 3 5 2 2" xfId="24349"/>
    <cellStyle name="Total 24 3 5 2 2 2" xfId="45535"/>
    <cellStyle name="Total 24 3 5 2 3" xfId="34931"/>
    <cellStyle name="Total 24 3 5 3" xfId="19236"/>
    <cellStyle name="Total 24 3 5 3 2" xfId="40423"/>
    <cellStyle name="Total 24 3 5 4" xfId="29685"/>
    <cellStyle name="Total 24 3 5_Table 2A-1_EFT (Annual)" xfId="8877"/>
    <cellStyle name="Total 24 3 6" xfId="9662"/>
    <cellStyle name="Total 24 3 6 2" xfId="21803"/>
    <cellStyle name="Total 24 3 6 2 2" xfId="42989"/>
    <cellStyle name="Total 24 3 6 3" xfId="32385"/>
    <cellStyle name="Total 24 3 7" xfId="16690"/>
    <cellStyle name="Total 24 3 7 2" xfId="37877"/>
    <cellStyle name="Total 24 3 8" xfId="26942"/>
    <cellStyle name="Total 24 3_Table 2A-1_EFT (Annual)" xfId="3558"/>
    <cellStyle name="Total 24 4" xfId="1246"/>
    <cellStyle name="Total 24 4 2" xfId="2516"/>
    <cellStyle name="Total 24 4 2 2" xfId="6077"/>
    <cellStyle name="Total 24 4 2 2 2" xfId="14271"/>
    <cellStyle name="Total 24 4 2 2 2 2" xfId="26243"/>
    <cellStyle name="Total 24 4 2 2 2 2 2" xfId="47429"/>
    <cellStyle name="Total 24 4 2 2 2 3" xfId="36825"/>
    <cellStyle name="Total 24 4 2 2 3" xfId="21130"/>
    <cellStyle name="Total 24 4 2 2 3 2" xfId="42317"/>
    <cellStyle name="Total 24 4 2 2 4" xfId="31733"/>
    <cellStyle name="Total 24 4 2 2_Table 2A-1_EFT (Annual)" xfId="8880"/>
    <cellStyle name="Total 24 4 2 3" xfId="11613"/>
    <cellStyle name="Total 24 4 2 3 2" xfId="23697"/>
    <cellStyle name="Total 24 4 2 3 2 2" xfId="44883"/>
    <cellStyle name="Total 24 4 2 3 3" xfId="34279"/>
    <cellStyle name="Total 24 4 2 4" xfId="18584"/>
    <cellStyle name="Total 24 4 2 4 2" xfId="39771"/>
    <cellStyle name="Total 24 4 2 5" xfId="28990"/>
    <cellStyle name="Total 24 4 2_Table 2A-1_EFT (Annual)" xfId="8879"/>
    <cellStyle name="Total 24 4 3" xfId="4807"/>
    <cellStyle name="Total 24 4 3 2" xfId="13067"/>
    <cellStyle name="Total 24 4 3 2 2" xfId="25073"/>
    <cellStyle name="Total 24 4 3 2 2 2" xfId="46259"/>
    <cellStyle name="Total 24 4 3 2 3" xfId="35655"/>
    <cellStyle name="Total 24 4 3 3" xfId="19960"/>
    <cellStyle name="Total 24 4 3 3 2" xfId="41147"/>
    <cellStyle name="Total 24 4 3 4" xfId="30464"/>
    <cellStyle name="Total 24 4 3_Table 2A-1_EFT (Annual)" xfId="8881"/>
    <cellStyle name="Total 24 4 4" xfId="10411"/>
    <cellStyle name="Total 24 4 4 2" xfId="22527"/>
    <cellStyle name="Total 24 4 4 2 2" xfId="43713"/>
    <cellStyle name="Total 24 4 4 3" xfId="33109"/>
    <cellStyle name="Total 24 4 5" xfId="17414"/>
    <cellStyle name="Total 24 4 5 2" xfId="38601"/>
    <cellStyle name="Total 24 4 6" xfId="27721"/>
    <cellStyle name="Total 24 4_Table 2A-1_EFT (Annual)" xfId="8878"/>
    <cellStyle name="Total 24 5" xfId="798"/>
    <cellStyle name="Total 24 5 2" xfId="4359"/>
    <cellStyle name="Total 24 5 2 2" xfId="12639"/>
    <cellStyle name="Total 24 5 2 2 2" xfId="24656"/>
    <cellStyle name="Total 24 5 2 2 2 2" xfId="45842"/>
    <cellStyle name="Total 24 5 2 2 3" xfId="35238"/>
    <cellStyle name="Total 24 5 2 3" xfId="19543"/>
    <cellStyle name="Total 24 5 2 3 2" xfId="40730"/>
    <cellStyle name="Total 24 5 2 4" xfId="30016"/>
    <cellStyle name="Total 24 5 2_Table 2A-1_EFT (Annual)" xfId="8883"/>
    <cellStyle name="Total 24 5 3" xfId="9987"/>
    <cellStyle name="Total 24 5 3 2" xfId="22110"/>
    <cellStyle name="Total 24 5 3 2 2" xfId="43296"/>
    <cellStyle name="Total 24 5 3 3" xfId="32692"/>
    <cellStyle name="Total 24 5 4" xfId="16997"/>
    <cellStyle name="Total 24 5 4 2" xfId="38184"/>
    <cellStyle name="Total 24 5 5" xfId="27273"/>
    <cellStyle name="Total 24 5_Table 2A-1_EFT (Annual)" xfId="8882"/>
    <cellStyle name="Total 24 6" xfId="1985"/>
    <cellStyle name="Total 24 6 2" xfId="5546"/>
    <cellStyle name="Total 24 6 2 2" xfId="13761"/>
    <cellStyle name="Total 24 6 2 2 2" xfId="25749"/>
    <cellStyle name="Total 24 6 2 2 2 2" xfId="46935"/>
    <cellStyle name="Total 24 6 2 2 3" xfId="36331"/>
    <cellStyle name="Total 24 6 2 3" xfId="20636"/>
    <cellStyle name="Total 24 6 2 3 2" xfId="41823"/>
    <cellStyle name="Total 24 6 2 4" xfId="31203"/>
    <cellStyle name="Total 24 6 2_Table 2A-1_EFT (Annual)" xfId="8885"/>
    <cellStyle name="Total 24 6 3" xfId="11105"/>
    <cellStyle name="Total 24 6 3 2" xfId="23203"/>
    <cellStyle name="Total 24 6 3 2 2" xfId="44389"/>
    <cellStyle name="Total 24 6 3 3" xfId="33785"/>
    <cellStyle name="Total 24 6 4" xfId="18090"/>
    <cellStyle name="Total 24 6 4 2" xfId="39277"/>
    <cellStyle name="Total 24 6 5" xfId="28460"/>
    <cellStyle name="Total 24 6_Table 2A-1_EFT (Annual)" xfId="8884"/>
    <cellStyle name="Total 24 7" xfId="3787"/>
    <cellStyle name="Total 24 7 2" xfId="12155"/>
    <cellStyle name="Total 24 7 2 2" xfId="24185"/>
    <cellStyle name="Total 24 7 2 2 2" xfId="45371"/>
    <cellStyle name="Total 24 7 2 3" xfId="34767"/>
    <cellStyle name="Total 24 7 3" xfId="19072"/>
    <cellStyle name="Total 24 7 3 2" xfId="40259"/>
    <cellStyle name="Total 24 7 4" xfId="29496"/>
    <cellStyle name="Total 24 7_Table 2A-1_EFT (Annual)" xfId="8886"/>
    <cellStyle name="Total 24 8" xfId="9474"/>
    <cellStyle name="Total 24 8 2" xfId="21639"/>
    <cellStyle name="Total 24 8 2 2" xfId="42825"/>
    <cellStyle name="Total 24 8 3" xfId="32221"/>
    <cellStyle name="Total 24 9" xfId="16526"/>
    <cellStyle name="Total 24 9 2" xfId="37713"/>
    <cellStyle name="Total 24_Table 2A-1_EFT (Annual)" xfId="3556"/>
    <cellStyle name="Total 25" xfId="241"/>
    <cellStyle name="Total 25 10" xfId="26796"/>
    <cellStyle name="Total 25 2" xfId="628"/>
    <cellStyle name="Total 25 2 2" xfId="1605"/>
    <cellStyle name="Total 25 2 2 2" xfId="2875"/>
    <cellStyle name="Total 25 2 2 2 2" xfId="6436"/>
    <cellStyle name="Total 25 2 2 2 2 2" xfId="14630"/>
    <cellStyle name="Total 25 2 2 2 2 2 2" xfId="26602"/>
    <cellStyle name="Total 25 2 2 2 2 2 2 2" xfId="47788"/>
    <cellStyle name="Total 25 2 2 2 2 2 3" xfId="37184"/>
    <cellStyle name="Total 25 2 2 2 2 3" xfId="21489"/>
    <cellStyle name="Total 25 2 2 2 2 3 2" xfId="42676"/>
    <cellStyle name="Total 25 2 2 2 2 4" xfId="32092"/>
    <cellStyle name="Total 25 2 2 2 2_Table 2A-1_EFT (Annual)" xfId="8889"/>
    <cellStyle name="Total 25 2 2 2 3" xfId="11972"/>
    <cellStyle name="Total 25 2 2 2 3 2" xfId="24056"/>
    <cellStyle name="Total 25 2 2 2 3 2 2" xfId="45242"/>
    <cellStyle name="Total 25 2 2 2 3 3" xfId="34638"/>
    <cellStyle name="Total 25 2 2 2 4" xfId="18943"/>
    <cellStyle name="Total 25 2 2 2 4 2" xfId="40130"/>
    <cellStyle name="Total 25 2 2 2 5" xfId="29349"/>
    <cellStyle name="Total 25 2 2 2_Table 2A-1_EFT (Annual)" xfId="8888"/>
    <cellStyle name="Total 25 2 2 3" xfId="5166"/>
    <cellStyle name="Total 25 2 2 3 2" xfId="13426"/>
    <cellStyle name="Total 25 2 2 3 2 2" xfId="25432"/>
    <cellStyle name="Total 25 2 2 3 2 2 2" xfId="46618"/>
    <cellStyle name="Total 25 2 2 3 2 3" xfId="36014"/>
    <cellStyle name="Total 25 2 2 3 3" xfId="20319"/>
    <cellStyle name="Total 25 2 2 3 3 2" xfId="41506"/>
    <cellStyle name="Total 25 2 2 3 4" xfId="30823"/>
    <cellStyle name="Total 25 2 2 3_Table 2A-1_EFT (Annual)" xfId="8890"/>
    <cellStyle name="Total 25 2 2 4" xfId="10770"/>
    <cellStyle name="Total 25 2 2 4 2" xfId="22886"/>
    <cellStyle name="Total 25 2 2 4 2 2" xfId="44072"/>
    <cellStyle name="Total 25 2 2 4 3" xfId="33468"/>
    <cellStyle name="Total 25 2 2 5" xfId="17773"/>
    <cellStyle name="Total 25 2 2 5 2" xfId="38960"/>
    <cellStyle name="Total 25 2 2 6" xfId="28080"/>
    <cellStyle name="Total 25 2 2_Table 2A-1_EFT (Annual)" xfId="8887"/>
    <cellStyle name="Total 25 2 3" xfId="1118"/>
    <cellStyle name="Total 25 2 3 2" xfId="4679"/>
    <cellStyle name="Total 25 2 3 2 2" xfId="12939"/>
    <cellStyle name="Total 25 2 3 2 2 2" xfId="24945"/>
    <cellStyle name="Total 25 2 3 2 2 2 2" xfId="46131"/>
    <cellStyle name="Total 25 2 3 2 2 3" xfId="35527"/>
    <cellStyle name="Total 25 2 3 2 3" xfId="19832"/>
    <cellStyle name="Total 25 2 3 2 3 2" xfId="41019"/>
    <cellStyle name="Total 25 2 3 2 4" xfId="30336"/>
    <cellStyle name="Total 25 2 3 2_Table 2A-1_EFT (Annual)" xfId="8892"/>
    <cellStyle name="Total 25 2 3 3" xfId="10283"/>
    <cellStyle name="Total 25 2 3 3 2" xfId="22399"/>
    <cellStyle name="Total 25 2 3 3 2 2" xfId="43585"/>
    <cellStyle name="Total 25 2 3 3 3" xfId="32981"/>
    <cellStyle name="Total 25 2 3 4" xfId="17286"/>
    <cellStyle name="Total 25 2 3 4 2" xfId="38473"/>
    <cellStyle name="Total 25 2 3 5" xfId="27593"/>
    <cellStyle name="Total 25 2 3_Table 2A-1_EFT (Annual)" xfId="8891"/>
    <cellStyle name="Total 25 2 4" xfId="2344"/>
    <cellStyle name="Total 25 2 4 2" xfId="5905"/>
    <cellStyle name="Total 25 2 4 2 2" xfId="14120"/>
    <cellStyle name="Total 25 2 4 2 2 2" xfId="26108"/>
    <cellStyle name="Total 25 2 4 2 2 2 2" xfId="47294"/>
    <cellStyle name="Total 25 2 4 2 2 3" xfId="36690"/>
    <cellStyle name="Total 25 2 4 2 3" xfId="20995"/>
    <cellStyle name="Total 25 2 4 2 3 2" xfId="42182"/>
    <cellStyle name="Total 25 2 4 2 4" xfId="31562"/>
    <cellStyle name="Total 25 2 4 2_Table 2A-1_EFT (Annual)" xfId="8894"/>
    <cellStyle name="Total 25 2 4 3" xfId="11464"/>
    <cellStyle name="Total 25 2 4 3 2" xfId="23562"/>
    <cellStyle name="Total 25 2 4 3 2 2" xfId="44748"/>
    <cellStyle name="Total 25 2 4 3 3" xfId="34144"/>
    <cellStyle name="Total 25 2 4 4" xfId="18449"/>
    <cellStyle name="Total 25 2 4 4 2" xfId="39636"/>
    <cellStyle name="Total 25 2 4 5" xfId="28819"/>
    <cellStyle name="Total 25 2 4_Table 2A-1_EFT (Annual)" xfId="8893"/>
    <cellStyle name="Total 25 2 5" xfId="4198"/>
    <cellStyle name="Total 25 2 5 2" xfId="12522"/>
    <cellStyle name="Total 25 2 5 2 2" xfId="24544"/>
    <cellStyle name="Total 25 2 5 2 2 2" xfId="45730"/>
    <cellStyle name="Total 25 2 5 2 3" xfId="35126"/>
    <cellStyle name="Total 25 2 5 3" xfId="19431"/>
    <cellStyle name="Total 25 2 5 3 2" xfId="40618"/>
    <cellStyle name="Total 25 2 5 4" xfId="29886"/>
    <cellStyle name="Total 25 2 5_Table 2A-1_EFT (Annual)" xfId="8895"/>
    <cellStyle name="Total 25 2 6" xfId="9861"/>
    <cellStyle name="Total 25 2 6 2" xfId="21998"/>
    <cellStyle name="Total 25 2 6 2 2" xfId="43184"/>
    <cellStyle name="Total 25 2 6 3" xfId="32580"/>
    <cellStyle name="Total 25 2 7" xfId="16885"/>
    <cellStyle name="Total 25 2 7 2" xfId="38072"/>
    <cellStyle name="Total 25 2 8" xfId="27143"/>
    <cellStyle name="Total 25 2_Table 2A-1_EFT (Annual)" xfId="3560"/>
    <cellStyle name="Total 25 3" xfId="467"/>
    <cellStyle name="Total 25 3 2" xfId="1444"/>
    <cellStyle name="Total 25 3 2 2" xfId="2714"/>
    <cellStyle name="Total 25 3 2 2 2" xfId="6275"/>
    <cellStyle name="Total 25 3 2 2 2 2" xfId="14469"/>
    <cellStyle name="Total 25 3 2 2 2 2 2" xfId="26441"/>
    <cellStyle name="Total 25 3 2 2 2 2 2 2" xfId="47627"/>
    <cellStyle name="Total 25 3 2 2 2 2 3" xfId="37023"/>
    <cellStyle name="Total 25 3 2 2 2 3" xfId="21328"/>
    <cellStyle name="Total 25 3 2 2 2 3 2" xfId="42515"/>
    <cellStyle name="Total 25 3 2 2 2 4" xfId="31931"/>
    <cellStyle name="Total 25 3 2 2 2_Table 2A-1_EFT (Annual)" xfId="8898"/>
    <cellStyle name="Total 25 3 2 2 3" xfId="11811"/>
    <cellStyle name="Total 25 3 2 2 3 2" xfId="23895"/>
    <cellStyle name="Total 25 3 2 2 3 2 2" xfId="45081"/>
    <cellStyle name="Total 25 3 2 2 3 3" xfId="34477"/>
    <cellStyle name="Total 25 3 2 2 4" xfId="18782"/>
    <cellStyle name="Total 25 3 2 2 4 2" xfId="39969"/>
    <cellStyle name="Total 25 3 2 2 5" xfId="29188"/>
    <cellStyle name="Total 25 3 2 2_Table 2A-1_EFT (Annual)" xfId="8897"/>
    <cellStyle name="Total 25 3 2 3" xfId="5005"/>
    <cellStyle name="Total 25 3 2 3 2" xfId="13265"/>
    <cellStyle name="Total 25 3 2 3 2 2" xfId="25271"/>
    <cellStyle name="Total 25 3 2 3 2 2 2" xfId="46457"/>
    <cellStyle name="Total 25 3 2 3 2 3" xfId="35853"/>
    <cellStyle name="Total 25 3 2 3 3" xfId="20158"/>
    <cellStyle name="Total 25 3 2 3 3 2" xfId="41345"/>
    <cellStyle name="Total 25 3 2 3 4" xfId="30662"/>
    <cellStyle name="Total 25 3 2 3_Table 2A-1_EFT (Annual)" xfId="8899"/>
    <cellStyle name="Total 25 3 2 4" xfId="10609"/>
    <cellStyle name="Total 25 3 2 4 2" xfId="22725"/>
    <cellStyle name="Total 25 3 2 4 2 2" xfId="43911"/>
    <cellStyle name="Total 25 3 2 4 3" xfId="33307"/>
    <cellStyle name="Total 25 3 2 5" xfId="17612"/>
    <cellStyle name="Total 25 3 2 5 2" xfId="38799"/>
    <cellStyle name="Total 25 3 2 6" xfId="27919"/>
    <cellStyle name="Total 25 3 2_Table 2A-1_EFT (Annual)" xfId="8896"/>
    <cellStyle name="Total 25 3 3" xfId="988"/>
    <cellStyle name="Total 25 3 3 2" xfId="4549"/>
    <cellStyle name="Total 25 3 3 2 2" xfId="12809"/>
    <cellStyle name="Total 25 3 3 2 2 2" xfId="24815"/>
    <cellStyle name="Total 25 3 3 2 2 2 2" xfId="46001"/>
    <cellStyle name="Total 25 3 3 2 2 3" xfId="35397"/>
    <cellStyle name="Total 25 3 3 2 3" xfId="19702"/>
    <cellStyle name="Total 25 3 3 2 3 2" xfId="40889"/>
    <cellStyle name="Total 25 3 3 2 4" xfId="30206"/>
    <cellStyle name="Total 25 3 3 2_Table 2A-1_EFT (Annual)" xfId="8901"/>
    <cellStyle name="Total 25 3 3 3" xfId="10153"/>
    <cellStyle name="Total 25 3 3 3 2" xfId="22269"/>
    <cellStyle name="Total 25 3 3 3 2 2" xfId="43455"/>
    <cellStyle name="Total 25 3 3 3 3" xfId="32851"/>
    <cellStyle name="Total 25 3 3 4" xfId="17156"/>
    <cellStyle name="Total 25 3 3 4 2" xfId="38343"/>
    <cellStyle name="Total 25 3 3 5" xfId="27463"/>
    <cellStyle name="Total 25 3 3_Table 2A-1_EFT (Annual)" xfId="8900"/>
    <cellStyle name="Total 25 3 4" xfId="2183"/>
    <cellStyle name="Total 25 3 4 2" xfId="5744"/>
    <cellStyle name="Total 25 3 4 2 2" xfId="13959"/>
    <cellStyle name="Total 25 3 4 2 2 2" xfId="25947"/>
    <cellStyle name="Total 25 3 4 2 2 2 2" xfId="47133"/>
    <cellStyle name="Total 25 3 4 2 2 3" xfId="36529"/>
    <cellStyle name="Total 25 3 4 2 3" xfId="20834"/>
    <cellStyle name="Total 25 3 4 2 3 2" xfId="42021"/>
    <cellStyle name="Total 25 3 4 2 4" xfId="31401"/>
    <cellStyle name="Total 25 3 4 2_Table 2A-1_EFT (Annual)" xfId="8903"/>
    <cellStyle name="Total 25 3 4 3" xfId="11303"/>
    <cellStyle name="Total 25 3 4 3 2" xfId="23401"/>
    <cellStyle name="Total 25 3 4 3 2 2" xfId="44587"/>
    <cellStyle name="Total 25 3 4 3 3" xfId="33983"/>
    <cellStyle name="Total 25 3 4 4" xfId="18288"/>
    <cellStyle name="Total 25 3 4 4 2" xfId="39475"/>
    <cellStyle name="Total 25 3 4 5" xfId="28658"/>
    <cellStyle name="Total 25 3 4_Table 2A-1_EFT (Annual)" xfId="8902"/>
    <cellStyle name="Total 25 3 5" xfId="4037"/>
    <cellStyle name="Total 25 3 5 2" xfId="12361"/>
    <cellStyle name="Total 25 3 5 2 2" xfId="24383"/>
    <cellStyle name="Total 25 3 5 2 2 2" xfId="45569"/>
    <cellStyle name="Total 25 3 5 2 3" xfId="34965"/>
    <cellStyle name="Total 25 3 5 3" xfId="19270"/>
    <cellStyle name="Total 25 3 5 3 2" xfId="40457"/>
    <cellStyle name="Total 25 3 5 4" xfId="29725"/>
    <cellStyle name="Total 25 3 5_Table 2A-1_EFT (Annual)" xfId="8904"/>
    <cellStyle name="Total 25 3 6" xfId="9700"/>
    <cellStyle name="Total 25 3 6 2" xfId="21837"/>
    <cellStyle name="Total 25 3 6 2 2" xfId="43023"/>
    <cellStyle name="Total 25 3 6 3" xfId="32419"/>
    <cellStyle name="Total 25 3 7" xfId="16724"/>
    <cellStyle name="Total 25 3 7 2" xfId="37911"/>
    <cellStyle name="Total 25 3 8" xfId="26982"/>
    <cellStyle name="Total 25 3_Table 2A-1_EFT (Annual)" xfId="3561"/>
    <cellStyle name="Total 25 4" xfId="1283"/>
    <cellStyle name="Total 25 4 2" xfId="2553"/>
    <cellStyle name="Total 25 4 2 2" xfId="6114"/>
    <cellStyle name="Total 25 4 2 2 2" xfId="14308"/>
    <cellStyle name="Total 25 4 2 2 2 2" xfId="26280"/>
    <cellStyle name="Total 25 4 2 2 2 2 2" xfId="47466"/>
    <cellStyle name="Total 25 4 2 2 2 3" xfId="36862"/>
    <cellStyle name="Total 25 4 2 2 3" xfId="21167"/>
    <cellStyle name="Total 25 4 2 2 3 2" xfId="42354"/>
    <cellStyle name="Total 25 4 2 2 4" xfId="31770"/>
    <cellStyle name="Total 25 4 2 2_Table 2A-1_EFT (Annual)" xfId="8907"/>
    <cellStyle name="Total 25 4 2 3" xfId="11650"/>
    <cellStyle name="Total 25 4 2 3 2" xfId="23734"/>
    <cellStyle name="Total 25 4 2 3 2 2" xfId="44920"/>
    <cellStyle name="Total 25 4 2 3 3" xfId="34316"/>
    <cellStyle name="Total 25 4 2 4" xfId="18621"/>
    <cellStyle name="Total 25 4 2 4 2" xfId="39808"/>
    <cellStyle name="Total 25 4 2 5" xfId="29027"/>
    <cellStyle name="Total 25 4 2_Table 2A-1_EFT (Annual)" xfId="8906"/>
    <cellStyle name="Total 25 4 3" xfId="4844"/>
    <cellStyle name="Total 25 4 3 2" xfId="13104"/>
    <cellStyle name="Total 25 4 3 2 2" xfId="25110"/>
    <cellStyle name="Total 25 4 3 2 2 2" xfId="46296"/>
    <cellStyle name="Total 25 4 3 2 3" xfId="35692"/>
    <cellStyle name="Total 25 4 3 3" xfId="19997"/>
    <cellStyle name="Total 25 4 3 3 2" xfId="41184"/>
    <cellStyle name="Total 25 4 3 4" xfId="30501"/>
    <cellStyle name="Total 25 4 3_Table 2A-1_EFT (Annual)" xfId="8908"/>
    <cellStyle name="Total 25 4 4" xfId="10448"/>
    <cellStyle name="Total 25 4 4 2" xfId="22564"/>
    <cellStyle name="Total 25 4 4 2 2" xfId="43750"/>
    <cellStyle name="Total 25 4 4 3" xfId="33146"/>
    <cellStyle name="Total 25 4 5" xfId="17451"/>
    <cellStyle name="Total 25 4 5 2" xfId="38638"/>
    <cellStyle name="Total 25 4 6" xfId="27758"/>
    <cellStyle name="Total 25 4_Table 2A-1_EFT (Annual)" xfId="8905"/>
    <cellStyle name="Total 25 5" xfId="833"/>
    <cellStyle name="Total 25 5 2" xfId="4394"/>
    <cellStyle name="Total 25 5 2 2" xfId="12668"/>
    <cellStyle name="Total 25 5 2 2 2" xfId="24685"/>
    <cellStyle name="Total 25 5 2 2 2 2" xfId="45871"/>
    <cellStyle name="Total 25 5 2 2 3" xfId="35267"/>
    <cellStyle name="Total 25 5 2 3" xfId="19572"/>
    <cellStyle name="Total 25 5 2 3 2" xfId="40759"/>
    <cellStyle name="Total 25 5 2 4" xfId="30051"/>
    <cellStyle name="Total 25 5 2_Table 2A-1_EFT (Annual)" xfId="8910"/>
    <cellStyle name="Total 25 5 3" xfId="10017"/>
    <cellStyle name="Total 25 5 3 2" xfId="22139"/>
    <cellStyle name="Total 25 5 3 2 2" xfId="43325"/>
    <cellStyle name="Total 25 5 3 3" xfId="32721"/>
    <cellStyle name="Total 25 5 4" xfId="17026"/>
    <cellStyle name="Total 25 5 4 2" xfId="38213"/>
    <cellStyle name="Total 25 5 5" xfId="27308"/>
    <cellStyle name="Total 25 5_Table 2A-1_EFT (Annual)" xfId="8909"/>
    <cellStyle name="Total 25 6" xfId="2022"/>
    <cellStyle name="Total 25 6 2" xfId="5583"/>
    <cellStyle name="Total 25 6 2 2" xfId="13798"/>
    <cellStyle name="Total 25 6 2 2 2" xfId="25786"/>
    <cellStyle name="Total 25 6 2 2 2 2" xfId="46972"/>
    <cellStyle name="Total 25 6 2 2 3" xfId="36368"/>
    <cellStyle name="Total 25 6 2 3" xfId="20673"/>
    <cellStyle name="Total 25 6 2 3 2" xfId="41860"/>
    <cellStyle name="Total 25 6 2 4" xfId="31240"/>
    <cellStyle name="Total 25 6 2_Table 2A-1_EFT (Annual)" xfId="8912"/>
    <cellStyle name="Total 25 6 3" xfId="11142"/>
    <cellStyle name="Total 25 6 3 2" xfId="23240"/>
    <cellStyle name="Total 25 6 3 2 2" xfId="44426"/>
    <cellStyle name="Total 25 6 3 3" xfId="33822"/>
    <cellStyle name="Total 25 6 4" xfId="18127"/>
    <cellStyle name="Total 25 6 4 2" xfId="39314"/>
    <cellStyle name="Total 25 6 5" xfId="28497"/>
    <cellStyle name="Total 25 6_Table 2A-1_EFT (Annual)" xfId="8911"/>
    <cellStyle name="Total 25 7" xfId="3830"/>
    <cellStyle name="Total 25 7 2" xfId="12193"/>
    <cellStyle name="Total 25 7 2 2" xfId="24222"/>
    <cellStyle name="Total 25 7 2 2 2" xfId="45408"/>
    <cellStyle name="Total 25 7 2 3" xfId="34804"/>
    <cellStyle name="Total 25 7 3" xfId="19109"/>
    <cellStyle name="Total 25 7 3 2" xfId="40296"/>
    <cellStyle name="Total 25 7 4" xfId="29539"/>
    <cellStyle name="Total 25 7_Table 2A-1_EFT (Annual)" xfId="8913"/>
    <cellStyle name="Total 25 8" xfId="9512"/>
    <cellStyle name="Total 25 8 2" xfId="21676"/>
    <cellStyle name="Total 25 8 2 2" xfId="42862"/>
    <cellStyle name="Total 25 8 3" xfId="32258"/>
    <cellStyle name="Total 25 9" xfId="16563"/>
    <cellStyle name="Total 25 9 2" xfId="37750"/>
    <cellStyle name="Total 25_Table 2A-1_EFT (Annual)" xfId="3559"/>
    <cellStyle name="Total 26" xfId="206"/>
    <cellStyle name="Total 26 10" xfId="26761"/>
    <cellStyle name="Total 26 2" xfId="599"/>
    <cellStyle name="Total 26 2 2" xfId="1576"/>
    <cellStyle name="Total 26 2 2 2" xfId="2846"/>
    <cellStyle name="Total 26 2 2 2 2" xfId="6407"/>
    <cellStyle name="Total 26 2 2 2 2 2" xfId="14601"/>
    <cellStyle name="Total 26 2 2 2 2 2 2" xfId="26573"/>
    <cellStyle name="Total 26 2 2 2 2 2 2 2" xfId="47759"/>
    <cellStyle name="Total 26 2 2 2 2 2 3" xfId="37155"/>
    <cellStyle name="Total 26 2 2 2 2 3" xfId="21460"/>
    <cellStyle name="Total 26 2 2 2 2 3 2" xfId="42647"/>
    <cellStyle name="Total 26 2 2 2 2 4" xfId="32063"/>
    <cellStyle name="Total 26 2 2 2 2_Table 2A-1_EFT (Annual)" xfId="8916"/>
    <cellStyle name="Total 26 2 2 2 3" xfId="11943"/>
    <cellStyle name="Total 26 2 2 2 3 2" xfId="24027"/>
    <cellStyle name="Total 26 2 2 2 3 2 2" xfId="45213"/>
    <cellStyle name="Total 26 2 2 2 3 3" xfId="34609"/>
    <cellStyle name="Total 26 2 2 2 4" xfId="18914"/>
    <cellStyle name="Total 26 2 2 2 4 2" xfId="40101"/>
    <cellStyle name="Total 26 2 2 2 5" xfId="29320"/>
    <cellStyle name="Total 26 2 2 2_Table 2A-1_EFT (Annual)" xfId="8915"/>
    <cellStyle name="Total 26 2 2 3" xfId="5137"/>
    <cellStyle name="Total 26 2 2 3 2" xfId="13397"/>
    <cellStyle name="Total 26 2 2 3 2 2" xfId="25403"/>
    <cellStyle name="Total 26 2 2 3 2 2 2" xfId="46589"/>
    <cellStyle name="Total 26 2 2 3 2 3" xfId="35985"/>
    <cellStyle name="Total 26 2 2 3 3" xfId="20290"/>
    <cellStyle name="Total 26 2 2 3 3 2" xfId="41477"/>
    <cellStyle name="Total 26 2 2 3 4" xfId="30794"/>
    <cellStyle name="Total 26 2 2 3_Table 2A-1_EFT (Annual)" xfId="8917"/>
    <cellStyle name="Total 26 2 2 4" xfId="10741"/>
    <cellStyle name="Total 26 2 2 4 2" xfId="22857"/>
    <cellStyle name="Total 26 2 2 4 2 2" xfId="44043"/>
    <cellStyle name="Total 26 2 2 4 3" xfId="33439"/>
    <cellStyle name="Total 26 2 2 5" xfId="17744"/>
    <cellStyle name="Total 26 2 2 5 2" xfId="38931"/>
    <cellStyle name="Total 26 2 2 6" xfId="28051"/>
    <cellStyle name="Total 26 2 2_Table 2A-1_EFT (Annual)" xfId="8914"/>
    <cellStyle name="Total 26 2 3" xfId="1096"/>
    <cellStyle name="Total 26 2 3 2" xfId="4657"/>
    <cellStyle name="Total 26 2 3 2 2" xfId="12917"/>
    <cellStyle name="Total 26 2 3 2 2 2" xfId="24923"/>
    <cellStyle name="Total 26 2 3 2 2 2 2" xfId="46109"/>
    <cellStyle name="Total 26 2 3 2 2 3" xfId="35505"/>
    <cellStyle name="Total 26 2 3 2 3" xfId="19810"/>
    <cellStyle name="Total 26 2 3 2 3 2" xfId="40997"/>
    <cellStyle name="Total 26 2 3 2 4" xfId="30314"/>
    <cellStyle name="Total 26 2 3 2_Table 2A-1_EFT (Annual)" xfId="8919"/>
    <cellStyle name="Total 26 2 3 3" xfId="10261"/>
    <cellStyle name="Total 26 2 3 3 2" xfId="22377"/>
    <cellStyle name="Total 26 2 3 3 2 2" xfId="43563"/>
    <cellStyle name="Total 26 2 3 3 3" xfId="32959"/>
    <cellStyle name="Total 26 2 3 4" xfId="17264"/>
    <cellStyle name="Total 26 2 3 4 2" xfId="38451"/>
    <cellStyle name="Total 26 2 3 5" xfId="27571"/>
    <cellStyle name="Total 26 2 3_Table 2A-1_EFT (Annual)" xfId="8918"/>
    <cellStyle name="Total 26 2 4" xfId="2315"/>
    <cellStyle name="Total 26 2 4 2" xfId="5876"/>
    <cellStyle name="Total 26 2 4 2 2" xfId="14091"/>
    <cellStyle name="Total 26 2 4 2 2 2" xfId="26079"/>
    <cellStyle name="Total 26 2 4 2 2 2 2" xfId="47265"/>
    <cellStyle name="Total 26 2 4 2 2 3" xfId="36661"/>
    <cellStyle name="Total 26 2 4 2 3" xfId="20966"/>
    <cellStyle name="Total 26 2 4 2 3 2" xfId="42153"/>
    <cellStyle name="Total 26 2 4 2 4" xfId="31533"/>
    <cellStyle name="Total 26 2 4 2_Table 2A-1_EFT (Annual)" xfId="8921"/>
    <cellStyle name="Total 26 2 4 3" xfId="11435"/>
    <cellStyle name="Total 26 2 4 3 2" xfId="23533"/>
    <cellStyle name="Total 26 2 4 3 2 2" xfId="44719"/>
    <cellStyle name="Total 26 2 4 3 3" xfId="34115"/>
    <cellStyle name="Total 26 2 4 4" xfId="18420"/>
    <cellStyle name="Total 26 2 4 4 2" xfId="39607"/>
    <cellStyle name="Total 26 2 4 5" xfId="28790"/>
    <cellStyle name="Total 26 2 4_Table 2A-1_EFT (Annual)" xfId="8920"/>
    <cellStyle name="Total 26 2 5" xfId="4169"/>
    <cellStyle name="Total 26 2 5 2" xfId="12493"/>
    <cellStyle name="Total 26 2 5 2 2" xfId="24515"/>
    <cellStyle name="Total 26 2 5 2 2 2" xfId="45701"/>
    <cellStyle name="Total 26 2 5 2 3" xfId="35097"/>
    <cellStyle name="Total 26 2 5 3" xfId="19402"/>
    <cellStyle name="Total 26 2 5 3 2" xfId="40589"/>
    <cellStyle name="Total 26 2 5 4" xfId="29857"/>
    <cellStyle name="Total 26 2 5_Table 2A-1_EFT (Annual)" xfId="8922"/>
    <cellStyle name="Total 26 2 6" xfId="9832"/>
    <cellStyle name="Total 26 2 6 2" xfId="21969"/>
    <cellStyle name="Total 26 2 6 2 2" xfId="43155"/>
    <cellStyle name="Total 26 2 6 3" xfId="32551"/>
    <cellStyle name="Total 26 2 7" xfId="16856"/>
    <cellStyle name="Total 26 2 7 2" xfId="38043"/>
    <cellStyle name="Total 26 2 8" xfId="27114"/>
    <cellStyle name="Total 26 2_Table 2A-1_EFT (Annual)" xfId="3563"/>
    <cellStyle name="Total 26 3" xfId="434"/>
    <cellStyle name="Total 26 3 2" xfId="1417"/>
    <cellStyle name="Total 26 3 2 2" xfId="2687"/>
    <cellStyle name="Total 26 3 2 2 2" xfId="6248"/>
    <cellStyle name="Total 26 3 2 2 2 2" xfId="14442"/>
    <cellStyle name="Total 26 3 2 2 2 2 2" xfId="26414"/>
    <cellStyle name="Total 26 3 2 2 2 2 2 2" xfId="47600"/>
    <cellStyle name="Total 26 3 2 2 2 2 3" xfId="36996"/>
    <cellStyle name="Total 26 3 2 2 2 3" xfId="21301"/>
    <cellStyle name="Total 26 3 2 2 2 3 2" xfId="42488"/>
    <cellStyle name="Total 26 3 2 2 2 4" xfId="31904"/>
    <cellStyle name="Total 26 3 2 2 2_Table 2A-1_EFT (Annual)" xfId="8925"/>
    <cellStyle name="Total 26 3 2 2 3" xfId="11784"/>
    <cellStyle name="Total 26 3 2 2 3 2" xfId="23868"/>
    <cellStyle name="Total 26 3 2 2 3 2 2" xfId="45054"/>
    <cellStyle name="Total 26 3 2 2 3 3" xfId="34450"/>
    <cellStyle name="Total 26 3 2 2 4" xfId="18755"/>
    <cellStyle name="Total 26 3 2 2 4 2" xfId="39942"/>
    <cellStyle name="Total 26 3 2 2 5" xfId="29161"/>
    <cellStyle name="Total 26 3 2 2_Table 2A-1_EFT (Annual)" xfId="8924"/>
    <cellStyle name="Total 26 3 2 3" xfId="4978"/>
    <cellStyle name="Total 26 3 2 3 2" xfId="13238"/>
    <cellStyle name="Total 26 3 2 3 2 2" xfId="25244"/>
    <cellStyle name="Total 26 3 2 3 2 2 2" xfId="46430"/>
    <cellStyle name="Total 26 3 2 3 2 3" xfId="35826"/>
    <cellStyle name="Total 26 3 2 3 3" xfId="20131"/>
    <cellStyle name="Total 26 3 2 3 3 2" xfId="41318"/>
    <cellStyle name="Total 26 3 2 3 4" xfId="30635"/>
    <cellStyle name="Total 26 3 2 3_Table 2A-1_EFT (Annual)" xfId="8926"/>
    <cellStyle name="Total 26 3 2 4" xfId="10582"/>
    <cellStyle name="Total 26 3 2 4 2" xfId="22698"/>
    <cellStyle name="Total 26 3 2 4 2 2" xfId="43884"/>
    <cellStyle name="Total 26 3 2 4 3" xfId="33280"/>
    <cellStyle name="Total 26 3 2 5" xfId="17585"/>
    <cellStyle name="Total 26 3 2 5 2" xfId="38772"/>
    <cellStyle name="Total 26 3 2 6" xfId="27892"/>
    <cellStyle name="Total 26 3 2_Table 2A-1_EFT (Annual)" xfId="8923"/>
    <cellStyle name="Total 26 3 3" xfId="961"/>
    <cellStyle name="Total 26 3 3 2" xfId="4522"/>
    <cellStyle name="Total 26 3 3 2 2" xfId="12784"/>
    <cellStyle name="Total 26 3 3 2 2 2" xfId="24794"/>
    <cellStyle name="Total 26 3 3 2 2 2 2" xfId="45980"/>
    <cellStyle name="Total 26 3 3 2 2 3" xfId="35376"/>
    <cellStyle name="Total 26 3 3 2 3" xfId="19681"/>
    <cellStyle name="Total 26 3 3 2 3 2" xfId="40868"/>
    <cellStyle name="Total 26 3 3 2 4" xfId="30179"/>
    <cellStyle name="Total 26 3 3 2_Table 2A-1_EFT (Annual)" xfId="8928"/>
    <cellStyle name="Total 26 3 3 3" xfId="10131"/>
    <cellStyle name="Total 26 3 3 3 2" xfId="22248"/>
    <cellStyle name="Total 26 3 3 3 2 2" xfId="43434"/>
    <cellStyle name="Total 26 3 3 3 3" xfId="32830"/>
    <cellStyle name="Total 26 3 3 4" xfId="17135"/>
    <cellStyle name="Total 26 3 3 4 2" xfId="38322"/>
    <cellStyle name="Total 26 3 3 5" xfId="27436"/>
    <cellStyle name="Total 26 3 3_Table 2A-1_EFT (Annual)" xfId="8927"/>
    <cellStyle name="Total 26 3 4" xfId="2156"/>
    <cellStyle name="Total 26 3 4 2" xfId="5717"/>
    <cellStyle name="Total 26 3 4 2 2" xfId="13932"/>
    <cellStyle name="Total 26 3 4 2 2 2" xfId="25920"/>
    <cellStyle name="Total 26 3 4 2 2 2 2" xfId="47106"/>
    <cellStyle name="Total 26 3 4 2 2 3" xfId="36502"/>
    <cellStyle name="Total 26 3 4 2 3" xfId="20807"/>
    <cellStyle name="Total 26 3 4 2 3 2" xfId="41994"/>
    <cellStyle name="Total 26 3 4 2 4" xfId="31374"/>
    <cellStyle name="Total 26 3 4 2_Table 2A-1_EFT (Annual)" xfId="8930"/>
    <cellStyle name="Total 26 3 4 3" xfId="11276"/>
    <cellStyle name="Total 26 3 4 3 2" xfId="23374"/>
    <cellStyle name="Total 26 3 4 3 2 2" xfId="44560"/>
    <cellStyle name="Total 26 3 4 3 3" xfId="33956"/>
    <cellStyle name="Total 26 3 4 4" xfId="18261"/>
    <cellStyle name="Total 26 3 4 4 2" xfId="39448"/>
    <cellStyle name="Total 26 3 4 5" xfId="28631"/>
    <cellStyle name="Total 26 3 4_Table 2A-1_EFT (Annual)" xfId="8929"/>
    <cellStyle name="Total 26 3 5" xfId="4004"/>
    <cellStyle name="Total 26 3 5 2" xfId="12332"/>
    <cellStyle name="Total 26 3 5 2 2" xfId="24356"/>
    <cellStyle name="Total 26 3 5 2 2 2" xfId="45542"/>
    <cellStyle name="Total 26 3 5 2 3" xfId="34938"/>
    <cellStyle name="Total 26 3 5 3" xfId="19243"/>
    <cellStyle name="Total 26 3 5 3 2" xfId="40430"/>
    <cellStyle name="Total 26 3 5 4" xfId="29692"/>
    <cellStyle name="Total 26 3 5_Table 2A-1_EFT (Annual)" xfId="8931"/>
    <cellStyle name="Total 26 3 6" xfId="9669"/>
    <cellStyle name="Total 26 3 6 2" xfId="21810"/>
    <cellStyle name="Total 26 3 6 2 2" xfId="42996"/>
    <cellStyle name="Total 26 3 6 3" xfId="32392"/>
    <cellStyle name="Total 26 3 7" xfId="16697"/>
    <cellStyle name="Total 26 3 7 2" xfId="37884"/>
    <cellStyle name="Total 26 3 8" xfId="26949"/>
    <cellStyle name="Total 26 3_Table 2A-1_EFT (Annual)" xfId="3564"/>
    <cellStyle name="Total 26 4" xfId="1254"/>
    <cellStyle name="Total 26 4 2" xfId="2524"/>
    <cellStyle name="Total 26 4 2 2" xfId="6085"/>
    <cellStyle name="Total 26 4 2 2 2" xfId="14279"/>
    <cellStyle name="Total 26 4 2 2 2 2" xfId="26251"/>
    <cellStyle name="Total 26 4 2 2 2 2 2" xfId="47437"/>
    <cellStyle name="Total 26 4 2 2 2 3" xfId="36833"/>
    <cellStyle name="Total 26 4 2 2 3" xfId="21138"/>
    <cellStyle name="Total 26 4 2 2 3 2" xfId="42325"/>
    <cellStyle name="Total 26 4 2 2 4" xfId="31741"/>
    <cellStyle name="Total 26 4 2 2_Table 2A-1_EFT (Annual)" xfId="8934"/>
    <cellStyle name="Total 26 4 2 3" xfId="11621"/>
    <cellStyle name="Total 26 4 2 3 2" xfId="23705"/>
    <cellStyle name="Total 26 4 2 3 2 2" xfId="44891"/>
    <cellStyle name="Total 26 4 2 3 3" xfId="34287"/>
    <cellStyle name="Total 26 4 2 4" xfId="18592"/>
    <cellStyle name="Total 26 4 2 4 2" xfId="39779"/>
    <cellStyle name="Total 26 4 2 5" xfId="28998"/>
    <cellStyle name="Total 26 4 2_Table 2A-1_EFT (Annual)" xfId="8933"/>
    <cellStyle name="Total 26 4 3" xfId="4815"/>
    <cellStyle name="Total 26 4 3 2" xfId="13075"/>
    <cellStyle name="Total 26 4 3 2 2" xfId="25081"/>
    <cellStyle name="Total 26 4 3 2 2 2" xfId="46267"/>
    <cellStyle name="Total 26 4 3 2 3" xfId="35663"/>
    <cellStyle name="Total 26 4 3 3" xfId="19968"/>
    <cellStyle name="Total 26 4 3 3 2" xfId="41155"/>
    <cellStyle name="Total 26 4 3 4" xfId="30472"/>
    <cellStyle name="Total 26 4 3_Table 2A-1_EFT (Annual)" xfId="8935"/>
    <cellStyle name="Total 26 4 4" xfId="10419"/>
    <cellStyle name="Total 26 4 4 2" xfId="22535"/>
    <cellStyle name="Total 26 4 4 2 2" xfId="43721"/>
    <cellStyle name="Total 26 4 4 3" xfId="33117"/>
    <cellStyle name="Total 26 4 5" xfId="17422"/>
    <cellStyle name="Total 26 4 5 2" xfId="38609"/>
    <cellStyle name="Total 26 4 6" xfId="27729"/>
    <cellStyle name="Total 26 4_Table 2A-1_EFT (Annual)" xfId="8932"/>
    <cellStyle name="Total 26 5" xfId="805"/>
    <cellStyle name="Total 26 5 2" xfId="4366"/>
    <cellStyle name="Total 26 5 2 2" xfId="12646"/>
    <cellStyle name="Total 26 5 2 2 2" xfId="24663"/>
    <cellStyle name="Total 26 5 2 2 2 2" xfId="45849"/>
    <cellStyle name="Total 26 5 2 2 3" xfId="35245"/>
    <cellStyle name="Total 26 5 2 3" xfId="19550"/>
    <cellStyle name="Total 26 5 2 3 2" xfId="40737"/>
    <cellStyle name="Total 26 5 2 4" xfId="30023"/>
    <cellStyle name="Total 26 5 2_Table 2A-1_EFT (Annual)" xfId="8937"/>
    <cellStyle name="Total 26 5 3" xfId="9994"/>
    <cellStyle name="Total 26 5 3 2" xfId="22117"/>
    <cellStyle name="Total 26 5 3 2 2" xfId="43303"/>
    <cellStyle name="Total 26 5 3 3" xfId="32699"/>
    <cellStyle name="Total 26 5 4" xfId="17004"/>
    <cellStyle name="Total 26 5 4 2" xfId="38191"/>
    <cellStyle name="Total 26 5 5" xfId="27280"/>
    <cellStyle name="Total 26 5_Table 2A-1_EFT (Annual)" xfId="8936"/>
    <cellStyle name="Total 26 6" xfId="1993"/>
    <cellStyle name="Total 26 6 2" xfId="5554"/>
    <cellStyle name="Total 26 6 2 2" xfId="13769"/>
    <cellStyle name="Total 26 6 2 2 2" xfId="25757"/>
    <cellStyle name="Total 26 6 2 2 2 2" xfId="46943"/>
    <cellStyle name="Total 26 6 2 2 3" xfId="36339"/>
    <cellStyle name="Total 26 6 2 3" xfId="20644"/>
    <cellStyle name="Total 26 6 2 3 2" xfId="41831"/>
    <cellStyle name="Total 26 6 2 4" xfId="31211"/>
    <cellStyle name="Total 26 6 2_Table 2A-1_EFT (Annual)" xfId="8939"/>
    <cellStyle name="Total 26 6 3" xfId="11113"/>
    <cellStyle name="Total 26 6 3 2" xfId="23211"/>
    <cellStyle name="Total 26 6 3 2 2" xfId="44397"/>
    <cellStyle name="Total 26 6 3 3" xfId="33793"/>
    <cellStyle name="Total 26 6 4" xfId="18098"/>
    <cellStyle name="Total 26 6 4 2" xfId="39285"/>
    <cellStyle name="Total 26 6 5" xfId="28468"/>
    <cellStyle name="Total 26 6_Table 2A-1_EFT (Annual)" xfId="8938"/>
    <cellStyle name="Total 26 7" xfId="3795"/>
    <cellStyle name="Total 26 7 2" xfId="12163"/>
    <cellStyle name="Total 26 7 2 2" xfId="24193"/>
    <cellStyle name="Total 26 7 2 2 2" xfId="45379"/>
    <cellStyle name="Total 26 7 2 3" xfId="34775"/>
    <cellStyle name="Total 26 7 3" xfId="19080"/>
    <cellStyle name="Total 26 7 3 2" xfId="40267"/>
    <cellStyle name="Total 26 7 4" xfId="29504"/>
    <cellStyle name="Total 26 7_Table 2A-1_EFT (Annual)" xfId="8940"/>
    <cellStyle name="Total 26 8" xfId="9482"/>
    <cellStyle name="Total 26 8 2" xfId="21647"/>
    <cellStyle name="Total 26 8 2 2" xfId="42833"/>
    <cellStyle name="Total 26 8 3" xfId="32229"/>
    <cellStyle name="Total 26 9" xfId="16534"/>
    <cellStyle name="Total 26 9 2" xfId="37721"/>
    <cellStyle name="Total 26_Table 2A-1_EFT (Annual)" xfId="3562"/>
    <cellStyle name="Total 27" xfId="248"/>
    <cellStyle name="Total 27 10" xfId="26803"/>
    <cellStyle name="Total 27 2" xfId="635"/>
    <cellStyle name="Total 27 2 2" xfId="1612"/>
    <cellStyle name="Total 27 2 2 2" xfId="2882"/>
    <cellStyle name="Total 27 2 2 2 2" xfId="6443"/>
    <cellStyle name="Total 27 2 2 2 2 2" xfId="14637"/>
    <cellStyle name="Total 27 2 2 2 2 2 2" xfId="26609"/>
    <cellStyle name="Total 27 2 2 2 2 2 2 2" xfId="47795"/>
    <cellStyle name="Total 27 2 2 2 2 2 3" xfId="37191"/>
    <cellStyle name="Total 27 2 2 2 2 3" xfId="21496"/>
    <cellStyle name="Total 27 2 2 2 2 3 2" xfId="42683"/>
    <cellStyle name="Total 27 2 2 2 2 4" xfId="32099"/>
    <cellStyle name="Total 27 2 2 2 2_Table 2A-1_EFT (Annual)" xfId="8943"/>
    <cellStyle name="Total 27 2 2 2 3" xfId="11979"/>
    <cellStyle name="Total 27 2 2 2 3 2" xfId="24063"/>
    <cellStyle name="Total 27 2 2 2 3 2 2" xfId="45249"/>
    <cellStyle name="Total 27 2 2 2 3 3" xfId="34645"/>
    <cellStyle name="Total 27 2 2 2 4" xfId="18950"/>
    <cellStyle name="Total 27 2 2 2 4 2" xfId="40137"/>
    <cellStyle name="Total 27 2 2 2 5" xfId="29356"/>
    <cellStyle name="Total 27 2 2 2_Table 2A-1_EFT (Annual)" xfId="8942"/>
    <cellStyle name="Total 27 2 2 3" xfId="5173"/>
    <cellStyle name="Total 27 2 2 3 2" xfId="13433"/>
    <cellStyle name="Total 27 2 2 3 2 2" xfId="25439"/>
    <cellStyle name="Total 27 2 2 3 2 2 2" xfId="46625"/>
    <cellStyle name="Total 27 2 2 3 2 3" xfId="36021"/>
    <cellStyle name="Total 27 2 2 3 3" xfId="20326"/>
    <cellStyle name="Total 27 2 2 3 3 2" xfId="41513"/>
    <cellStyle name="Total 27 2 2 3 4" xfId="30830"/>
    <cellStyle name="Total 27 2 2 3_Table 2A-1_EFT (Annual)" xfId="8944"/>
    <cellStyle name="Total 27 2 2 4" xfId="10777"/>
    <cellStyle name="Total 27 2 2 4 2" xfId="22893"/>
    <cellStyle name="Total 27 2 2 4 2 2" xfId="44079"/>
    <cellStyle name="Total 27 2 2 4 3" xfId="33475"/>
    <cellStyle name="Total 27 2 2 5" xfId="17780"/>
    <cellStyle name="Total 27 2 2 5 2" xfId="38967"/>
    <cellStyle name="Total 27 2 2 6" xfId="28087"/>
    <cellStyle name="Total 27 2 2_Table 2A-1_EFT (Annual)" xfId="8941"/>
    <cellStyle name="Total 27 2 3" xfId="1125"/>
    <cellStyle name="Total 27 2 3 2" xfId="4686"/>
    <cellStyle name="Total 27 2 3 2 2" xfId="12946"/>
    <cellStyle name="Total 27 2 3 2 2 2" xfId="24952"/>
    <cellStyle name="Total 27 2 3 2 2 2 2" xfId="46138"/>
    <cellStyle name="Total 27 2 3 2 2 3" xfId="35534"/>
    <cellStyle name="Total 27 2 3 2 3" xfId="19839"/>
    <cellStyle name="Total 27 2 3 2 3 2" xfId="41026"/>
    <cellStyle name="Total 27 2 3 2 4" xfId="30343"/>
    <cellStyle name="Total 27 2 3 2_Table 2A-1_EFT (Annual)" xfId="8946"/>
    <cellStyle name="Total 27 2 3 3" xfId="10290"/>
    <cellStyle name="Total 27 2 3 3 2" xfId="22406"/>
    <cellStyle name="Total 27 2 3 3 2 2" xfId="43592"/>
    <cellStyle name="Total 27 2 3 3 3" xfId="32988"/>
    <cellStyle name="Total 27 2 3 4" xfId="17293"/>
    <cellStyle name="Total 27 2 3 4 2" xfId="38480"/>
    <cellStyle name="Total 27 2 3 5" xfId="27600"/>
    <cellStyle name="Total 27 2 3_Table 2A-1_EFT (Annual)" xfId="8945"/>
    <cellStyle name="Total 27 2 4" xfId="2351"/>
    <cellStyle name="Total 27 2 4 2" xfId="5912"/>
    <cellStyle name="Total 27 2 4 2 2" xfId="14127"/>
    <cellStyle name="Total 27 2 4 2 2 2" xfId="26115"/>
    <cellStyle name="Total 27 2 4 2 2 2 2" xfId="47301"/>
    <cellStyle name="Total 27 2 4 2 2 3" xfId="36697"/>
    <cellStyle name="Total 27 2 4 2 3" xfId="21002"/>
    <cellStyle name="Total 27 2 4 2 3 2" xfId="42189"/>
    <cellStyle name="Total 27 2 4 2 4" xfId="31569"/>
    <cellStyle name="Total 27 2 4 2_Table 2A-1_EFT (Annual)" xfId="8948"/>
    <cellStyle name="Total 27 2 4 3" xfId="11471"/>
    <cellStyle name="Total 27 2 4 3 2" xfId="23569"/>
    <cellStyle name="Total 27 2 4 3 2 2" xfId="44755"/>
    <cellStyle name="Total 27 2 4 3 3" xfId="34151"/>
    <cellStyle name="Total 27 2 4 4" xfId="18456"/>
    <cellStyle name="Total 27 2 4 4 2" xfId="39643"/>
    <cellStyle name="Total 27 2 4 5" xfId="28826"/>
    <cellStyle name="Total 27 2 4_Table 2A-1_EFT (Annual)" xfId="8947"/>
    <cellStyle name="Total 27 2 5" xfId="4205"/>
    <cellStyle name="Total 27 2 5 2" xfId="12529"/>
    <cellStyle name="Total 27 2 5 2 2" xfId="24551"/>
    <cellStyle name="Total 27 2 5 2 2 2" xfId="45737"/>
    <cellStyle name="Total 27 2 5 2 3" xfId="35133"/>
    <cellStyle name="Total 27 2 5 3" xfId="19438"/>
    <cellStyle name="Total 27 2 5 3 2" xfId="40625"/>
    <cellStyle name="Total 27 2 5 4" xfId="29893"/>
    <cellStyle name="Total 27 2 5_Table 2A-1_EFT (Annual)" xfId="8949"/>
    <cellStyle name="Total 27 2 6" xfId="9868"/>
    <cellStyle name="Total 27 2 6 2" xfId="22005"/>
    <cellStyle name="Total 27 2 6 2 2" xfId="43191"/>
    <cellStyle name="Total 27 2 6 3" xfId="32587"/>
    <cellStyle name="Total 27 2 7" xfId="16892"/>
    <cellStyle name="Total 27 2 7 2" xfId="38079"/>
    <cellStyle name="Total 27 2 8" xfId="27150"/>
    <cellStyle name="Total 27 2_Table 2A-1_EFT (Annual)" xfId="3566"/>
    <cellStyle name="Total 27 3" xfId="474"/>
    <cellStyle name="Total 27 3 2" xfId="1451"/>
    <cellStyle name="Total 27 3 2 2" xfId="2721"/>
    <cellStyle name="Total 27 3 2 2 2" xfId="6282"/>
    <cellStyle name="Total 27 3 2 2 2 2" xfId="14476"/>
    <cellStyle name="Total 27 3 2 2 2 2 2" xfId="26448"/>
    <cellStyle name="Total 27 3 2 2 2 2 2 2" xfId="47634"/>
    <cellStyle name="Total 27 3 2 2 2 2 3" xfId="37030"/>
    <cellStyle name="Total 27 3 2 2 2 3" xfId="21335"/>
    <cellStyle name="Total 27 3 2 2 2 3 2" xfId="42522"/>
    <cellStyle name="Total 27 3 2 2 2 4" xfId="31938"/>
    <cellStyle name="Total 27 3 2 2 2_Table 2A-1_EFT (Annual)" xfId="8952"/>
    <cellStyle name="Total 27 3 2 2 3" xfId="11818"/>
    <cellStyle name="Total 27 3 2 2 3 2" xfId="23902"/>
    <cellStyle name="Total 27 3 2 2 3 2 2" xfId="45088"/>
    <cellStyle name="Total 27 3 2 2 3 3" xfId="34484"/>
    <cellStyle name="Total 27 3 2 2 4" xfId="18789"/>
    <cellStyle name="Total 27 3 2 2 4 2" xfId="39976"/>
    <cellStyle name="Total 27 3 2 2 5" xfId="29195"/>
    <cellStyle name="Total 27 3 2 2_Table 2A-1_EFT (Annual)" xfId="8951"/>
    <cellStyle name="Total 27 3 2 3" xfId="5012"/>
    <cellStyle name="Total 27 3 2 3 2" xfId="13272"/>
    <cellStyle name="Total 27 3 2 3 2 2" xfId="25278"/>
    <cellStyle name="Total 27 3 2 3 2 2 2" xfId="46464"/>
    <cellStyle name="Total 27 3 2 3 2 3" xfId="35860"/>
    <cellStyle name="Total 27 3 2 3 3" xfId="20165"/>
    <cellStyle name="Total 27 3 2 3 3 2" xfId="41352"/>
    <cellStyle name="Total 27 3 2 3 4" xfId="30669"/>
    <cellStyle name="Total 27 3 2 3_Table 2A-1_EFT (Annual)" xfId="8953"/>
    <cellStyle name="Total 27 3 2 4" xfId="10616"/>
    <cellStyle name="Total 27 3 2 4 2" xfId="22732"/>
    <cellStyle name="Total 27 3 2 4 2 2" xfId="43918"/>
    <cellStyle name="Total 27 3 2 4 3" xfId="33314"/>
    <cellStyle name="Total 27 3 2 5" xfId="17619"/>
    <cellStyle name="Total 27 3 2 5 2" xfId="38806"/>
    <cellStyle name="Total 27 3 2 6" xfId="27926"/>
    <cellStyle name="Total 27 3 2_Table 2A-1_EFT (Annual)" xfId="8950"/>
    <cellStyle name="Total 27 3 3" xfId="995"/>
    <cellStyle name="Total 27 3 3 2" xfId="4556"/>
    <cellStyle name="Total 27 3 3 2 2" xfId="12816"/>
    <cellStyle name="Total 27 3 3 2 2 2" xfId="24822"/>
    <cellStyle name="Total 27 3 3 2 2 2 2" xfId="46008"/>
    <cellStyle name="Total 27 3 3 2 2 3" xfId="35404"/>
    <cellStyle name="Total 27 3 3 2 3" xfId="19709"/>
    <cellStyle name="Total 27 3 3 2 3 2" xfId="40896"/>
    <cellStyle name="Total 27 3 3 2 4" xfId="30213"/>
    <cellStyle name="Total 27 3 3 2_Table 2A-1_EFT (Annual)" xfId="8955"/>
    <cellStyle name="Total 27 3 3 3" xfId="10160"/>
    <cellStyle name="Total 27 3 3 3 2" xfId="22276"/>
    <cellStyle name="Total 27 3 3 3 2 2" xfId="43462"/>
    <cellStyle name="Total 27 3 3 3 3" xfId="32858"/>
    <cellStyle name="Total 27 3 3 4" xfId="17163"/>
    <cellStyle name="Total 27 3 3 4 2" xfId="38350"/>
    <cellStyle name="Total 27 3 3 5" xfId="27470"/>
    <cellStyle name="Total 27 3 3_Table 2A-1_EFT (Annual)" xfId="8954"/>
    <cellStyle name="Total 27 3 4" xfId="2190"/>
    <cellStyle name="Total 27 3 4 2" xfId="5751"/>
    <cellStyle name="Total 27 3 4 2 2" xfId="13966"/>
    <cellStyle name="Total 27 3 4 2 2 2" xfId="25954"/>
    <cellStyle name="Total 27 3 4 2 2 2 2" xfId="47140"/>
    <cellStyle name="Total 27 3 4 2 2 3" xfId="36536"/>
    <cellStyle name="Total 27 3 4 2 3" xfId="20841"/>
    <cellStyle name="Total 27 3 4 2 3 2" xfId="42028"/>
    <cellStyle name="Total 27 3 4 2 4" xfId="31408"/>
    <cellStyle name="Total 27 3 4 2_Table 2A-1_EFT (Annual)" xfId="8957"/>
    <cellStyle name="Total 27 3 4 3" xfId="11310"/>
    <cellStyle name="Total 27 3 4 3 2" xfId="23408"/>
    <cellStyle name="Total 27 3 4 3 2 2" xfId="44594"/>
    <cellStyle name="Total 27 3 4 3 3" xfId="33990"/>
    <cellStyle name="Total 27 3 4 4" xfId="18295"/>
    <cellStyle name="Total 27 3 4 4 2" xfId="39482"/>
    <cellStyle name="Total 27 3 4 5" xfId="28665"/>
    <cellStyle name="Total 27 3 4_Table 2A-1_EFT (Annual)" xfId="8956"/>
    <cellStyle name="Total 27 3 5" xfId="4044"/>
    <cellStyle name="Total 27 3 5 2" xfId="12368"/>
    <cellStyle name="Total 27 3 5 2 2" xfId="24390"/>
    <cellStyle name="Total 27 3 5 2 2 2" xfId="45576"/>
    <cellStyle name="Total 27 3 5 2 3" xfId="34972"/>
    <cellStyle name="Total 27 3 5 3" xfId="19277"/>
    <cellStyle name="Total 27 3 5 3 2" xfId="40464"/>
    <cellStyle name="Total 27 3 5 4" xfId="29732"/>
    <cellStyle name="Total 27 3 5_Table 2A-1_EFT (Annual)" xfId="8958"/>
    <cellStyle name="Total 27 3 6" xfId="9707"/>
    <cellStyle name="Total 27 3 6 2" xfId="21844"/>
    <cellStyle name="Total 27 3 6 2 2" xfId="43030"/>
    <cellStyle name="Total 27 3 6 3" xfId="32426"/>
    <cellStyle name="Total 27 3 7" xfId="16731"/>
    <cellStyle name="Total 27 3 7 2" xfId="37918"/>
    <cellStyle name="Total 27 3 8" xfId="26989"/>
    <cellStyle name="Total 27 3_Table 2A-1_EFT (Annual)" xfId="3567"/>
    <cellStyle name="Total 27 4" xfId="1290"/>
    <cellStyle name="Total 27 4 2" xfId="2560"/>
    <cellStyle name="Total 27 4 2 2" xfId="6121"/>
    <cellStyle name="Total 27 4 2 2 2" xfId="14315"/>
    <cellStyle name="Total 27 4 2 2 2 2" xfId="26287"/>
    <cellStyle name="Total 27 4 2 2 2 2 2" xfId="47473"/>
    <cellStyle name="Total 27 4 2 2 2 3" xfId="36869"/>
    <cellStyle name="Total 27 4 2 2 3" xfId="21174"/>
    <cellStyle name="Total 27 4 2 2 3 2" xfId="42361"/>
    <cellStyle name="Total 27 4 2 2 4" xfId="31777"/>
    <cellStyle name="Total 27 4 2 2_Table 2A-1_EFT (Annual)" xfId="8961"/>
    <cellStyle name="Total 27 4 2 3" xfId="11657"/>
    <cellStyle name="Total 27 4 2 3 2" xfId="23741"/>
    <cellStyle name="Total 27 4 2 3 2 2" xfId="44927"/>
    <cellStyle name="Total 27 4 2 3 3" xfId="34323"/>
    <cellStyle name="Total 27 4 2 4" xfId="18628"/>
    <cellStyle name="Total 27 4 2 4 2" xfId="39815"/>
    <cellStyle name="Total 27 4 2 5" xfId="29034"/>
    <cellStyle name="Total 27 4 2_Table 2A-1_EFT (Annual)" xfId="8960"/>
    <cellStyle name="Total 27 4 3" xfId="4851"/>
    <cellStyle name="Total 27 4 3 2" xfId="13111"/>
    <cellStyle name="Total 27 4 3 2 2" xfId="25117"/>
    <cellStyle name="Total 27 4 3 2 2 2" xfId="46303"/>
    <cellStyle name="Total 27 4 3 2 3" xfId="35699"/>
    <cellStyle name="Total 27 4 3 3" xfId="20004"/>
    <cellStyle name="Total 27 4 3 3 2" xfId="41191"/>
    <cellStyle name="Total 27 4 3 4" xfId="30508"/>
    <cellStyle name="Total 27 4 3_Table 2A-1_EFT (Annual)" xfId="8962"/>
    <cellStyle name="Total 27 4 4" xfId="10455"/>
    <cellStyle name="Total 27 4 4 2" xfId="22571"/>
    <cellStyle name="Total 27 4 4 2 2" xfId="43757"/>
    <cellStyle name="Total 27 4 4 3" xfId="33153"/>
    <cellStyle name="Total 27 4 5" xfId="17458"/>
    <cellStyle name="Total 27 4 5 2" xfId="38645"/>
    <cellStyle name="Total 27 4 6" xfId="27765"/>
    <cellStyle name="Total 27 4_Table 2A-1_EFT (Annual)" xfId="8959"/>
    <cellStyle name="Total 27 5" xfId="840"/>
    <cellStyle name="Total 27 5 2" xfId="4401"/>
    <cellStyle name="Total 27 5 2 2" xfId="12675"/>
    <cellStyle name="Total 27 5 2 2 2" xfId="24692"/>
    <cellStyle name="Total 27 5 2 2 2 2" xfId="45878"/>
    <cellStyle name="Total 27 5 2 2 3" xfId="35274"/>
    <cellStyle name="Total 27 5 2 3" xfId="19579"/>
    <cellStyle name="Total 27 5 2 3 2" xfId="40766"/>
    <cellStyle name="Total 27 5 2 4" xfId="30058"/>
    <cellStyle name="Total 27 5 2_Table 2A-1_EFT (Annual)" xfId="8964"/>
    <cellStyle name="Total 27 5 3" xfId="10024"/>
    <cellStyle name="Total 27 5 3 2" xfId="22146"/>
    <cellStyle name="Total 27 5 3 2 2" xfId="43332"/>
    <cellStyle name="Total 27 5 3 3" xfId="32728"/>
    <cellStyle name="Total 27 5 4" xfId="17033"/>
    <cellStyle name="Total 27 5 4 2" xfId="38220"/>
    <cellStyle name="Total 27 5 5" xfId="27315"/>
    <cellStyle name="Total 27 5_Table 2A-1_EFT (Annual)" xfId="8963"/>
    <cellStyle name="Total 27 6" xfId="2029"/>
    <cellStyle name="Total 27 6 2" xfId="5590"/>
    <cellStyle name="Total 27 6 2 2" xfId="13805"/>
    <cellStyle name="Total 27 6 2 2 2" xfId="25793"/>
    <cellStyle name="Total 27 6 2 2 2 2" xfId="46979"/>
    <cellStyle name="Total 27 6 2 2 3" xfId="36375"/>
    <cellStyle name="Total 27 6 2 3" xfId="20680"/>
    <cellStyle name="Total 27 6 2 3 2" xfId="41867"/>
    <cellStyle name="Total 27 6 2 4" xfId="31247"/>
    <cellStyle name="Total 27 6 2_Table 2A-1_EFT (Annual)" xfId="8966"/>
    <cellStyle name="Total 27 6 3" xfId="11149"/>
    <cellStyle name="Total 27 6 3 2" xfId="23247"/>
    <cellStyle name="Total 27 6 3 2 2" xfId="44433"/>
    <cellStyle name="Total 27 6 3 3" xfId="33829"/>
    <cellStyle name="Total 27 6 4" xfId="18134"/>
    <cellStyle name="Total 27 6 4 2" xfId="39321"/>
    <cellStyle name="Total 27 6 5" xfId="28504"/>
    <cellStyle name="Total 27 6_Table 2A-1_EFT (Annual)" xfId="8965"/>
    <cellStyle name="Total 27 7" xfId="3837"/>
    <cellStyle name="Total 27 7 2" xfId="12200"/>
    <cellStyle name="Total 27 7 2 2" xfId="24229"/>
    <cellStyle name="Total 27 7 2 2 2" xfId="45415"/>
    <cellStyle name="Total 27 7 2 3" xfId="34811"/>
    <cellStyle name="Total 27 7 3" xfId="19116"/>
    <cellStyle name="Total 27 7 3 2" xfId="40303"/>
    <cellStyle name="Total 27 7 4" xfId="29546"/>
    <cellStyle name="Total 27 7_Table 2A-1_EFT (Annual)" xfId="8967"/>
    <cellStyle name="Total 27 8" xfId="9519"/>
    <cellStyle name="Total 27 8 2" xfId="21683"/>
    <cellStyle name="Total 27 8 2 2" xfId="42869"/>
    <cellStyle name="Total 27 8 3" xfId="32265"/>
    <cellStyle name="Total 27 9" xfId="16570"/>
    <cellStyle name="Total 27 9 2" xfId="37757"/>
    <cellStyle name="Total 27_Table 2A-1_EFT (Annual)" xfId="3565"/>
    <cellStyle name="Total 28" xfId="188"/>
    <cellStyle name="Total 28 10" xfId="26743"/>
    <cellStyle name="Total 28 2" xfId="581"/>
    <cellStyle name="Total 28 2 2" xfId="1558"/>
    <cellStyle name="Total 28 2 2 2" xfId="2828"/>
    <cellStyle name="Total 28 2 2 2 2" xfId="6389"/>
    <cellStyle name="Total 28 2 2 2 2 2" xfId="14583"/>
    <cellStyle name="Total 28 2 2 2 2 2 2" xfId="26555"/>
    <cellStyle name="Total 28 2 2 2 2 2 2 2" xfId="47741"/>
    <cellStyle name="Total 28 2 2 2 2 2 3" xfId="37137"/>
    <cellStyle name="Total 28 2 2 2 2 3" xfId="21442"/>
    <cellStyle name="Total 28 2 2 2 2 3 2" xfId="42629"/>
    <cellStyle name="Total 28 2 2 2 2 4" xfId="32045"/>
    <cellStyle name="Total 28 2 2 2 2_Table 2A-1_EFT (Annual)" xfId="8970"/>
    <cellStyle name="Total 28 2 2 2 3" xfId="11925"/>
    <cellStyle name="Total 28 2 2 2 3 2" xfId="24009"/>
    <cellStyle name="Total 28 2 2 2 3 2 2" xfId="45195"/>
    <cellStyle name="Total 28 2 2 2 3 3" xfId="34591"/>
    <cellStyle name="Total 28 2 2 2 4" xfId="18896"/>
    <cellStyle name="Total 28 2 2 2 4 2" xfId="40083"/>
    <cellStyle name="Total 28 2 2 2 5" xfId="29302"/>
    <cellStyle name="Total 28 2 2 2_Table 2A-1_EFT (Annual)" xfId="8969"/>
    <cellStyle name="Total 28 2 2 3" xfId="5119"/>
    <cellStyle name="Total 28 2 2 3 2" xfId="13379"/>
    <cellStyle name="Total 28 2 2 3 2 2" xfId="25385"/>
    <cellStyle name="Total 28 2 2 3 2 2 2" xfId="46571"/>
    <cellStyle name="Total 28 2 2 3 2 3" xfId="35967"/>
    <cellStyle name="Total 28 2 2 3 3" xfId="20272"/>
    <cellStyle name="Total 28 2 2 3 3 2" xfId="41459"/>
    <cellStyle name="Total 28 2 2 3 4" xfId="30776"/>
    <cellStyle name="Total 28 2 2 3_Table 2A-1_EFT (Annual)" xfId="8971"/>
    <cellStyle name="Total 28 2 2 4" xfId="10723"/>
    <cellStyle name="Total 28 2 2 4 2" xfId="22839"/>
    <cellStyle name="Total 28 2 2 4 2 2" xfId="44025"/>
    <cellStyle name="Total 28 2 2 4 3" xfId="33421"/>
    <cellStyle name="Total 28 2 2 5" xfId="17726"/>
    <cellStyle name="Total 28 2 2 5 2" xfId="38913"/>
    <cellStyle name="Total 28 2 2 6" xfId="28033"/>
    <cellStyle name="Total 28 2 2_Table 2A-1_EFT (Annual)" xfId="8968"/>
    <cellStyle name="Total 28 2 3" xfId="1081"/>
    <cellStyle name="Total 28 2 3 2" xfId="4642"/>
    <cellStyle name="Total 28 2 3 2 2" xfId="12902"/>
    <cellStyle name="Total 28 2 3 2 2 2" xfId="24908"/>
    <cellStyle name="Total 28 2 3 2 2 2 2" xfId="46094"/>
    <cellStyle name="Total 28 2 3 2 2 3" xfId="35490"/>
    <cellStyle name="Total 28 2 3 2 3" xfId="19795"/>
    <cellStyle name="Total 28 2 3 2 3 2" xfId="40982"/>
    <cellStyle name="Total 28 2 3 2 4" xfId="30299"/>
    <cellStyle name="Total 28 2 3 2_Table 2A-1_EFT (Annual)" xfId="8973"/>
    <cellStyle name="Total 28 2 3 3" xfId="10246"/>
    <cellStyle name="Total 28 2 3 3 2" xfId="22362"/>
    <cellStyle name="Total 28 2 3 3 2 2" xfId="43548"/>
    <cellStyle name="Total 28 2 3 3 3" xfId="32944"/>
    <cellStyle name="Total 28 2 3 4" xfId="17249"/>
    <cellStyle name="Total 28 2 3 4 2" xfId="38436"/>
    <cellStyle name="Total 28 2 3 5" xfId="27556"/>
    <cellStyle name="Total 28 2 3_Table 2A-1_EFT (Annual)" xfId="8972"/>
    <cellStyle name="Total 28 2 4" xfId="2297"/>
    <cellStyle name="Total 28 2 4 2" xfId="5858"/>
    <cellStyle name="Total 28 2 4 2 2" xfId="14073"/>
    <cellStyle name="Total 28 2 4 2 2 2" xfId="26061"/>
    <cellStyle name="Total 28 2 4 2 2 2 2" xfId="47247"/>
    <cellStyle name="Total 28 2 4 2 2 3" xfId="36643"/>
    <cellStyle name="Total 28 2 4 2 3" xfId="20948"/>
    <cellStyle name="Total 28 2 4 2 3 2" xfId="42135"/>
    <cellStyle name="Total 28 2 4 2 4" xfId="31515"/>
    <cellStyle name="Total 28 2 4 2_Table 2A-1_EFT (Annual)" xfId="8975"/>
    <cellStyle name="Total 28 2 4 3" xfId="11417"/>
    <cellStyle name="Total 28 2 4 3 2" xfId="23515"/>
    <cellStyle name="Total 28 2 4 3 2 2" xfId="44701"/>
    <cellStyle name="Total 28 2 4 3 3" xfId="34097"/>
    <cellStyle name="Total 28 2 4 4" xfId="18402"/>
    <cellStyle name="Total 28 2 4 4 2" xfId="39589"/>
    <cellStyle name="Total 28 2 4 5" xfId="28772"/>
    <cellStyle name="Total 28 2 4_Table 2A-1_EFT (Annual)" xfId="8974"/>
    <cellStyle name="Total 28 2 5" xfId="4151"/>
    <cellStyle name="Total 28 2 5 2" xfId="12475"/>
    <cellStyle name="Total 28 2 5 2 2" xfId="24497"/>
    <cellStyle name="Total 28 2 5 2 2 2" xfId="45683"/>
    <cellStyle name="Total 28 2 5 2 3" xfId="35079"/>
    <cellStyle name="Total 28 2 5 3" xfId="19384"/>
    <cellStyle name="Total 28 2 5 3 2" xfId="40571"/>
    <cellStyle name="Total 28 2 5 4" xfId="29839"/>
    <cellStyle name="Total 28 2 5_Table 2A-1_EFT (Annual)" xfId="8976"/>
    <cellStyle name="Total 28 2 6" xfId="9814"/>
    <cellStyle name="Total 28 2 6 2" xfId="21951"/>
    <cellStyle name="Total 28 2 6 2 2" xfId="43137"/>
    <cellStyle name="Total 28 2 6 3" xfId="32533"/>
    <cellStyle name="Total 28 2 7" xfId="16838"/>
    <cellStyle name="Total 28 2 7 2" xfId="38025"/>
    <cellStyle name="Total 28 2 8" xfId="27096"/>
    <cellStyle name="Total 28 2_Table 2A-1_EFT (Annual)" xfId="3569"/>
    <cellStyle name="Total 28 3" xfId="418"/>
    <cellStyle name="Total 28 3 2" xfId="1401"/>
    <cellStyle name="Total 28 3 2 2" xfId="2671"/>
    <cellStyle name="Total 28 3 2 2 2" xfId="6232"/>
    <cellStyle name="Total 28 3 2 2 2 2" xfId="14426"/>
    <cellStyle name="Total 28 3 2 2 2 2 2" xfId="26398"/>
    <cellStyle name="Total 28 3 2 2 2 2 2 2" xfId="47584"/>
    <cellStyle name="Total 28 3 2 2 2 2 3" xfId="36980"/>
    <cellStyle name="Total 28 3 2 2 2 3" xfId="21285"/>
    <cellStyle name="Total 28 3 2 2 2 3 2" xfId="42472"/>
    <cellStyle name="Total 28 3 2 2 2 4" xfId="31888"/>
    <cellStyle name="Total 28 3 2 2 2_Table 2A-1_EFT (Annual)" xfId="8979"/>
    <cellStyle name="Total 28 3 2 2 3" xfId="11768"/>
    <cellStyle name="Total 28 3 2 2 3 2" xfId="23852"/>
    <cellStyle name="Total 28 3 2 2 3 2 2" xfId="45038"/>
    <cellStyle name="Total 28 3 2 2 3 3" xfId="34434"/>
    <cellStyle name="Total 28 3 2 2 4" xfId="18739"/>
    <cellStyle name="Total 28 3 2 2 4 2" xfId="39926"/>
    <cellStyle name="Total 28 3 2 2 5" xfId="29145"/>
    <cellStyle name="Total 28 3 2 2_Table 2A-1_EFT (Annual)" xfId="8978"/>
    <cellStyle name="Total 28 3 2 3" xfId="4962"/>
    <cellStyle name="Total 28 3 2 3 2" xfId="13222"/>
    <cellStyle name="Total 28 3 2 3 2 2" xfId="25228"/>
    <cellStyle name="Total 28 3 2 3 2 2 2" xfId="46414"/>
    <cellStyle name="Total 28 3 2 3 2 3" xfId="35810"/>
    <cellStyle name="Total 28 3 2 3 3" xfId="20115"/>
    <cellStyle name="Total 28 3 2 3 3 2" xfId="41302"/>
    <cellStyle name="Total 28 3 2 3 4" xfId="30619"/>
    <cellStyle name="Total 28 3 2 3_Table 2A-1_EFT (Annual)" xfId="8980"/>
    <cellStyle name="Total 28 3 2 4" xfId="10566"/>
    <cellStyle name="Total 28 3 2 4 2" xfId="22682"/>
    <cellStyle name="Total 28 3 2 4 2 2" xfId="43868"/>
    <cellStyle name="Total 28 3 2 4 3" xfId="33264"/>
    <cellStyle name="Total 28 3 2 5" xfId="17569"/>
    <cellStyle name="Total 28 3 2 5 2" xfId="38756"/>
    <cellStyle name="Total 28 3 2 6" xfId="27876"/>
    <cellStyle name="Total 28 3 2_Table 2A-1_EFT (Annual)" xfId="8977"/>
    <cellStyle name="Total 28 3 3" xfId="948"/>
    <cellStyle name="Total 28 3 3 2" xfId="4509"/>
    <cellStyle name="Total 28 3 3 2 2" xfId="12771"/>
    <cellStyle name="Total 28 3 3 2 2 2" xfId="24781"/>
    <cellStyle name="Total 28 3 3 2 2 2 2" xfId="45967"/>
    <cellStyle name="Total 28 3 3 2 2 3" xfId="35363"/>
    <cellStyle name="Total 28 3 3 2 3" xfId="19668"/>
    <cellStyle name="Total 28 3 3 2 3 2" xfId="40855"/>
    <cellStyle name="Total 28 3 3 2 4" xfId="30166"/>
    <cellStyle name="Total 28 3 3 2_Table 2A-1_EFT (Annual)" xfId="8982"/>
    <cellStyle name="Total 28 3 3 3" xfId="10118"/>
    <cellStyle name="Total 28 3 3 3 2" xfId="22235"/>
    <cellStyle name="Total 28 3 3 3 2 2" xfId="43421"/>
    <cellStyle name="Total 28 3 3 3 3" xfId="32817"/>
    <cellStyle name="Total 28 3 3 4" xfId="17122"/>
    <cellStyle name="Total 28 3 3 4 2" xfId="38309"/>
    <cellStyle name="Total 28 3 3 5" xfId="27423"/>
    <cellStyle name="Total 28 3 3_Table 2A-1_EFT (Annual)" xfId="8981"/>
    <cellStyle name="Total 28 3 4" xfId="2140"/>
    <cellStyle name="Total 28 3 4 2" xfId="5701"/>
    <cellStyle name="Total 28 3 4 2 2" xfId="13916"/>
    <cellStyle name="Total 28 3 4 2 2 2" xfId="25904"/>
    <cellStyle name="Total 28 3 4 2 2 2 2" xfId="47090"/>
    <cellStyle name="Total 28 3 4 2 2 3" xfId="36486"/>
    <cellStyle name="Total 28 3 4 2 3" xfId="20791"/>
    <cellStyle name="Total 28 3 4 2 3 2" xfId="41978"/>
    <cellStyle name="Total 28 3 4 2 4" xfId="31358"/>
    <cellStyle name="Total 28 3 4 2_Table 2A-1_EFT (Annual)" xfId="8984"/>
    <cellStyle name="Total 28 3 4 3" xfId="11260"/>
    <cellStyle name="Total 28 3 4 3 2" xfId="23358"/>
    <cellStyle name="Total 28 3 4 3 2 2" xfId="44544"/>
    <cellStyle name="Total 28 3 4 3 3" xfId="33940"/>
    <cellStyle name="Total 28 3 4 4" xfId="18245"/>
    <cellStyle name="Total 28 3 4 4 2" xfId="39432"/>
    <cellStyle name="Total 28 3 4 5" xfId="28615"/>
    <cellStyle name="Total 28 3 4_Table 2A-1_EFT (Annual)" xfId="8983"/>
    <cellStyle name="Total 28 3 5" xfId="3988"/>
    <cellStyle name="Total 28 3 5 2" xfId="12316"/>
    <cellStyle name="Total 28 3 5 2 2" xfId="24340"/>
    <cellStyle name="Total 28 3 5 2 2 2" xfId="45526"/>
    <cellStyle name="Total 28 3 5 2 3" xfId="34922"/>
    <cellStyle name="Total 28 3 5 3" xfId="19227"/>
    <cellStyle name="Total 28 3 5 3 2" xfId="40414"/>
    <cellStyle name="Total 28 3 5 4" xfId="29676"/>
    <cellStyle name="Total 28 3 5_Table 2A-1_EFT (Annual)" xfId="8985"/>
    <cellStyle name="Total 28 3 6" xfId="9653"/>
    <cellStyle name="Total 28 3 6 2" xfId="21794"/>
    <cellStyle name="Total 28 3 6 2 2" xfId="42980"/>
    <cellStyle name="Total 28 3 6 3" xfId="32376"/>
    <cellStyle name="Total 28 3 7" xfId="16681"/>
    <cellStyle name="Total 28 3 7 2" xfId="37868"/>
    <cellStyle name="Total 28 3 8" xfId="26933"/>
    <cellStyle name="Total 28 3_Table 2A-1_EFT (Annual)" xfId="3570"/>
    <cellStyle name="Total 28 4" xfId="1236"/>
    <cellStyle name="Total 28 4 2" xfId="2506"/>
    <cellStyle name="Total 28 4 2 2" xfId="6067"/>
    <cellStyle name="Total 28 4 2 2 2" xfId="14261"/>
    <cellStyle name="Total 28 4 2 2 2 2" xfId="26233"/>
    <cellStyle name="Total 28 4 2 2 2 2 2" xfId="47419"/>
    <cellStyle name="Total 28 4 2 2 2 3" xfId="36815"/>
    <cellStyle name="Total 28 4 2 2 3" xfId="21120"/>
    <cellStyle name="Total 28 4 2 2 3 2" xfId="42307"/>
    <cellStyle name="Total 28 4 2 2 4" xfId="31723"/>
    <cellStyle name="Total 28 4 2 2_Table 2A-1_EFT (Annual)" xfId="8988"/>
    <cellStyle name="Total 28 4 2 3" xfId="11603"/>
    <cellStyle name="Total 28 4 2 3 2" xfId="23687"/>
    <cellStyle name="Total 28 4 2 3 2 2" xfId="44873"/>
    <cellStyle name="Total 28 4 2 3 3" xfId="34269"/>
    <cellStyle name="Total 28 4 2 4" xfId="18574"/>
    <cellStyle name="Total 28 4 2 4 2" xfId="39761"/>
    <cellStyle name="Total 28 4 2 5" xfId="28980"/>
    <cellStyle name="Total 28 4 2_Table 2A-1_EFT (Annual)" xfId="8987"/>
    <cellStyle name="Total 28 4 3" xfId="4797"/>
    <cellStyle name="Total 28 4 3 2" xfId="13057"/>
    <cellStyle name="Total 28 4 3 2 2" xfId="25063"/>
    <cellStyle name="Total 28 4 3 2 2 2" xfId="46249"/>
    <cellStyle name="Total 28 4 3 2 3" xfId="35645"/>
    <cellStyle name="Total 28 4 3 3" xfId="19950"/>
    <cellStyle name="Total 28 4 3 3 2" xfId="41137"/>
    <cellStyle name="Total 28 4 3 4" xfId="30454"/>
    <cellStyle name="Total 28 4 3_Table 2A-1_EFT (Annual)" xfId="8989"/>
    <cellStyle name="Total 28 4 4" xfId="10401"/>
    <cellStyle name="Total 28 4 4 2" xfId="22517"/>
    <cellStyle name="Total 28 4 4 2 2" xfId="43703"/>
    <cellStyle name="Total 28 4 4 3" xfId="33099"/>
    <cellStyle name="Total 28 4 5" xfId="17404"/>
    <cellStyle name="Total 28 4 5 2" xfId="38591"/>
    <cellStyle name="Total 28 4 6" xfId="27711"/>
    <cellStyle name="Total 28 4_Table 2A-1_EFT (Annual)" xfId="8986"/>
    <cellStyle name="Total 28 5" xfId="790"/>
    <cellStyle name="Total 28 5 2" xfId="4351"/>
    <cellStyle name="Total 28 5 2 2" xfId="12631"/>
    <cellStyle name="Total 28 5 2 2 2" xfId="24648"/>
    <cellStyle name="Total 28 5 2 2 2 2" xfId="45834"/>
    <cellStyle name="Total 28 5 2 2 3" xfId="35230"/>
    <cellStyle name="Total 28 5 2 3" xfId="19535"/>
    <cellStyle name="Total 28 5 2 3 2" xfId="40722"/>
    <cellStyle name="Total 28 5 2 4" xfId="30008"/>
    <cellStyle name="Total 28 5 2_Table 2A-1_EFT (Annual)" xfId="8991"/>
    <cellStyle name="Total 28 5 3" xfId="9979"/>
    <cellStyle name="Total 28 5 3 2" xfId="22102"/>
    <cellStyle name="Total 28 5 3 2 2" xfId="43288"/>
    <cellStyle name="Total 28 5 3 3" xfId="32684"/>
    <cellStyle name="Total 28 5 4" xfId="16989"/>
    <cellStyle name="Total 28 5 4 2" xfId="38176"/>
    <cellStyle name="Total 28 5 5" xfId="27265"/>
    <cellStyle name="Total 28 5_Table 2A-1_EFT (Annual)" xfId="8990"/>
    <cellStyle name="Total 28 6" xfId="1975"/>
    <cellStyle name="Total 28 6 2" xfId="5536"/>
    <cellStyle name="Total 28 6 2 2" xfId="13751"/>
    <cellStyle name="Total 28 6 2 2 2" xfId="25739"/>
    <cellStyle name="Total 28 6 2 2 2 2" xfId="46925"/>
    <cellStyle name="Total 28 6 2 2 3" xfId="36321"/>
    <cellStyle name="Total 28 6 2 3" xfId="20626"/>
    <cellStyle name="Total 28 6 2 3 2" xfId="41813"/>
    <cellStyle name="Total 28 6 2 4" xfId="31193"/>
    <cellStyle name="Total 28 6 2_Table 2A-1_EFT (Annual)" xfId="8993"/>
    <cellStyle name="Total 28 6 3" xfId="11095"/>
    <cellStyle name="Total 28 6 3 2" xfId="23193"/>
    <cellStyle name="Total 28 6 3 2 2" xfId="44379"/>
    <cellStyle name="Total 28 6 3 3" xfId="33775"/>
    <cellStyle name="Total 28 6 4" xfId="18080"/>
    <cellStyle name="Total 28 6 4 2" xfId="39267"/>
    <cellStyle name="Total 28 6 5" xfId="28450"/>
    <cellStyle name="Total 28 6_Table 2A-1_EFT (Annual)" xfId="8992"/>
    <cellStyle name="Total 28 7" xfId="3777"/>
    <cellStyle name="Total 28 7 2" xfId="12145"/>
    <cellStyle name="Total 28 7 2 2" xfId="24175"/>
    <cellStyle name="Total 28 7 2 2 2" xfId="45361"/>
    <cellStyle name="Total 28 7 2 3" xfId="34757"/>
    <cellStyle name="Total 28 7 3" xfId="19062"/>
    <cellStyle name="Total 28 7 3 2" xfId="40249"/>
    <cellStyle name="Total 28 7 4" xfId="29486"/>
    <cellStyle name="Total 28 7_Table 2A-1_EFT (Annual)" xfId="8994"/>
    <cellStyle name="Total 28 8" xfId="9464"/>
    <cellStyle name="Total 28 8 2" xfId="21629"/>
    <cellStyle name="Total 28 8 2 2" xfId="42815"/>
    <cellStyle name="Total 28 8 3" xfId="32211"/>
    <cellStyle name="Total 28 9" xfId="16516"/>
    <cellStyle name="Total 28 9 2" xfId="37703"/>
    <cellStyle name="Total 28_Table 2A-1_EFT (Annual)" xfId="3568"/>
    <cellStyle name="Total 29" xfId="214"/>
    <cellStyle name="Total 29 10" xfId="26769"/>
    <cellStyle name="Total 29 2" xfId="607"/>
    <cellStyle name="Total 29 2 2" xfId="1584"/>
    <cellStyle name="Total 29 2 2 2" xfId="2854"/>
    <cellStyle name="Total 29 2 2 2 2" xfId="6415"/>
    <cellStyle name="Total 29 2 2 2 2 2" xfId="14609"/>
    <cellStyle name="Total 29 2 2 2 2 2 2" xfId="26581"/>
    <cellStyle name="Total 29 2 2 2 2 2 2 2" xfId="47767"/>
    <cellStyle name="Total 29 2 2 2 2 2 3" xfId="37163"/>
    <cellStyle name="Total 29 2 2 2 2 3" xfId="21468"/>
    <cellStyle name="Total 29 2 2 2 2 3 2" xfId="42655"/>
    <cellStyle name="Total 29 2 2 2 2 4" xfId="32071"/>
    <cellStyle name="Total 29 2 2 2 2_Table 2A-1_EFT (Annual)" xfId="8997"/>
    <cellStyle name="Total 29 2 2 2 3" xfId="11951"/>
    <cellStyle name="Total 29 2 2 2 3 2" xfId="24035"/>
    <cellStyle name="Total 29 2 2 2 3 2 2" xfId="45221"/>
    <cellStyle name="Total 29 2 2 2 3 3" xfId="34617"/>
    <cellStyle name="Total 29 2 2 2 4" xfId="18922"/>
    <cellStyle name="Total 29 2 2 2 4 2" xfId="40109"/>
    <cellStyle name="Total 29 2 2 2 5" xfId="29328"/>
    <cellStyle name="Total 29 2 2 2_Table 2A-1_EFT (Annual)" xfId="8996"/>
    <cellStyle name="Total 29 2 2 3" xfId="5145"/>
    <cellStyle name="Total 29 2 2 3 2" xfId="13405"/>
    <cellStyle name="Total 29 2 2 3 2 2" xfId="25411"/>
    <cellStyle name="Total 29 2 2 3 2 2 2" xfId="46597"/>
    <cellStyle name="Total 29 2 2 3 2 3" xfId="35993"/>
    <cellStyle name="Total 29 2 2 3 3" xfId="20298"/>
    <cellStyle name="Total 29 2 2 3 3 2" xfId="41485"/>
    <cellStyle name="Total 29 2 2 3 4" xfId="30802"/>
    <cellStyle name="Total 29 2 2 3_Table 2A-1_EFT (Annual)" xfId="8998"/>
    <cellStyle name="Total 29 2 2 4" xfId="10749"/>
    <cellStyle name="Total 29 2 2 4 2" xfId="22865"/>
    <cellStyle name="Total 29 2 2 4 2 2" xfId="44051"/>
    <cellStyle name="Total 29 2 2 4 3" xfId="33447"/>
    <cellStyle name="Total 29 2 2 5" xfId="17752"/>
    <cellStyle name="Total 29 2 2 5 2" xfId="38939"/>
    <cellStyle name="Total 29 2 2 6" xfId="28059"/>
    <cellStyle name="Total 29 2 2_Table 2A-1_EFT (Annual)" xfId="8995"/>
    <cellStyle name="Total 29 2 3" xfId="1102"/>
    <cellStyle name="Total 29 2 3 2" xfId="4663"/>
    <cellStyle name="Total 29 2 3 2 2" xfId="12923"/>
    <cellStyle name="Total 29 2 3 2 2 2" xfId="24929"/>
    <cellStyle name="Total 29 2 3 2 2 2 2" xfId="46115"/>
    <cellStyle name="Total 29 2 3 2 2 3" xfId="35511"/>
    <cellStyle name="Total 29 2 3 2 3" xfId="19816"/>
    <cellStyle name="Total 29 2 3 2 3 2" xfId="41003"/>
    <cellStyle name="Total 29 2 3 2 4" xfId="30320"/>
    <cellStyle name="Total 29 2 3 2_Table 2A-1_EFT (Annual)" xfId="9000"/>
    <cellStyle name="Total 29 2 3 3" xfId="10267"/>
    <cellStyle name="Total 29 2 3 3 2" xfId="22383"/>
    <cellStyle name="Total 29 2 3 3 2 2" xfId="43569"/>
    <cellStyle name="Total 29 2 3 3 3" xfId="32965"/>
    <cellStyle name="Total 29 2 3 4" xfId="17270"/>
    <cellStyle name="Total 29 2 3 4 2" xfId="38457"/>
    <cellStyle name="Total 29 2 3 5" xfId="27577"/>
    <cellStyle name="Total 29 2 3_Table 2A-1_EFT (Annual)" xfId="8999"/>
    <cellStyle name="Total 29 2 4" xfId="2323"/>
    <cellStyle name="Total 29 2 4 2" xfId="5884"/>
    <cellStyle name="Total 29 2 4 2 2" xfId="14099"/>
    <cellStyle name="Total 29 2 4 2 2 2" xfId="26087"/>
    <cellStyle name="Total 29 2 4 2 2 2 2" xfId="47273"/>
    <cellStyle name="Total 29 2 4 2 2 3" xfId="36669"/>
    <cellStyle name="Total 29 2 4 2 3" xfId="20974"/>
    <cellStyle name="Total 29 2 4 2 3 2" xfId="42161"/>
    <cellStyle name="Total 29 2 4 2 4" xfId="31541"/>
    <cellStyle name="Total 29 2 4 2_Table 2A-1_EFT (Annual)" xfId="9002"/>
    <cellStyle name="Total 29 2 4 3" xfId="11443"/>
    <cellStyle name="Total 29 2 4 3 2" xfId="23541"/>
    <cellStyle name="Total 29 2 4 3 2 2" xfId="44727"/>
    <cellStyle name="Total 29 2 4 3 3" xfId="34123"/>
    <cellStyle name="Total 29 2 4 4" xfId="18428"/>
    <cellStyle name="Total 29 2 4 4 2" xfId="39615"/>
    <cellStyle name="Total 29 2 4 5" xfId="28798"/>
    <cellStyle name="Total 29 2 4_Table 2A-1_EFT (Annual)" xfId="9001"/>
    <cellStyle name="Total 29 2 5" xfId="4177"/>
    <cellStyle name="Total 29 2 5 2" xfId="12501"/>
    <cellStyle name="Total 29 2 5 2 2" xfId="24523"/>
    <cellStyle name="Total 29 2 5 2 2 2" xfId="45709"/>
    <cellStyle name="Total 29 2 5 2 3" xfId="35105"/>
    <cellStyle name="Total 29 2 5 3" xfId="19410"/>
    <cellStyle name="Total 29 2 5 3 2" xfId="40597"/>
    <cellStyle name="Total 29 2 5 4" xfId="29865"/>
    <cellStyle name="Total 29 2 5_Table 2A-1_EFT (Annual)" xfId="9003"/>
    <cellStyle name="Total 29 2 6" xfId="9840"/>
    <cellStyle name="Total 29 2 6 2" xfId="21977"/>
    <cellStyle name="Total 29 2 6 2 2" xfId="43163"/>
    <cellStyle name="Total 29 2 6 3" xfId="32559"/>
    <cellStyle name="Total 29 2 7" xfId="16864"/>
    <cellStyle name="Total 29 2 7 2" xfId="38051"/>
    <cellStyle name="Total 29 2 8" xfId="27122"/>
    <cellStyle name="Total 29 2_Table 2A-1_EFT (Annual)" xfId="3572"/>
    <cellStyle name="Total 29 3" xfId="442"/>
    <cellStyle name="Total 29 3 2" xfId="1425"/>
    <cellStyle name="Total 29 3 2 2" xfId="2695"/>
    <cellStyle name="Total 29 3 2 2 2" xfId="6256"/>
    <cellStyle name="Total 29 3 2 2 2 2" xfId="14450"/>
    <cellStyle name="Total 29 3 2 2 2 2 2" xfId="26422"/>
    <cellStyle name="Total 29 3 2 2 2 2 2 2" xfId="47608"/>
    <cellStyle name="Total 29 3 2 2 2 2 3" xfId="37004"/>
    <cellStyle name="Total 29 3 2 2 2 3" xfId="21309"/>
    <cellStyle name="Total 29 3 2 2 2 3 2" xfId="42496"/>
    <cellStyle name="Total 29 3 2 2 2 4" xfId="31912"/>
    <cellStyle name="Total 29 3 2 2 2_Table 2A-1_EFT (Annual)" xfId="9006"/>
    <cellStyle name="Total 29 3 2 2 3" xfId="11792"/>
    <cellStyle name="Total 29 3 2 2 3 2" xfId="23876"/>
    <cellStyle name="Total 29 3 2 2 3 2 2" xfId="45062"/>
    <cellStyle name="Total 29 3 2 2 3 3" xfId="34458"/>
    <cellStyle name="Total 29 3 2 2 4" xfId="18763"/>
    <cellStyle name="Total 29 3 2 2 4 2" xfId="39950"/>
    <cellStyle name="Total 29 3 2 2 5" xfId="29169"/>
    <cellStyle name="Total 29 3 2 2_Table 2A-1_EFT (Annual)" xfId="9005"/>
    <cellStyle name="Total 29 3 2 3" xfId="4986"/>
    <cellStyle name="Total 29 3 2 3 2" xfId="13246"/>
    <cellStyle name="Total 29 3 2 3 2 2" xfId="25252"/>
    <cellStyle name="Total 29 3 2 3 2 2 2" xfId="46438"/>
    <cellStyle name="Total 29 3 2 3 2 3" xfId="35834"/>
    <cellStyle name="Total 29 3 2 3 3" xfId="20139"/>
    <cellStyle name="Total 29 3 2 3 3 2" xfId="41326"/>
    <cellStyle name="Total 29 3 2 3 4" xfId="30643"/>
    <cellStyle name="Total 29 3 2 3_Table 2A-1_EFT (Annual)" xfId="9007"/>
    <cellStyle name="Total 29 3 2 4" xfId="10590"/>
    <cellStyle name="Total 29 3 2 4 2" xfId="22706"/>
    <cellStyle name="Total 29 3 2 4 2 2" xfId="43892"/>
    <cellStyle name="Total 29 3 2 4 3" xfId="33288"/>
    <cellStyle name="Total 29 3 2 5" xfId="17593"/>
    <cellStyle name="Total 29 3 2 5 2" xfId="38780"/>
    <cellStyle name="Total 29 3 2 6" xfId="27900"/>
    <cellStyle name="Total 29 3 2_Table 2A-1_EFT (Annual)" xfId="9004"/>
    <cellStyle name="Total 29 3 3" xfId="967"/>
    <cellStyle name="Total 29 3 3 2" xfId="4528"/>
    <cellStyle name="Total 29 3 3 2 2" xfId="12790"/>
    <cellStyle name="Total 29 3 3 2 2 2" xfId="24800"/>
    <cellStyle name="Total 29 3 3 2 2 2 2" xfId="45986"/>
    <cellStyle name="Total 29 3 3 2 2 3" xfId="35382"/>
    <cellStyle name="Total 29 3 3 2 3" xfId="19687"/>
    <cellStyle name="Total 29 3 3 2 3 2" xfId="40874"/>
    <cellStyle name="Total 29 3 3 2 4" xfId="30185"/>
    <cellStyle name="Total 29 3 3 2_Table 2A-1_EFT (Annual)" xfId="9009"/>
    <cellStyle name="Total 29 3 3 3" xfId="10137"/>
    <cellStyle name="Total 29 3 3 3 2" xfId="22254"/>
    <cellStyle name="Total 29 3 3 3 2 2" xfId="43440"/>
    <cellStyle name="Total 29 3 3 3 3" xfId="32836"/>
    <cellStyle name="Total 29 3 3 4" xfId="17141"/>
    <cellStyle name="Total 29 3 3 4 2" xfId="38328"/>
    <cellStyle name="Total 29 3 3 5" xfId="27442"/>
    <cellStyle name="Total 29 3 3_Table 2A-1_EFT (Annual)" xfId="9008"/>
    <cellStyle name="Total 29 3 4" xfId="2164"/>
    <cellStyle name="Total 29 3 4 2" xfId="5725"/>
    <cellStyle name="Total 29 3 4 2 2" xfId="13940"/>
    <cellStyle name="Total 29 3 4 2 2 2" xfId="25928"/>
    <cellStyle name="Total 29 3 4 2 2 2 2" xfId="47114"/>
    <cellStyle name="Total 29 3 4 2 2 3" xfId="36510"/>
    <cellStyle name="Total 29 3 4 2 3" xfId="20815"/>
    <cellStyle name="Total 29 3 4 2 3 2" xfId="42002"/>
    <cellStyle name="Total 29 3 4 2 4" xfId="31382"/>
    <cellStyle name="Total 29 3 4 2_Table 2A-1_EFT (Annual)" xfId="9011"/>
    <cellStyle name="Total 29 3 4 3" xfId="11284"/>
    <cellStyle name="Total 29 3 4 3 2" xfId="23382"/>
    <cellStyle name="Total 29 3 4 3 2 2" xfId="44568"/>
    <cellStyle name="Total 29 3 4 3 3" xfId="33964"/>
    <cellStyle name="Total 29 3 4 4" xfId="18269"/>
    <cellStyle name="Total 29 3 4 4 2" xfId="39456"/>
    <cellStyle name="Total 29 3 4 5" xfId="28639"/>
    <cellStyle name="Total 29 3 4_Table 2A-1_EFT (Annual)" xfId="9010"/>
    <cellStyle name="Total 29 3 5" xfId="4012"/>
    <cellStyle name="Total 29 3 5 2" xfId="12340"/>
    <cellStyle name="Total 29 3 5 2 2" xfId="24364"/>
    <cellStyle name="Total 29 3 5 2 2 2" xfId="45550"/>
    <cellStyle name="Total 29 3 5 2 3" xfId="34946"/>
    <cellStyle name="Total 29 3 5 3" xfId="19251"/>
    <cellStyle name="Total 29 3 5 3 2" xfId="40438"/>
    <cellStyle name="Total 29 3 5 4" xfId="29700"/>
    <cellStyle name="Total 29 3 5_Table 2A-1_EFT (Annual)" xfId="9012"/>
    <cellStyle name="Total 29 3 6" xfId="9677"/>
    <cellStyle name="Total 29 3 6 2" xfId="21818"/>
    <cellStyle name="Total 29 3 6 2 2" xfId="43004"/>
    <cellStyle name="Total 29 3 6 3" xfId="32400"/>
    <cellStyle name="Total 29 3 7" xfId="16705"/>
    <cellStyle name="Total 29 3 7 2" xfId="37892"/>
    <cellStyle name="Total 29 3 8" xfId="26957"/>
    <cellStyle name="Total 29 3_Table 2A-1_EFT (Annual)" xfId="3573"/>
    <cellStyle name="Total 29 4" xfId="1262"/>
    <cellStyle name="Total 29 4 2" xfId="2532"/>
    <cellStyle name="Total 29 4 2 2" xfId="6093"/>
    <cellStyle name="Total 29 4 2 2 2" xfId="14287"/>
    <cellStyle name="Total 29 4 2 2 2 2" xfId="26259"/>
    <cellStyle name="Total 29 4 2 2 2 2 2" xfId="47445"/>
    <cellStyle name="Total 29 4 2 2 2 3" xfId="36841"/>
    <cellStyle name="Total 29 4 2 2 3" xfId="21146"/>
    <cellStyle name="Total 29 4 2 2 3 2" xfId="42333"/>
    <cellStyle name="Total 29 4 2 2 4" xfId="31749"/>
    <cellStyle name="Total 29 4 2 2_Table 2A-1_EFT (Annual)" xfId="9015"/>
    <cellStyle name="Total 29 4 2 3" xfId="11629"/>
    <cellStyle name="Total 29 4 2 3 2" xfId="23713"/>
    <cellStyle name="Total 29 4 2 3 2 2" xfId="44899"/>
    <cellStyle name="Total 29 4 2 3 3" xfId="34295"/>
    <cellStyle name="Total 29 4 2 4" xfId="18600"/>
    <cellStyle name="Total 29 4 2 4 2" xfId="39787"/>
    <cellStyle name="Total 29 4 2 5" xfId="29006"/>
    <cellStyle name="Total 29 4 2_Table 2A-1_EFT (Annual)" xfId="9014"/>
    <cellStyle name="Total 29 4 3" xfId="4823"/>
    <cellStyle name="Total 29 4 3 2" xfId="13083"/>
    <cellStyle name="Total 29 4 3 2 2" xfId="25089"/>
    <cellStyle name="Total 29 4 3 2 2 2" xfId="46275"/>
    <cellStyle name="Total 29 4 3 2 3" xfId="35671"/>
    <cellStyle name="Total 29 4 3 3" xfId="19976"/>
    <cellStyle name="Total 29 4 3 3 2" xfId="41163"/>
    <cellStyle name="Total 29 4 3 4" xfId="30480"/>
    <cellStyle name="Total 29 4 3_Table 2A-1_EFT (Annual)" xfId="9016"/>
    <cellStyle name="Total 29 4 4" xfId="10427"/>
    <cellStyle name="Total 29 4 4 2" xfId="22543"/>
    <cellStyle name="Total 29 4 4 2 2" xfId="43729"/>
    <cellStyle name="Total 29 4 4 3" xfId="33125"/>
    <cellStyle name="Total 29 4 5" xfId="17430"/>
    <cellStyle name="Total 29 4 5 2" xfId="38617"/>
    <cellStyle name="Total 29 4 6" xfId="27737"/>
    <cellStyle name="Total 29 4_Table 2A-1_EFT (Annual)" xfId="9013"/>
    <cellStyle name="Total 29 5" xfId="811"/>
    <cellStyle name="Total 29 5 2" xfId="4372"/>
    <cellStyle name="Total 29 5 2 2" xfId="12652"/>
    <cellStyle name="Total 29 5 2 2 2" xfId="24669"/>
    <cellStyle name="Total 29 5 2 2 2 2" xfId="45855"/>
    <cellStyle name="Total 29 5 2 2 3" xfId="35251"/>
    <cellStyle name="Total 29 5 2 3" xfId="19556"/>
    <cellStyle name="Total 29 5 2 3 2" xfId="40743"/>
    <cellStyle name="Total 29 5 2 4" xfId="30029"/>
    <cellStyle name="Total 29 5 2_Table 2A-1_EFT (Annual)" xfId="9018"/>
    <cellStyle name="Total 29 5 3" xfId="10000"/>
    <cellStyle name="Total 29 5 3 2" xfId="22123"/>
    <cellStyle name="Total 29 5 3 2 2" xfId="43309"/>
    <cellStyle name="Total 29 5 3 3" xfId="32705"/>
    <cellStyle name="Total 29 5 4" xfId="17010"/>
    <cellStyle name="Total 29 5 4 2" xfId="38197"/>
    <cellStyle name="Total 29 5 5" xfId="27286"/>
    <cellStyle name="Total 29 5_Table 2A-1_EFT (Annual)" xfId="9017"/>
    <cellStyle name="Total 29 6" xfId="2001"/>
    <cellStyle name="Total 29 6 2" xfId="5562"/>
    <cellStyle name="Total 29 6 2 2" xfId="13777"/>
    <cellStyle name="Total 29 6 2 2 2" xfId="25765"/>
    <cellStyle name="Total 29 6 2 2 2 2" xfId="46951"/>
    <cellStyle name="Total 29 6 2 2 3" xfId="36347"/>
    <cellStyle name="Total 29 6 2 3" xfId="20652"/>
    <cellStyle name="Total 29 6 2 3 2" xfId="41839"/>
    <cellStyle name="Total 29 6 2 4" xfId="31219"/>
    <cellStyle name="Total 29 6 2_Table 2A-1_EFT (Annual)" xfId="9020"/>
    <cellStyle name="Total 29 6 3" xfId="11121"/>
    <cellStyle name="Total 29 6 3 2" xfId="23219"/>
    <cellStyle name="Total 29 6 3 2 2" xfId="44405"/>
    <cellStyle name="Total 29 6 3 3" xfId="33801"/>
    <cellStyle name="Total 29 6 4" xfId="18106"/>
    <cellStyle name="Total 29 6 4 2" xfId="39293"/>
    <cellStyle name="Total 29 6 5" xfId="28476"/>
    <cellStyle name="Total 29 6_Table 2A-1_EFT (Annual)" xfId="9019"/>
    <cellStyle name="Total 29 7" xfId="3803"/>
    <cellStyle name="Total 29 7 2" xfId="12171"/>
    <cellStyle name="Total 29 7 2 2" xfId="24201"/>
    <cellStyle name="Total 29 7 2 2 2" xfId="45387"/>
    <cellStyle name="Total 29 7 2 3" xfId="34783"/>
    <cellStyle name="Total 29 7 3" xfId="19088"/>
    <cellStyle name="Total 29 7 3 2" xfId="40275"/>
    <cellStyle name="Total 29 7 4" xfId="29512"/>
    <cellStyle name="Total 29 7_Table 2A-1_EFT (Annual)" xfId="9021"/>
    <cellStyle name="Total 29 8" xfId="9490"/>
    <cellStyle name="Total 29 8 2" xfId="21655"/>
    <cellStyle name="Total 29 8 2 2" xfId="42841"/>
    <cellStyle name="Total 29 8 3" xfId="32237"/>
    <cellStyle name="Total 29 9" xfId="16542"/>
    <cellStyle name="Total 29 9 2" xfId="37729"/>
    <cellStyle name="Total 29_Table 2A-1_EFT (Annual)" xfId="3571"/>
    <cellStyle name="Total 3" xfId="115"/>
    <cellStyle name="Total 3 10" xfId="21507"/>
    <cellStyle name="Total 3 10 2" xfId="42694"/>
    <cellStyle name="Total 3 11" xfId="26670"/>
    <cellStyle name="Total 3 2" xfId="508"/>
    <cellStyle name="Total 3 2 2" xfId="1485"/>
    <cellStyle name="Total 3 2 2 2" xfId="2755"/>
    <cellStyle name="Total 3 2 2 2 2" xfId="6316"/>
    <cellStyle name="Total 3 2 2 2 2 2" xfId="14510"/>
    <cellStyle name="Total 3 2 2 2 2 2 2" xfId="26482"/>
    <cellStyle name="Total 3 2 2 2 2 2 2 2" xfId="47668"/>
    <cellStyle name="Total 3 2 2 2 2 2 3" xfId="37064"/>
    <cellStyle name="Total 3 2 2 2 2 3" xfId="21369"/>
    <cellStyle name="Total 3 2 2 2 2 3 2" xfId="42556"/>
    <cellStyle name="Total 3 2 2 2 2 4" xfId="31972"/>
    <cellStyle name="Total 3 2 2 2 2_Table 2A-1_EFT (Annual)" xfId="9024"/>
    <cellStyle name="Total 3 2 2 2 3" xfId="11852"/>
    <cellStyle name="Total 3 2 2 2 3 2" xfId="23936"/>
    <cellStyle name="Total 3 2 2 2 3 2 2" xfId="45122"/>
    <cellStyle name="Total 3 2 2 2 3 3" xfId="34518"/>
    <cellStyle name="Total 3 2 2 2 4" xfId="18823"/>
    <cellStyle name="Total 3 2 2 2 4 2" xfId="40010"/>
    <cellStyle name="Total 3 2 2 2 5" xfId="29229"/>
    <cellStyle name="Total 3 2 2 2_Table 2A-1_EFT (Annual)" xfId="9023"/>
    <cellStyle name="Total 3 2 2 3" xfId="5046"/>
    <cellStyle name="Total 3 2 2 3 2" xfId="13306"/>
    <cellStyle name="Total 3 2 2 3 2 2" xfId="25312"/>
    <cellStyle name="Total 3 2 2 3 2 2 2" xfId="46498"/>
    <cellStyle name="Total 3 2 2 3 2 3" xfId="35894"/>
    <cellStyle name="Total 3 2 2 3 3" xfId="20199"/>
    <cellStyle name="Total 3 2 2 3 3 2" xfId="41386"/>
    <cellStyle name="Total 3 2 2 3 4" xfId="30703"/>
    <cellStyle name="Total 3 2 2 3_Table 2A-1_EFT (Annual)" xfId="9025"/>
    <cellStyle name="Total 3 2 2 4" xfId="10650"/>
    <cellStyle name="Total 3 2 2 4 2" xfId="22766"/>
    <cellStyle name="Total 3 2 2 4 2 2" xfId="43952"/>
    <cellStyle name="Total 3 2 2 4 3" xfId="33348"/>
    <cellStyle name="Total 3 2 2 5" xfId="17653"/>
    <cellStyle name="Total 3 2 2 5 2" xfId="38840"/>
    <cellStyle name="Total 3 2 2 6" xfId="27960"/>
    <cellStyle name="Total 3 2 2_Table 2A-1_EFT (Annual)" xfId="9022"/>
    <cellStyle name="Total 3 2 3" xfId="1020"/>
    <cellStyle name="Total 3 2 3 2" xfId="4581"/>
    <cellStyle name="Total 3 2 3 2 2" xfId="12841"/>
    <cellStyle name="Total 3 2 3 2 2 2" xfId="24847"/>
    <cellStyle name="Total 3 2 3 2 2 2 2" xfId="46033"/>
    <cellStyle name="Total 3 2 3 2 2 3" xfId="35429"/>
    <cellStyle name="Total 3 2 3 2 3" xfId="19734"/>
    <cellStyle name="Total 3 2 3 2 3 2" xfId="40921"/>
    <cellStyle name="Total 3 2 3 2 4" xfId="30238"/>
    <cellStyle name="Total 3 2 3 2_Table 2A-1_EFT (Annual)" xfId="9027"/>
    <cellStyle name="Total 3 2 3 3" xfId="10185"/>
    <cellStyle name="Total 3 2 3 3 2" xfId="22301"/>
    <cellStyle name="Total 3 2 3 3 2 2" xfId="43487"/>
    <cellStyle name="Total 3 2 3 3 3" xfId="32883"/>
    <cellStyle name="Total 3 2 3 4" xfId="17188"/>
    <cellStyle name="Total 3 2 3 4 2" xfId="38375"/>
    <cellStyle name="Total 3 2 3 5" xfId="27495"/>
    <cellStyle name="Total 3 2 3_Table 2A-1_EFT (Annual)" xfId="9026"/>
    <cellStyle name="Total 3 2 4" xfId="2224"/>
    <cellStyle name="Total 3 2 4 2" xfId="5785"/>
    <cellStyle name="Total 3 2 4 2 2" xfId="14000"/>
    <cellStyle name="Total 3 2 4 2 2 2" xfId="25988"/>
    <cellStyle name="Total 3 2 4 2 2 2 2" xfId="47174"/>
    <cellStyle name="Total 3 2 4 2 2 3" xfId="36570"/>
    <cellStyle name="Total 3 2 4 2 3" xfId="20875"/>
    <cellStyle name="Total 3 2 4 2 3 2" xfId="42062"/>
    <cellStyle name="Total 3 2 4 2 4" xfId="31442"/>
    <cellStyle name="Total 3 2 4 2_Table 2A-1_EFT (Annual)" xfId="9029"/>
    <cellStyle name="Total 3 2 4 3" xfId="11344"/>
    <cellStyle name="Total 3 2 4 3 2" xfId="23442"/>
    <cellStyle name="Total 3 2 4 3 2 2" xfId="44628"/>
    <cellStyle name="Total 3 2 4 3 3" xfId="34024"/>
    <cellStyle name="Total 3 2 4 4" xfId="18329"/>
    <cellStyle name="Total 3 2 4 4 2" xfId="39516"/>
    <cellStyle name="Total 3 2 4 5" xfId="28699"/>
    <cellStyle name="Total 3 2 4_Table 2A-1_EFT (Annual)" xfId="9028"/>
    <cellStyle name="Total 3 2 5" xfId="4078"/>
    <cellStyle name="Total 3 2 5 2" xfId="12402"/>
    <cellStyle name="Total 3 2 5 2 2" xfId="24424"/>
    <cellStyle name="Total 3 2 5 2 2 2" xfId="45610"/>
    <cellStyle name="Total 3 2 5 2 3" xfId="35006"/>
    <cellStyle name="Total 3 2 5 3" xfId="19311"/>
    <cellStyle name="Total 3 2 5 3 2" xfId="40498"/>
    <cellStyle name="Total 3 2 5 4" xfId="29766"/>
    <cellStyle name="Total 3 2 5_Table 2A-1_EFT (Annual)" xfId="9030"/>
    <cellStyle name="Total 3 2 6" xfId="9741"/>
    <cellStyle name="Total 3 2 6 2" xfId="21878"/>
    <cellStyle name="Total 3 2 6 2 2" xfId="43064"/>
    <cellStyle name="Total 3 2 6 3" xfId="32460"/>
    <cellStyle name="Total 3 2 7" xfId="16765"/>
    <cellStyle name="Total 3 2 7 2" xfId="37952"/>
    <cellStyle name="Total 3 2 8" xfId="27023"/>
    <cellStyle name="Total 3 2_Table 2A-1_EFT (Annual)" xfId="3575"/>
    <cellStyle name="Total 3 3" xfId="346"/>
    <cellStyle name="Total 3 3 2" xfId="1329"/>
    <cellStyle name="Total 3 3 2 2" xfId="2599"/>
    <cellStyle name="Total 3 3 2 2 2" xfId="6160"/>
    <cellStyle name="Total 3 3 2 2 2 2" xfId="14354"/>
    <cellStyle name="Total 3 3 2 2 2 2 2" xfId="26326"/>
    <cellStyle name="Total 3 3 2 2 2 2 2 2" xfId="47512"/>
    <cellStyle name="Total 3 3 2 2 2 2 3" xfId="36908"/>
    <cellStyle name="Total 3 3 2 2 2 3" xfId="21213"/>
    <cellStyle name="Total 3 3 2 2 2 3 2" xfId="42400"/>
    <cellStyle name="Total 3 3 2 2 2 4" xfId="31816"/>
    <cellStyle name="Total 3 3 2 2 2_Table 2A-1_EFT (Annual)" xfId="9033"/>
    <cellStyle name="Total 3 3 2 2 3" xfId="11696"/>
    <cellStyle name="Total 3 3 2 2 3 2" xfId="23780"/>
    <cellStyle name="Total 3 3 2 2 3 2 2" xfId="44966"/>
    <cellStyle name="Total 3 3 2 2 3 3" xfId="34362"/>
    <cellStyle name="Total 3 3 2 2 4" xfId="18667"/>
    <cellStyle name="Total 3 3 2 2 4 2" xfId="39854"/>
    <cellStyle name="Total 3 3 2 2 5" xfId="29073"/>
    <cellStyle name="Total 3 3 2 2_Table 2A-1_EFT (Annual)" xfId="9032"/>
    <cellStyle name="Total 3 3 2 3" xfId="4890"/>
    <cellStyle name="Total 3 3 2 3 2" xfId="13150"/>
    <cellStyle name="Total 3 3 2 3 2 2" xfId="25156"/>
    <cellStyle name="Total 3 3 2 3 2 2 2" xfId="46342"/>
    <cellStyle name="Total 3 3 2 3 2 3" xfId="35738"/>
    <cellStyle name="Total 3 3 2 3 3" xfId="20043"/>
    <cellStyle name="Total 3 3 2 3 3 2" xfId="41230"/>
    <cellStyle name="Total 3 3 2 3 4" xfId="30547"/>
    <cellStyle name="Total 3 3 2 3_Table 2A-1_EFT (Annual)" xfId="9034"/>
    <cellStyle name="Total 3 3 2 4" xfId="10494"/>
    <cellStyle name="Total 3 3 2 4 2" xfId="22610"/>
    <cellStyle name="Total 3 3 2 4 2 2" xfId="43796"/>
    <cellStyle name="Total 3 3 2 4 3" xfId="33192"/>
    <cellStyle name="Total 3 3 2 5" xfId="17497"/>
    <cellStyle name="Total 3 3 2 5 2" xfId="38684"/>
    <cellStyle name="Total 3 3 2 6" xfId="27804"/>
    <cellStyle name="Total 3 3 2_Table 2A-1_EFT (Annual)" xfId="9031"/>
    <cellStyle name="Total 3 3 3" xfId="888"/>
    <cellStyle name="Total 3 3 3 2" xfId="4449"/>
    <cellStyle name="Total 3 3 3 2 2" xfId="12711"/>
    <cellStyle name="Total 3 3 3 2 2 2" xfId="24721"/>
    <cellStyle name="Total 3 3 3 2 2 2 2" xfId="45907"/>
    <cellStyle name="Total 3 3 3 2 2 3" xfId="35303"/>
    <cellStyle name="Total 3 3 3 2 3" xfId="19608"/>
    <cellStyle name="Total 3 3 3 2 3 2" xfId="40795"/>
    <cellStyle name="Total 3 3 3 2 4" xfId="30106"/>
    <cellStyle name="Total 3 3 3 2_Table 2A-1_EFT (Annual)" xfId="9036"/>
    <cellStyle name="Total 3 3 3 3" xfId="10058"/>
    <cellStyle name="Total 3 3 3 3 2" xfId="22175"/>
    <cellStyle name="Total 3 3 3 3 2 2" xfId="43361"/>
    <cellStyle name="Total 3 3 3 3 3" xfId="32757"/>
    <cellStyle name="Total 3 3 3 4" xfId="17062"/>
    <cellStyle name="Total 3 3 3 4 2" xfId="38249"/>
    <cellStyle name="Total 3 3 3 5" xfId="27363"/>
    <cellStyle name="Total 3 3 3_Table 2A-1_EFT (Annual)" xfId="9035"/>
    <cellStyle name="Total 3 3 4" xfId="2068"/>
    <cellStyle name="Total 3 3 4 2" xfId="5629"/>
    <cellStyle name="Total 3 3 4 2 2" xfId="13844"/>
    <cellStyle name="Total 3 3 4 2 2 2" xfId="25832"/>
    <cellStyle name="Total 3 3 4 2 2 2 2" xfId="47018"/>
    <cellStyle name="Total 3 3 4 2 2 3" xfId="36414"/>
    <cellStyle name="Total 3 3 4 2 3" xfId="20719"/>
    <cellStyle name="Total 3 3 4 2 3 2" xfId="41906"/>
    <cellStyle name="Total 3 3 4 2 4" xfId="31286"/>
    <cellStyle name="Total 3 3 4 2_Table 2A-1_EFT (Annual)" xfId="9038"/>
    <cellStyle name="Total 3 3 4 3" xfId="11188"/>
    <cellStyle name="Total 3 3 4 3 2" xfId="23286"/>
    <cellStyle name="Total 3 3 4 3 2 2" xfId="44472"/>
    <cellStyle name="Total 3 3 4 3 3" xfId="33868"/>
    <cellStyle name="Total 3 3 4 4" xfId="18173"/>
    <cellStyle name="Total 3 3 4 4 2" xfId="39360"/>
    <cellStyle name="Total 3 3 4 5" xfId="28543"/>
    <cellStyle name="Total 3 3 4_Table 2A-1_EFT (Annual)" xfId="9037"/>
    <cellStyle name="Total 3 3 5" xfId="3916"/>
    <cellStyle name="Total 3 3 5 2" xfId="12244"/>
    <cellStyle name="Total 3 3 5 2 2" xfId="24268"/>
    <cellStyle name="Total 3 3 5 2 2 2" xfId="45454"/>
    <cellStyle name="Total 3 3 5 2 3" xfId="34850"/>
    <cellStyle name="Total 3 3 5 3" xfId="19155"/>
    <cellStyle name="Total 3 3 5 3 2" xfId="40342"/>
    <cellStyle name="Total 3 3 5 4" xfId="29604"/>
    <cellStyle name="Total 3 3 5_Table 2A-1_EFT (Annual)" xfId="9039"/>
    <cellStyle name="Total 3 3 6" xfId="9581"/>
    <cellStyle name="Total 3 3 6 2" xfId="21722"/>
    <cellStyle name="Total 3 3 6 2 2" xfId="42908"/>
    <cellStyle name="Total 3 3 6 3" xfId="32304"/>
    <cellStyle name="Total 3 3 7" xfId="16609"/>
    <cellStyle name="Total 3 3 7 2" xfId="37796"/>
    <cellStyle name="Total 3 3 8" xfId="26861"/>
    <cellStyle name="Total 3 3_Table 2A-1_EFT (Annual)" xfId="3576"/>
    <cellStyle name="Total 3 4" xfId="1163"/>
    <cellStyle name="Total 3 4 2" xfId="2433"/>
    <cellStyle name="Total 3 4 2 2" xfId="5994"/>
    <cellStyle name="Total 3 4 2 2 2" xfId="14188"/>
    <cellStyle name="Total 3 4 2 2 2 2" xfId="26160"/>
    <cellStyle name="Total 3 4 2 2 2 2 2" xfId="47346"/>
    <cellStyle name="Total 3 4 2 2 2 3" xfId="36742"/>
    <cellStyle name="Total 3 4 2 2 3" xfId="21047"/>
    <cellStyle name="Total 3 4 2 2 3 2" xfId="42234"/>
    <cellStyle name="Total 3 4 2 2 4" xfId="31650"/>
    <cellStyle name="Total 3 4 2 2_Table 2A-1_EFT (Annual)" xfId="9042"/>
    <cellStyle name="Total 3 4 2 3" xfId="11530"/>
    <cellStyle name="Total 3 4 2 3 2" xfId="23614"/>
    <cellStyle name="Total 3 4 2 3 2 2" xfId="44800"/>
    <cellStyle name="Total 3 4 2 3 3" xfId="34196"/>
    <cellStyle name="Total 3 4 2 4" xfId="18501"/>
    <cellStyle name="Total 3 4 2 4 2" xfId="39688"/>
    <cellStyle name="Total 3 4 2 5" xfId="28907"/>
    <cellStyle name="Total 3 4 2_Table 2A-1_EFT (Annual)" xfId="9041"/>
    <cellStyle name="Total 3 4 3" xfId="4724"/>
    <cellStyle name="Total 3 4 3 2" xfId="12984"/>
    <cellStyle name="Total 3 4 3 2 2" xfId="24990"/>
    <cellStyle name="Total 3 4 3 2 2 2" xfId="46176"/>
    <cellStyle name="Total 3 4 3 2 3" xfId="35572"/>
    <cellStyle name="Total 3 4 3 3" xfId="19877"/>
    <cellStyle name="Total 3 4 3 3 2" xfId="41064"/>
    <cellStyle name="Total 3 4 3 4" xfId="30381"/>
    <cellStyle name="Total 3 4 3_Table 2A-1_EFT (Annual)" xfId="9043"/>
    <cellStyle name="Total 3 4 4" xfId="10328"/>
    <cellStyle name="Total 3 4 4 2" xfId="22444"/>
    <cellStyle name="Total 3 4 4 2 2" xfId="43630"/>
    <cellStyle name="Total 3 4 4 3" xfId="33026"/>
    <cellStyle name="Total 3 4 5" xfId="17331"/>
    <cellStyle name="Total 3 4 5 2" xfId="38518"/>
    <cellStyle name="Total 3 4 6" xfId="27638"/>
    <cellStyle name="Total 3 4_Table 2A-1_EFT (Annual)" xfId="9040"/>
    <cellStyle name="Total 3 5" xfId="729"/>
    <cellStyle name="Total 3 5 2" xfId="4290"/>
    <cellStyle name="Total 3 5 2 2" xfId="12570"/>
    <cellStyle name="Total 3 5 2 2 2" xfId="24587"/>
    <cellStyle name="Total 3 5 2 2 2 2" xfId="45773"/>
    <cellStyle name="Total 3 5 2 2 3" xfId="35169"/>
    <cellStyle name="Total 3 5 2 3" xfId="19474"/>
    <cellStyle name="Total 3 5 2 3 2" xfId="40661"/>
    <cellStyle name="Total 3 5 2 4" xfId="29947"/>
    <cellStyle name="Total 3 5 2_Table 2A-1_EFT (Annual)" xfId="9045"/>
    <cellStyle name="Total 3 5 3" xfId="9918"/>
    <cellStyle name="Total 3 5 3 2" xfId="22041"/>
    <cellStyle name="Total 3 5 3 2 2" xfId="43227"/>
    <cellStyle name="Total 3 5 3 3" xfId="32623"/>
    <cellStyle name="Total 3 5 4" xfId="16928"/>
    <cellStyle name="Total 3 5 4 2" xfId="38115"/>
    <cellStyle name="Total 3 5 5" xfId="27204"/>
    <cellStyle name="Total 3 5_Table 2A-1_EFT (Annual)" xfId="9044"/>
    <cellStyle name="Total 3 6" xfId="1799"/>
    <cellStyle name="Total 3 6 2" xfId="5360"/>
    <cellStyle name="Total 3 6 2 2" xfId="13575"/>
    <cellStyle name="Total 3 6 2 2 2" xfId="25563"/>
    <cellStyle name="Total 3 6 2 2 2 2" xfId="46749"/>
    <cellStyle name="Total 3 6 2 2 3" xfId="36145"/>
    <cellStyle name="Total 3 6 2 3" xfId="20450"/>
    <cellStyle name="Total 3 6 2 3 2" xfId="41637"/>
    <cellStyle name="Total 3 6 2 4" xfId="31017"/>
    <cellStyle name="Total 3 6 2_Table 2A-1_EFT (Annual)" xfId="9047"/>
    <cellStyle name="Total 3 6 3" xfId="10919"/>
    <cellStyle name="Total 3 6 3 2" xfId="23017"/>
    <cellStyle name="Total 3 6 3 2 2" xfId="44203"/>
    <cellStyle name="Total 3 6 3 3" xfId="33599"/>
    <cellStyle name="Total 3 6 4" xfId="17904"/>
    <cellStyle name="Total 3 6 4 2" xfId="39091"/>
    <cellStyle name="Total 3 6 5" xfId="28274"/>
    <cellStyle name="Total 3 6_Table 2A-1_EFT (Annual)" xfId="9046"/>
    <cellStyle name="Total 3 7" xfId="3704"/>
    <cellStyle name="Total 3 7 2" xfId="12072"/>
    <cellStyle name="Total 3 7 2 2" xfId="24102"/>
    <cellStyle name="Total 3 7 2 2 2" xfId="45288"/>
    <cellStyle name="Total 3 7 2 3" xfId="34684"/>
    <cellStyle name="Total 3 7 3" xfId="18989"/>
    <cellStyle name="Total 3 7 3 2" xfId="40176"/>
    <cellStyle name="Total 3 7 4" xfId="29413"/>
    <cellStyle name="Total 3 7_Table 2A-1_EFT (Annual)" xfId="9048"/>
    <cellStyle name="Total 3 8" xfId="9391"/>
    <cellStyle name="Total 3 8 2" xfId="21556"/>
    <cellStyle name="Total 3 8 2 2" xfId="42742"/>
    <cellStyle name="Total 3 8 3" xfId="32138"/>
    <cellStyle name="Total 3 9" xfId="16443"/>
    <cellStyle name="Total 3 9 2" xfId="37630"/>
    <cellStyle name="Total 3_Table 2A-1_EFT (Annual)" xfId="3574"/>
    <cellStyle name="Total 30" xfId="192"/>
    <cellStyle name="Total 30 10" xfId="26747"/>
    <cellStyle name="Total 30 2" xfId="585"/>
    <cellStyle name="Total 30 2 2" xfId="1562"/>
    <cellStyle name="Total 30 2 2 2" xfId="2832"/>
    <cellStyle name="Total 30 2 2 2 2" xfId="6393"/>
    <cellStyle name="Total 30 2 2 2 2 2" xfId="14587"/>
    <cellStyle name="Total 30 2 2 2 2 2 2" xfId="26559"/>
    <cellStyle name="Total 30 2 2 2 2 2 2 2" xfId="47745"/>
    <cellStyle name="Total 30 2 2 2 2 2 3" xfId="37141"/>
    <cellStyle name="Total 30 2 2 2 2 3" xfId="21446"/>
    <cellStyle name="Total 30 2 2 2 2 3 2" xfId="42633"/>
    <cellStyle name="Total 30 2 2 2 2 4" xfId="32049"/>
    <cellStyle name="Total 30 2 2 2 2_Table 2A-1_EFT (Annual)" xfId="9051"/>
    <cellStyle name="Total 30 2 2 2 3" xfId="11929"/>
    <cellStyle name="Total 30 2 2 2 3 2" xfId="24013"/>
    <cellStyle name="Total 30 2 2 2 3 2 2" xfId="45199"/>
    <cellStyle name="Total 30 2 2 2 3 3" xfId="34595"/>
    <cellStyle name="Total 30 2 2 2 4" xfId="18900"/>
    <cellStyle name="Total 30 2 2 2 4 2" xfId="40087"/>
    <cellStyle name="Total 30 2 2 2 5" xfId="29306"/>
    <cellStyle name="Total 30 2 2 2_Table 2A-1_EFT (Annual)" xfId="9050"/>
    <cellStyle name="Total 30 2 2 3" xfId="5123"/>
    <cellStyle name="Total 30 2 2 3 2" xfId="13383"/>
    <cellStyle name="Total 30 2 2 3 2 2" xfId="25389"/>
    <cellStyle name="Total 30 2 2 3 2 2 2" xfId="46575"/>
    <cellStyle name="Total 30 2 2 3 2 3" xfId="35971"/>
    <cellStyle name="Total 30 2 2 3 3" xfId="20276"/>
    <cellStyle name="Total 30 2 2 3 3 2" xfId="41463"/>
    <cellStyle name="Total 30 2 2 3 4" xfId="30780"/>
    <cellStyle name="Total 30 2 2 3_Table 2A-1_EFT (Annual)" xfId="9052"/>
    <cellStyle name="Total 30 2 2 4" xfId="10727"/>
    <cellStyle name="Total 30 2 2 4 2" xfId="22843"/>
    <cellStyle name="Total 30 2 2 4 2 2" xfId="44029"/>
    <cellStyle name="Total 30 2 2 4 3" xfId="33425"/>
    <cellStyle name="Total 30 2 2 5" xfId="17730"/>
    <cellStyle name="Total 30 2 2 5 2" xfId="38917"/>
    <cellStyle name="Total 30 2 2 6" xfId="28037"/>
    <cellStyle name="Total 30 2 2_Table 2A-1_EFT (Annual)" xfId="9049"/>
    <cellStyle name="Total 30 2 3" xfId="1084"/>
    <cellStyle name="Total 30 2 3 2" xfId="4645"/>
    <cellStyle name="Total 30 2 3 2 2" xfId="12905"/>
    <cellStyle name="Total 30 2 3 2 2 2" xfId="24911"/>
    <cellStyle name="Total 30 2 3 2 2 2 2" xfId="46097"/>
    <cellStyle name="Total 30 2 3 2 2 3" xfId="35493"/>
    <cellStyle name="Total 30 2 3 2 3" xfId="19798"/>
    <cellStyle name="Total 30 2 3 2 3 2" xfId="40985"/>
    <cellStyle name="Total 30 2 3 2 4" xfId="30302"/>
    <cellStyle name="Total 30 2 3 2_Table 2A-1_EFT (Annual)" xfId="9054"/>
    <cellStyle name="Total 30 2 3 3" xfId="10249"/>
    <cellStyle name="Total 30 2 3 3 2" xfId="22365"/>
    <cellStyle name="Total 30 2 3 3 2 2" xfId="43551"/>
    <cellStyle name="Total 30 2 3 3 3" xfId="32947"/>
    <cellStyle name="Total 30 2 3 4" xfId="17252"/>
    <cellStyle name="Total 30 2 3 4 2" xfId="38439"/>
    <cellStyle name="Total 30 2 3 5" xfId="27559"/>
    <cellStyle name="Total 30 2 3_Table 2A-1_EFT (Annual)" xfId="9053"/>
    <cellStyle name="Total 30 2 4" xfId="2301"/>
    <cellStyle name="Total 30 2 4 2" xfId="5862"/>
    <cellStyle name="Total 30 2 4 2 2" xfId="14077"/>
    <cellStyle name="Total 30 2 4 2 2 2" xfId="26065"/>
    <cellStyle name="Total 30 2 4 2 2 2 2" xfId="47251"/>
    <cellStyle name="Total 30 2 4 2 2 3" xfId="36647"/>
    <cellStyle name="Total 30 2 4 2 3" xfId="20952"/>
    <cellStyle name="Total 30 2 4 2 3 2" xfId="42139"/>
    <cellStyle name="Total 30 2 4 2 4" xfId="31519"/>
    <cellStyle name="Total 30 2 4 2_Table 2A-1_EFT (Annual)" xfId="9056"/>
    <cellStyle name="Total 30 2 4 3" xfId="11421"/>
    <cellStyle name="Total 30 2 4 3 2" xfId="23519"/>
    <cellStyle name="Total 30 2 4 3 2 2" xfId="44705"/>
    <cellStyle name="Total 30 2 4 3 3" xfId="34101"/>
    <cellStyle name="Total 30 2 4 4" xfId="18406"/>
    <cellStyle name="Total 30 2 4 4 2" xfId="39593"/>
    <cellStyle name="Total 30 2 4 5" xfId="28776"/>
    <cellStyle name="Total 30 2 4_Table 2A-1_EFT (Annual)" xfId="9055"/>
    <cellStyle name="Total 30 2 5" xfId="4155"/>
    <cellStyle name="Total 30 2 5 2" xfId="12479"/>
    <cellStyle name="Total 30 2 5 2 2" xfId="24501"/>
    <cellStyle name="Total 30 2 5 2 2 2" xfId="45687"/>
    <cellStyle name="Total 30 2 5 2 3" xfId="35083"/>
    <cellStyle name="Total 30 2 5 3" xfId="19388"/>
    <cellStyle name="Total 30 2 5 3 2" xfId="40575"/>
    <cellStyle name="Total 30 2 5 4" xfId="29843"/>
    <cellStyle name="Total 30 2 5_Table 2A-1_EFT (Annual)" xfId="9057"/>
    <cellStyle name="Total 30 2 6" xfId="9818"/>
    <cellStyle name="Total 30 2 6 2" xfId="21955"/>
    <cellStyle name="Total 30 2 6 2 2" xfId="43141"/>
    <cellStyle name="Total 30 2 6 3" xfId="32537"/>
    <cellStyle name="Total 30 2 7" xfId="16842"/>
    <cellStyle name="Total 30 2 7 2" xfId="38029"/>
    <cellStyle name="Total 30 2 8" xfId="27100"/>
    <cellStyle name="Total 30 2_Table 2A-1_EFT (Annual)" xfId="3578"/>
    <cellStyle name="Total 30 3" xfId="422"/>
    <cellStyle name="Total 30 3 2" xfId="1405"/>
    <cellStyle name="Total 30 3 2 2" xfId="2675"/>
    <cellStyle name="Total 30 3 2 2 2" xfId="6236"/>
    <cellStyle name="Total 30 3 2 2 2 2" xfId="14430"/>
    <cellStyle name="Total 30 3 2 2 2 2 2" xfId="26402"/>
    <cellStyle name="Total 30 3 2 2 2 2 2 2" xfId="47588"/>
    <cellStyle name="Total 30 3 2 2 2 2 3" xfId="36984"/>
    <cellStyle name="Total 30 3 2 2 2 3" xfId="21289"/>
    <cellStyle name="Total 30 3 2 2 2 3 2" xfId="42476"/>
    <cellStyle name="Total 30 3 2 2 2 4" xfId="31892"/>
    <cellStyle name="Total 30 3 2 2 2_Table 2A-1_EFT (Annual)" xfId="9060"/>
    <cellStyle name="Total 30 3 2 2 3" xfId="11772"/>
    <cellStyle name="Total 30 3 2 2 3 2" xfId="23856"/>
    <cellStyle name="Total 30 3 2 2 3 2 2" xfId="45042"/>
    <cellStyle name="Total 30 3 2 2 3 3" xfId="34438"/>
    <cellStyle name="Total 30 3 2 2 4" xfId="18743"/>
    <cellStyle name="Total 30 3 2 2 4 2" xfId="39930"/>
    <cellStyle name="Total 30 3 2 2 5" xfId="29149"/>
    <cellStyle name="Total 30 3 2 2_Table 2A-1_EFT (Annual)" xfId="9059"/>
    <cellStyle name="Total 30 3 2 3" xfId="4966"/>
    <cellStyle name="Total 30 3 2 3 2" xfId="13226"/>
    <cellStyle name="Total 30 3 2 3 2 2" xfId="25232"/>
    <cellStyle name="Total 30 3 2 3 2 2 2" xfId="46418"/>
    <cellStyle name="Total 30 3 2 3 2 3" xfId="35814"/>
    <cellStyle name="Total 30 3 2 3 3" xfId="20119"/>
    <cellStyle name="Total 30 3 2 3 3 2" xfId="41306"/>
    <cellStyle name="Total 30 3 2 3 4" xfId="30623"/>
    <cellStyle name="Total 30 3 2 3_Table 2A-1_EFT (Annual)" xfId="9061"/>
    <cellStyle name="Total 30 3 2 4" xfId="10570"/>
    <cellStyle name="Total 30 3 2 4 2" xfId="22686"/>
    <cellStyle name="Total 30 3 2 4 2 2" xfId="43872"/>
    <cellStyle name="Total 30 3 2 4 3" xfId="33268"/>
    <cellStyle name="Total 30 3 2 5" xfId="17573"/>
    <cellStyle name="Total 30 3 2 5 2" xfId="38760"/>
    <cellStyle name="Total 30 3 2 6" xfId="27880"/>
    <cellStyle name="Total 30 3 2_Table 2A-1_EFT (Annual)" xfId="9058"/>
    <cellStyle name="Total 30 3 3" xfId="951"/>
    <cellStyle name="Total 30 3 3 2" xfId="4512"/>
    <cellStyle name="Total 30 3 3 2 2" xfId="12774"/>
    <cellStyle name="Total 30 3 3 2 2 2" xfId="24784"/>
    <cellStyle name="Total 30 3 3 2 2 2 2" xfId="45970"/>
    <cellStyle name="Total 30 3 3 2 2 3" xfId="35366"/>
    <cellStyle name="Total 30 3 3 2 3" xfId="19671"/>
    <cellStyle name="Total 30 3 3 2 3 2" xfId="40858"/>
    <cellStyle name="Total 30 3 3 2 4" xfId="30169"/>
    <cellStyle name="Total 30 3 3 2_Table 2A-1_EFT (Annual)" xfId="9063"/>
    <cellStyle name="Total 30 3 3 3" xfId="10121"/>
    <cellStyle name="Total 30 3 3 3 2" xfId="22238"/>
    <cellStyle name="Total 30 3 3 3 2 2" xfId="43424"/>
    <cellStyle name="Total 30 3 3 3 3" xfId="32820"/>
    <cellStyle name="Total 30 3 3 4" xfId="17125"/>
    <cellStyle name="Total 30 3 3 4 2" xfId="38312"/>
    <cellStyle name="Total 30 3 3 5" xfId="27426"/>
    <cellStyle name="Total 30 3 3_Table 2A-1_EFT (Annual)" xfId="9062"/>
    <cellStyle name="Total 30 3 4" xfId="2144"/>
    <cellStyle name="Total 30 3 4 2" xfId="5705"/>
    <cellStyle name="Total 30 3 4 2 2" xfId="13920"/>
    <cellStyle name="Total 30 3 4 2 2 2" xfId="25908"/>
    <cellStyle name="Total 30 3 4 2 2 2 2" xfId="47094"/>
    <cellStyle name="Total 30 3 4 2 2 3" xfId="36490"/>
    <cellStyle name="Total 30 3 4 2 3" xfId="20795"/>
    <cellStyle name="Total 30 3 4 2 3 2" xfId="41982"/>
    <cellStyle name="Total 30 3 4 2 4" xfId="31362"/>
    <cellStyle name="Total 30 3 4 2_Table 2A-1_EFT (Annual)" xfId="9065"/>
    <cellStyle name="Total 30 3 4 3" xfId="11264"/>
    <cellStyle name="Total 30 3 4 3 2" xfId="23362"/>
    <cellStyle name="Total 30 3 4 3 2 2" xfId="44548"/>
    <cellStyle name="Total 30 3 4 3 3" xfId="33944"/>
    <cellStyle name="Total 30 3 4 4" xfId="18249"/>
    <cellStyle name="Total 30 3 4 4 2" xfId="39436"/>
    <cellStyle name="Total 30 3 4 5" xfId="28619"/>
    <cellStyle name="Total 30 3 4_Table 2A-1_EFT (Annual)" xfId="9064"/>
    <cellStyle name="Total 30 3 5" xfId="3992"/>
    <cellStyle name="Total 30 3 5 2" xfId="12320"/>
    <cellStyle name="Total 30 3 5 2 2" xfId="24344"/>
    <cellStyle name="Total 30 3 5 2 2 2" xfId="45530"/>
    <cellStyle name="Total 30 3 5 2 3" xfId="34926"/>
    <cellStyle name="Total 30 3 5 3" xfId="19231"/>
    <cellStyle name="Total 30 3 5 3 2" xfId="40418"/>
    <cellStyle name="Total 30 3 5 4" xfId="29680"/>
    <cellStyle name="Total 30 3 5_Table 2A-1_EFT (Annual)" xfId="9066"/>
    <cellStyle name="Total 30 3 6" xfId="9657"/>
    <cellStyle name="Total 30 3 6 2" xfId="21798"/>
    <cellStyle name="Total 30 3 6 2 2" xfId="42984"/>
    <cellStyle name="Total 30 3 6 3" xfId="32380"/>
    <cellStyle name="Total 30 3 7" xfId="16685"/>
    <cellStyle name="Total 30 3 7 2" xfId="37872"/>
    <cellStyle name="Total 30 3 8" xfId="26937"/>
    <cellStyle name="Total 30 3_Table 2A-1_EFT (Annual)" xfId="3579"/>
    <cellStyle name="Total 30 4" xfId="1240"/>
    <cellStyle name="Total 30 4 2" xfId="2510"/>
    <cellStyle name="Total 30 4 2 2" xfId="6071"/>
    <cellStyle name="Total 30 4 2 2 2" xfId="14265"/>
    <cellStyle name="Total 30 4 2 2 2 2" xfId="26237"/>
    <cellStyle name="Total 30 4 2 2 2 2 2" xfId="47423"/>
    <cellStyle name="Total 30 4 2 2 2 3" xfId="36819"/>
    <cellStyle name="Total 30 4 2 2 3" xfId="21124"/>
    <cellStyle name="Total 30 4 2 2 3 2" xfId="42311"/>
    <cellStyle name="Total 30 4 2 2 4" xfId="31727"/>
    <cellStyle name="Total 30 4 2 2_Table 2A-1_EFT (Annual)" xfId="9069"/>
    <cellStyle name="Total 30 4 2 3" xfId="11607"/>
    <cellStyle name="Total 30 4 2 3 2" xfId="23691"/>
    <cellStyle name="Total 30 4 2 3 2 2" xfId="44877"/>
    <cellStyle name="Total 30 4 2 3 3" xfId="34273"/>
    <cellStyle name="Total 30 4 2 4" xfId="18578"/>
    <cellStyle name="Total 30 4 2 4 2" xfId="39765"/>
    <cellStyle name="Total 30 4 2 5" xfId="28984"/>
    <cellStyle name="Total 30 4 2_Table 2A-1_EFT (Annual)" xfId="9068"/>
    <cellStyle name="Total 30 4 3" xfId="4801"/>
    <cellStyle name="Total 30 4 3 2" xfId="13061"/>
    <cellStyle name="Total 30 4 3 2 2" xfId="25067"/>
    <cellStyle name="Total 30 4 3 2 2 2" xfId="46253"/>
    <cellStyle name="Total 30 4 3 2 3" xfId="35649"/>
    <cellStyle name="Total 30 4 3 3" xfId="19954"/>
    <cellStyle name="Total 30 4 3 3 2" xfId="41141"/>
    <cellStyle name="Total 30 4 3 4" xfId="30458"/>
    <cellStyle name="Total 30 4 3_Table 2A-1_EFT (Annual)" xfId="9070"/>
    <cellStyle name="Total 30 4 4" xfId="10405"/>
    <cellStyle name="Total 30 4 4 2" xfId="22521"/>
    <cellStyle name="Total 30 4 4 2 2" xfId="43707"/>
    <cellStyle name="Total 30 4 4 3" xfId="33103"/>
    <cellStyle name="Total 30 4 5" xfId="17408"/>
    <cellStyle name="Total 30 4 5 2" xfId="38595"/>
    <cellStyle name="Total 30 4 6" xfId="27715"/>
    <cellStyle name="Total 30 4_Table 2A-1_EFT (Annual)" xfId="9067"/>
    <cellStyle name="Total 30 5" xfId="793"/>
    <cellStyle name="Total 30 5 2" xfId="4354"/>
    <cellStyle name="Total 30 5 2 2" xfId="12634"/>
    <cellStyle name="Total 30 5 2 2 2" xfId="24651"/>
    <cellStyle name="Total 30 5 2 2 2 2" xfId="45837"/>
    <cellStyle name="Total 30 5 2 2 3" xfId="35233"/>
    <cellStyle name="Total 30 5 2 3" xfId="19538"/>
    <cellStyle name="Total 30 5 2 3 2" xfId="40725"/>
    <cellStyle name="Total 30 5 2 4" xfId="30011"/>
    <cellStyle name="Total 30 5 2_Table 2A-1_EFT (Annual)" xfId="9072"/>
    <cellStyle name="Total 30 5 3" xfId="9982"/>
    <cellStyle name="Total 30 5 3 2" xfId="22105"/>
    <cellStyle name="Total 30 5 3 2 2" xfId="43291"/>
    <cellStyle name="Total 30 5 3 3" xfId="32687"/>
    <cellStyle name="Total 30 5 4" xfId="16992"/>
    <cellStyle name="Total 30 5 4 2" xfId="38179"/>
    <cellStyle name="Total 30 5 5" xfId="27268"/>
    <cellStyle name="Total 30 5_Table 2A-1_EFT (Annual)" xfId="9071"/>
    <cellStyle name="Total 30 6" xfId="1979"/>
    <cellStyle name="Total 30 6 2" xfId="5540"/>
    <cellStyle name="Total 30 6 2 2" xfId="13755"/>
    <cellStyle name="Total 30 6 2 2 2" xfId="25743"/>
    <cellStyle name="Total 30 6 2 2 2 2" xfId="46929"/>
    <cellStyle name="Total 30 6 2 2 3" xfId="36325"/>
    <cellStyle name="Total 30 6 2 3" xfId="20630"/>
    <cellStyle name="Total 30 6 2 3 2" xfId="41817"/>
    <cellStyle name="Total 30 6 2 4" xfId="31197"/>
    <cellStyle name="Total 30 6 2_Table 2A-1_EFT (Annual)" xfId="9074"/>
    <cellStyle name="Total 30 6 3" xfId="11099"/>
    <cellStyle name="Total 30 6 3 2" xfId="23197"/>
    <cellStyle name="Total 30 6 3 2 2" xfId="44383"/>
    <cellStyle name="Total 30 6 3 3" xfId="33779"/>
    <cellStyle name="Total 30 6 4" xfId="18084"/>
    <cellStyle name="Total 30 6 4 2" xfId="39271"/>
    <cellStyle name="Total 30 6 5" xfId="28454"/>
    <cellStyle name="Total 30 6_Table 2A-1_EFT (Annual)" xfId="9073"/>
    <cellStyle name="Total 30 7" xfId="3781"/>
    <cellStyle name="Total 30 7 2" xfId="12149"/>
    <cellStyle name="Total 30 7 2 2" xfId="24179"/>
    <cellStyle name="Total 30 7 2 2 2" xfId="45365"/>
    <cellStyle name="Total 30 7 2 3" xfId="34761"/>
    <cellStyle name="Total 30 7 3" xfId="19066"/>
    <cellStyle name="Total 30 7 3 2" xfId="40253"/>
    <cellStyle name="Total 30 7 4" xfId="29490"/>
    <cellStyle name="Total 30 7_Table 2A-1_EFT (Annual)" xfId="9075"/>
    <cellStyle name="Total 30 8" xfId="9468"/>
    <cellStyle name="Total 30 8 2" xfId="21633"/>
    <cellStyle name="Total 30 8 2 2" xfId="42819"/>
    <cellStyle name="Total 30 8 3" xfId="32215"/>
    <cellStyle name="Total 30 9" xfId="16520"/>
    <cellStyle name="Total 30 9 2" xfId="37707"/>
    <cellStyle name="Total 30_Table 2A-1_EFT (Annual)" xfId="3577"/>
    <cellStyle name="Total 31" xfId="245"/>
    <cellStyle name="Total 31 10" xfId="26800"/>
    <cellStyle name="Total 31 2" xfId="632"/>
    <cellStyle name="Total 31 2 2" xfId="1609"/>
    <cellStyle name="Total 31 2 2 2" xfId="2879"/>
    <cellStyle name="Total 31 2 2 2 2" xfId="6440"/>
    <cellStyle name="Total 31 2 2 2 2 2" xfId="14634"/>
    <cellStyle name="Total 31 2 2 2 2 2 2" xfId="26606"/>
    <cellStyle name="Total 31 2 2 2 2 2 2 2" xfId="47792"/>
    <cellStyle name="Total 31 2 2 2 2 2 3" xfId="37188"/>
    <cellStyle name="Total 31 2 2 2 2 3" xfId="21493"/>
    <cellStyle name="Total 31 2 2 2 2 3 2" xfId="42680"/>
    <cellStyle name="Total 31 2 2 2 2 4" xfId="32096"/>
    <cellStyle name="Total 31 2 2 2 2_Table 2A-1_EFT (Annual)" xfId="9078"/>
    <cellStyle name="Total 31 2 2 2 3" xfId="11976"/>
    <cellStyle name="Total 31 2 2 2 3 2" xfId="24060"/>
    <cellStyle name="Total 31 2 2 2 3 2 2" xfId="45246"/>
    <cellStyle name="Total 31 2 2 2 3 3" xfId="34642"/>
    <cellStyle name="Total 31 2 2 2 4" xfId="18947"/>
    <cellStyle name="Total 31 2 2 2 4 2" xfId="40134"/>
    <cellStyle name="Total 31 2 2 2 5" xfId="29353"/>
    <cellStyle name="Total 31 2 2 2_Table 2A-1_EFT (Annual)" xfId="9077"/>
    <cellStyle name="Total 31 2 2 3" xfId="5170"/>
    <cellStyle name="Total 31 2 2 3 2" xfId="13430"/>
    <cellStyle name="Total 31 2 2 3 2 2" xfId="25436"/>
    <cellStyle name="Total 31 2 2 3 2 2 2" xfId="46622"/>
    <cellStyle name="Total 31 2 2 3 2 3" xfId="36018"/>
    <cellStyle name="Total 31 2 2 3 3" xfId="20323"/>
    <cellStyle name="Total 31 2 2 3 3 2" xfId="41510"/>
    <cellStyle name="Total 31 2 2 3 4" xfId="30827"/>
    <cellStyle name="Total 31 2 2 3_Table 2A-1_EFT (Annual)" xfId="9079"/>
    <cellStyle name="Total 31 2 2 4" xfId="10774"/>
    <cellStyle name="Total 31 2 2 4 2" xfId="22890"/>
    <cellStyle name="Total 31 2 2 4 2 2" xfId="44076"/>
    <cellStyle name="Total 31 2 2 4 3" xfId="33472"/>
    <cellStyle name="Total 31 2 2 5" xfId="17777"/>
    <cellStyle name="Total 31 2 2 5 2" xfId="38964"/>
    <cellStyle name="Total 31 2 2 6" xfId="28084"/>
    <cellStyle name="Total 31 2 2_Table 2A-1_EFT (Annual)" xfId="9076"/>
    <cellStyle name="Total 31 2 3" xfId="1122"/>
    <cellStyle name="Total 31 2 3 2" xfId="4683"/>
    <cellStyle name="Total 31 2 3 2 2" xfId="12943"/>
    <cellStyle name="Total 31 2 3 2 2 2" xfId="24949"/>
    <cellStyle name="Total 31 2 3 2 2 2 2" xfId="46135"/>
    <cellStyle name="Total 31 2 3 2 2 3" xfId="35531"/>
    <cellStyle name="Total 31 2 3 2 3" xfId="19836"/>
    <cellStyle name="Total 31 2 3 2 3 2" xfId="41023"/>
    <cellStyle name="Total 31 2 3 2 4" xfId="30340"/>
    <cellStyle name="Total 31 2 3 2_Table 2A-1_EFT (Annual)" xfId="9081"/>
    <cellStyle name="Total 31 2 3 3" xfId="10287"/>
    <cellStyle name="Total 31 2 3 3 2" xfId="22403"/>
    <cellStyle name="Total 31 2 3 3 2 2" xfId="43589"/>
    <cellStyle name="Total 31 2 3 3 3" xfId="32985"/>
    <cellStyle name="Total 31 2 3 4" xfId="17290"/>
    <cellStyle name="Total 31 2 3 4 2" xfId="38477"/>
    <cellStyle name="Total 31 2 3 5" xfId="27597"/>
    <cellStyle name="Total 31 2 3_Table 2A-1_EFT (Annual)" xfId="9080"/>
    <cellStyle name="Total 31 2 4" xfId="2348"/>
    <cellStyle name="Total 31 2 4 2" xfId="5909"/>
    <cellStyle name="Total 31 2 4 2 2" xfId="14124"/>
    <cellStyle name="Total 31 2 4 2 2 2" xfId="26112"/>
    <cellStyle name="Total 31 2 4 2 2 2 2" xfId="47298"/>
    <cellStyle name="Total 31 2 4 2 2 3" xfId="36694"/>
    <cellStyle name="Total 31 2 4 2 3" xfId="20999"/>
    <cellStyle name="Total 31 2 4 2 3 2" xfId="42186"/>
    <cellStyle name="Total 31 2 4 2 4" xfId="31566"/>
    <cellStyle name="Total 31 2 4 2_Table 2A-1_EFT (Annual)" xfId="9083"/>
    <cellStyle name="Total 31 2 4 3" xfId="11468"/>
    <cellStyle name="Total 31 2 4 3 2" xfId="23566"/>
    <cellStyle name="Total 31 2 4 3 2 2" xfId="44752"/>
    <cellStyle name="Total 31 2 4 3 3" xfId="34148"/>
    <cellStyle name="Total 31 2 4 4" xfId="18453"/>
    <cellStyle name="Total 31 2 4 4 2" xfId="39640"/>
    <cellStyle name="Total 31 2 4 5" xfId="28823"/>
    <cellStyle name="Total 31 2 4_Table 2A-1_EFT (Annual)" xfId="9082"/>
    <cellStyle name="Total 31 2 5" xfId="4202"/>
    <cellStyle name="Total 31 2 5 2" xfId="12526"/>
    <cellStyle name="Total 31 2 5 2 2" xfId="24548"/>
    <cellStyle name="Total 31 2 5 2 2 2" xfId="45734"/>
    <cellStyle name="Total 31 2 5 2 3" xfId="35130"/>
    <cellStyle name="Total 31 2 5 3" xfId="19435"/>
    <cellStyle name="Total 31 2 5 3 2" xfId="40622"/>
    <cellStyle name="Total 31 2 5 4" xfId="29890"/>
    <cellStyle name="Total 31 2 5_Table 2A-1_EFT (Annual)" xfId="9084"/>
    <cellStyle name="Total 31 2 6" xfId="9865"/>
    <cellStyle name="Total 31 2 6 2" xfId="22002"/>
    <cellStyle name="Total 31 2 6 2 2" xfId="43188"/>
    <cellStyle name="Total 31 2 6 3" xfId="32584"/>
    <cellStyle name="Total 31 2 7" xfId="16889"/>
    <cellStyle name="Total 31 2 7 2" xfId="38076"/>
    <cellStyle name="Total 31 2 8" xfId="27147"/>
    <cellStyle name="Total 31 2_Table 2A-1_EFT (Annual)" xfId="3581"/>
    <cellStyle name="Total 31 3" xfId="471"/>
    <cellStyle name="Total 31 3 2" xfId="1448"/>
    <cellStyle name="Total 31 3 2 2" xfId="2718"/>
    <cellStyle name="Total 31 3 2 2 2" xfId="6279"/>
    <cellStyle name="Total 31 3 2 2 2 2" xfId="14473"/>
    <cellStyle name="Total 31 3 2 2 2 2 2" xfId="26445"/>
    <cellStyle name="Total 31 3 2 2 2 2 2 2" xfId="47631"/>
    <cellStyle name="Total 31 3 2 2 2 2 3" xfId="37027"/>
    <cellStyle name="Total 31 3 2 2 2 3" xfId="21332"/>
    <cellStyle name="Total 31 3 2 2 2 3 2" xfId="42519"/>
    <cellStyle name="Total 31 3 2 2 2 4" xfId="31935"/>
    <cellStyle name="Total 31 3 2 2 2_Table 2A-1_EFT (Annual)" xfId="9087"/>
    <cellStyle name="Total 31 3 2 2 3" xfId="11815"/>
    <cellStyle name="Total 31 3 2 2 3 2" xfId="23899"/>
    <cellStyle name="Total 31 3 2 2 3 2 2" xfId="45085"/>
    <cellStyle name="Total 31 3 2 2 3 3" xfId="34481"/>
    <cellStyle name="Total 31 3 2 2 4" xfId="18786"/>
    <cellStyle name="Total 31 3 2 2 4 2" xfId="39973"/>
    <cellStyle name="Total 31 3 2 2 5" xfId="29192"/>
    <cellStyle name="Total 31 3 2 2_Table 2A-1_EFT (Annual)" xfId="9086"/>
    <cellStyle name="Total 31 3 2 3" xfId="5009"/>
    <cellStyle name="Total 31 3 2 3 2" xfId="13269"/>
    <cellStyle name="Total 31 3 2 3 2 2" xfId="25275"/>
    <cellStyle name="Total 31 3 2 3 2 2 2" xfId="46461"/>
    <cellStyle name="Total 31 3 2 3 2 3" xfId="35857"/>
    <cellStyle name="Total 31 3 2 3 3" xfId="20162"/>
    <cellStyle name="Total 31 3 2 3 3 2" xfId="41349"/>
    <cellStyle name="Total 31 3 2 3 4" xfId="30666"/>
    <cellStyle name="Total 31 3 2 3_Table 2A-1_EFT (Annual)" xfId="9088"/>
    <cellStyle name="Total 31 3 2 4" xfId="10613"/>
    <cellStyle name="Total 31 3 2 4 2" xfId="22729"/>
    <cellStyle name="Total 31 3 2 4 2 2" xfId="43915"/>
    <cellStyle name="Total 31 3 2 4 3" xfId="33311"/>
    <cellStyle name="Total 31 3 2 5" xfId="17616"/>
    <cellStyle name="Total 31 3 2 5 2" xfId="38803"/>
    <cellStyle name="Total 31 3 2 6" xfId="27923"/>
    <cellStyle name="Total 31 3 2_Table 2A-1_EFT (Annual)" xfId="9085"/>
    <cellStyle name="Total 31 3 3" xfId="992"/>
    <cellStyle name="Total 31 3 3 2" xfId="4553"/>
    <cellStyle name="Total 31 3 3 2 2" xfId="12813"/>
    <cellStyle name="Total 31 3 3 2 2 2" xfId="24819"/>
    <cellStyle name="Total 31 3 3 2 2 2 2" xfId="46005"/>
    <cellStyle name="Total 31 3 3 2 2 3" xfId="35401"/>
    <cellStyle name="Total 31 3 3 2 3" xfId="19706"/>
    <cellStyle name="Total 31 3 3 2 3 2" xfId="40893"/>
    <cellStyle name="Total 31 3 3 2 4" xfId="30210"/>
    <cellStyle name="Total 31 3 3 2_Table 2A-1_EFT (Annual)" xfId="9090"/>
    <cellStyle name="Total 31 3 3 3" xfId="10157"/>
    <cellStyle name="Total 31 3 3 3 2" xfId="22273"/>
    <cellStyle name="Total 31 3 3 3 2 2" xfId="43459"/>
    <cellStyle name="Total 31 3 3 3 3" xfId="32855"/>
    <cellStyle name="Total 31 3 3 4" xfId="17160"/>
    <cellStyle name="Total 31 3 3 4 2" xfId="38347"/>
    <cellStyle name="Total 31 3 3 5" xfId="27467"/>
    <cellStyle name="Total 31 3 3_Table 2A-1_EFT (Annual)" xfId="9089"/>
    <cellStyle name="Total 31 3 4" xfId="2187"/>
    <cellStyle name="Total 31 3 4 2" xfId="5748"/>
    <cellStyle name="Total 31 3 4 2 2" xfId="13963"/>
    <cellStyle name="Total 31 3 4 2 2 2" xfId="25951"/>
    <cellStyle name="Total 31 3 4 2 2 2 2" xfId="47137"/>
    <cellStyle name="Total 31 3 4 2 2 3" xfId="36533"/>
    <cellStyle name="Total 31 3 4 2 3" xfId="20838"/>
    <cellStyle name="Total 31 3 4 2 3 2" xfId="42025"/>
    <cellStyle name="Total 31 3 4 2 4" xfId="31405"/>
    <cellStyle name="Total 31 3 4 2_Table 2A-1_EFT (Annual)" xfId="9092"/>
    <cellStyle name="Total 31 3 4 3" xfId="11307"/>
    <cellStyle name="Total 31 3 4 3 2" xfId="23405"/>
    <cellStyle name="Total 31 3 4 3 2 2" xfId="44591"/>
    <cellStyle name="Total 31 3 4 3 3" xfId="33987"/>
    <cellStyle name="Total 31 3 4 4" xfId="18292"/>
    <cellStyle name="Total 31 3 4 4 2" xfId="39479"/>
    <cellStyle name="Total 31 3 4 5" xfId="28662"/>
    <cellStyle name="Total 31 3 4_Table 2A-1_EFT (Annual)" xfId="9091"/>
    <cellStyle name="Total 31 3 5" xfId="4041"/>
    <cellStyle name="Total 31 3 5 2" xfId="12365"/>
    <cellStyle name="Total 31 3 5 2 2" xfId="24387"/>
    <cellStyle name="Total 31 3 5 2 2 2" xfId="45573"/>
    <cellStyle name="Total 31 3 5 2 3" xfId="34969"/>
    <cellStyle name="Total 31 3 5 3" xfId="19274"/>
    <cellStyle name="Total 31 3 5 3 2" xfId="40461"/>
    <cellStyle name="Total 31 3 5 4" xfId="29729"/>
    <cellStyle name="Total 31 3 5_Table 2A-1_EFT (Annual)" xfId="9093"/>
    <cellStyle name="Total 31 3 6" xfId="9704"/>
    <cellStyle name="Total 31 3 6 2" xfId="21841"/>
    <cellStyle name="Total 31 3 6 2 2" xfId="43027"/>
    <cellStyle name="Total 31 3 6 3" xfId="32423"/>
    <cellStyle name="Total 31 3 7" xfId="16728"/>
    <cellStyle name="Total 31 3 7 2" xfId="37915"/>
    <cellStyle name="Total 31 3 8" xfId="26986"/>
    <cellStyle name="Total 31 3_Table 2A-1_EFT (Annual)" xfId="3582"/>
    <cellStyle name="Total 31 4" xfId="1287"/>
    <cellStyle name="Total 31 4 2" xfId="2557"/>
    <cellStyle name="Total 31 4 2 2" xfId="6118"/>
    <cellStyle name="Total 31 4 2 2 2" xfId="14312"/>
    <cellStyle name="Total 31 4 2 2 2 2" xfId="26284"/>
    <cellStyle name="Total 31 4 2 2 2 2 2" xfId="47470"/>
    <cellStyle name="Total 31 4 2 2 2 3" xfId="36866"/>
    <cellStyle name="Total 31 4 2 2 3" xfId="21171"/>
    <cellStyle name="Total 31 4 2 2 3 2" xfId="42358"/>
    <cellStyle name="Total 31 4 2 2 4" xfId="31774"/>
    <cellStyle name="Total 31 4 2 2_Table 2A-1_EFT (Annual)" xfId="9096"/>
    <cellStyle name="Total 31 4 2 3" xfId="11654"/>
    <cellStyle name="Total 31 4 2 3 2" xfId="23738"/>
    <cellStyle name="Total 31 4 2 3 2 2" xfId="44924"/>
    <cellStyle name="Total 31 4 2 3 3" xfId="34320"/>
    <cellStyle name="Total 31 4 2 4" xfId="18625"/>
    <cellStyle name="Total 31 4 2 4 2" xfId="39812"/>
    <cellStyle name="Total 31 4 2 5" xfId="29031"/>
    <cellStyle name="Total 31 4 2_Table 2A-1_EFT (Annual)" xfId="9095"/>
    <cellStyle name="Total 31 4 3" xfId="4848"/>
    <cellStyle name="Total 31 4 3 2" xfId="13108"/>
    <cellStyle name="Total 31 4 3 2 2" xfId="25114"/>
    <cellStyle name="Total 31 4 3 2 2 2" xfId="46300"/>
    <cellStyle name="Total 31 4 3 2 3" xfId="35696"/>
    <cellStyle name="Total 31 4 3 3" xfId="20001"/>
    <cellStyle name="Total 31 4 3 3 2" xfId="41188"/>
    <cellStyle name="Total 31 4 3 4" xfId="30505"/>
    <cellStyle name="Total 31 4 3_Table 2A-1_EFT (Annual)" xfId="9097"/>
    <cellStyle name="Total 31 4 4" xfId="10452"/>
    <cellStyle name="Total 31 4 4 2" xfId="22568"/>
    <cellStyle name="Total 31 4 4 2 2" xfId="43754"/>
    <cellStyle name="Total 31 4 4 3" xfId="33150"/>
    <cellStyle name="Total 31 4 5" xfId="17455"/>
    <cellStyle name="Total 31 4 5 2" xfId="38642"/>
    <cellStyle name="Total 31 4 6" xfId="27762"/>
    <cellStyle name="Total 31 4_Table 2A-1_EFT (Annual)" xfId="9094"/>
    <cellStyle name="Total 31 5" xfId="837"/>
    <cellStyle name="Total 31 5 2" xfId="4398"/>
    <cellStyle name="Total 31 5 2 2" xfId="12672"/>
    <cellStyle name="Total 31 5 2 2 2" xfId="24689"/>
    <cellStyle name="Total 31 5 2 2 2 2" xfId="45875"/>
    <cellStyle name="Total 31 5 2 2 3" xfId="35271"/>
    <cellStyle name="Total 31 5 2 3" xfId="19576"/>
    <cellStyle name="Total 31 5 2 3 2" xfId="40763"/>
    <cellStyle name="Total 31 5 2 4" xfId="30055"/>
    <cellStyle name="Total 31 5 2_Table 2A-1_EFT (Annual)" xfId="9099"/>
    <cellStyle name="Total 31 5 3" xfId="10021"/>
    <cellStyle name="Total 31 5 3 2" xfId="22143"/>
    <cellStyle name="Total 31 5 3 2 2" xfId="43329"/>
    <cellStyle name="Total 31 5 3 3" xfId="32725"/>
    <cellStyle name="Total 31 5 4" xfId="17030"/>
    <cellStyle name="Total 31 5 4 2" xfId="38217"/>
    <cellStyle name="Total 31 5 5" xfId="27312"/>
    <cellStyle name="Total 31 5_Table 2A-1_EFT (Annual)" xfId="9098"/>
    <cellStyle name="Total 31 6" xfId="2026"/>
    <cellStyle name="Total 31 6 2" xfId="5587"/>
    <cellStyle name="Total 31 6 2 2" xfId="13802"/>
    <cellStyle name="Total 31 6 2 2 2" xfId="25790"/>
    <cellStyle name="Total 31 6 2 2 2 2" xfId="46976"/>
    <cellStyle name="Total 31 6 2 2 3" xfId="36372"/>
    <cellStyle name="Total 31 6 2 3" xfId="20677"/>
    <cellStyle name="Total 31 6 2 3 2" xfId="41864"/>
    <cellStyle name="Total 31 6 2 4" xfId="31244"/>
    <cellStyle name="Total 31 6 2_Table 2A-1_EFT (Annual)" xfId="9101"/>
    <cellStyle name="Total 31 6 3" xfId="11146"/>
    <cellStyle name="Total 31 6 3 2" xfId="23244"/>
    <cellStyle name="Total 31 6 3 2 2" xfId="44430"/>
    <cellStyle name="Total 31 6 3 3" xfId="33826"/>
    <cellStyle name="Total 31 6 4" xfId="18131"/>
    <cellStyle name="Total 31 6 4 2" xfId="39318"/>
    <cellStyle name="Total 31 6 5" xfId="28501"/>
    <cellStyle name="Total 31 6_Table 2A-1_EFT (Annual)" xfId="9100"/>
    <cellStyle name="Total 31 7" xfId="3834"/>
    <cellStyle name="Total 31 7 2" xfId="12197"/>
    <cellStyle name="Total 31 7 2 2" xfId="24226"/>
    <cellStyle name="Total 31 7 2 2 2" xfId="45412"/>
    <cellStyle name="Total 31 7 2 3" xfId="34808"/>
    <cellStyle name="Total 31 7 3" xfId="19113"/>
    <cellStyle name="Total 31 7 3 2" xfId="40300"/>
    <cellStyle name="Total 31 7 4" xfId="29543"/>
    <cellStyle name="Total 31 7_Table 2A-1_EFT (Annual)" xfId="9102"/>
    <cellStyle name="Total 31 8" xfId="9516"/>
    <cellStyle name="Total 31 8 2" xfId="21680"/>
    <cellStyle name="Total 31 8 2 2" xfId="42866"/>
    <cellStyle name="Total 31 8 3" xfId="32262"/>
    <cellStyle name="Total 31 9" xfId="16567"/>
    <cellStyle name="Total 31 9 2" xfId="37754"/>
    <cellStyle name="Total 31_Table 2A-1_EFT (Annual)" xfId="3580"/>
    <cellStyle name="Total 32" xfId="251"/>
    <cellStyle name="Total 32 10" xfId="26806"/>
    <cellStyle name="Total 32 2" xfId="638"/>
    <cellStyle name="Total 32 2 2" xfId="1615"/>
    <cellStyle name="Total 32 2 2 2" xfId="2885"/>
    <cellStyle name="Total 32 2 2 2 2" xfId="6446"/>
    <cellStyle name="Total 32 2 2 2 2 2" xfId="14640"/>
    <cellStyle name="Total 32 2 2 2 2 2 2" xfId="26612"/>
    <cellStyle name="Total 32 2 2 2 2 2 2 2" xfId="47798"/>
    <cellStyle name="Total 32 2 2 2 2 2 3" xfId="37194"/>
    <cellStyle name="Total 32 2 2 2 2 3" xfId="21499"/>
    <cellStyle name="Total 32 2 2 2 2 3 2" xfId="42686"/>
    <cellStyle name="Total 32 2 2 2 2 4" xfId="32102"/>
    <cellStyle name="Total 32 2 2 2 2_Table 2A-1_EFT (Annual)" xfId="9105"/>
    <cellStyle name="Total 32 2 2 2 3" xfId="11982"/>
    <cellStyle name="Total 32 2 2 2 3 2" xfId="24066"/>
    <cellStyle name="Total 32 2 2 2 3 2 2" xfId="45252"/>
    <cellStyle name="Total 32 2 2 2 3 3" xfId="34648"/>
    <cellStyle name="Total 32 2 2 2 4" xfId="18953"/>
    <cellStyle name="Total 32 2 2 2 4 2" xfId="40140"/>
    <cellStyle name="Total 32 2 2 2 5" xfId="29359"/>
    <cellStyle name="Total 32 2 2 2_Table 2A-1_EFT (Annual)" xfId="9104"/>
    <cellStyle name="Total 32 2 2 3" xfId="5176"/>
    <cellStyle name="Total 32 2 2 3 2" xfId="13436"/>
    <cellStyle name="Total 32 2 2 3 2 2" xfId="25442"/>
    <cellStyle name="Total 32 2 2 3 2 2 2" xfId="46628"/>
    <cellStyle name="Total 32 2 2 3 2 3" xfId="36024"/>
    <cellStyle name="Total 32 2 2 3 3" xfId="20329"/>
    <cellStyle name="Total 32 2 2 3 3 2" xfId="41516"/>
    <cellStyle name="Total 32 2 2 3 4" xfId="30833"/>
    <cellStyle name="Total 32 2 2 3_Table 2A-1_EFT (Annual)" xfId="9106"/>
    <cellStyle name="Total 32 2 2 4" xfId="10780"/>
    <cellStyle name="Total 32 2 2 4 2" xfId="22896"/>
    <cellStyle name="Total 32 2 2 4 2 2" xfId="44082"/>
    <cellStyle name="Total 32 2 2 4 3" xfId="33478"/>
    <cellStyle name="Total 32 2 2 5" xfId="17783"/>
    <cellStyle name="Total 32 2 2 5 2" xfId="38970"/>
    <cellStyle name="Total 32 2 2 6" xfId="28090"/>
    <cellStyle name="Total 32 2 2_Table 2A-1_EFT (Annual)" xfId="9103"/>
    <cellStyle name="Total 32 2 3" xfId="1127"/>
    <cellStyle name="Total 32 2 3 2" xfId="4688"/>
    <cellStyle name="Total 32 2 3 2 2" xfId="12948"/>
    <cellStyle name="Total 32 2 3 2 2 2" xfId="24954"/>
    <cellStyle name="Total 32 2 3 2 2 2 2" xfId="46140"/>
    <cellStyle name="Total 32 2 3 2 2 3" xfId="35536"/>
    <cellStyle name="Total 32 2 3 2 3" xfId="19841"/>
    <cellStyle name="Total 32 2 3 2 3 2" xfId="41028"/>
    <cellStyle name="Total 32 2 3 2 4" xfId="30345"/>
    <cellStyle name="Total 32 2 3 2_Table 2A-1_EFT (Annual)" xfId="9108"/>
    <cellStyle name="Total 32 2 3 3" xfId="10292"/>
    <cellStyle name="Total 32 2 3 3 2" xfId="22408"/>
    <cellStyle name="Total 32 2 3 3 2 2" xfId="43594"/>
    <cellStyle name="Total 32 2 3 3 3" xfId="32990"/>
    <cellStyle name="Total 32 2 3 4" xfId="17295"/>
    <cellStyle name="Total 32 2 3 4 2" xfId="38482"/>
    <cellStyle name="Total 32 2 3 5" xfId="27602"/>
    <cellStyle name="Total 32 2 3_Table 2A-1_EFT (Annual)" xfId="9107"/>
    <cellStyle name="Total 32 2 4" xfId="2354"/>
    <cellStyle name="Total 32 2 4 2" xfId="5915"/>
    <cellStyle name="Total 32 2 4 2 2" xfId="14130"/>
    <cellStyle name="Total 32 2 4 2 2 2" xfId="26118"/>
    <cellStyle name="Total 32 2 4 2 2 2 2" xfId="47304"/>
    <cellStyle name="Total 32 2 4 2 2 3" xfId="36700"/>
    <cellStyle name="Total 32 2 4 2 3" xfId="21005"/>
    <cellStyle name="Total 32 2 4 2 3 2" xfId="42192"/>
    <cellStyle name="Total 32 2 4 2 4" xfId="31572"/>
    <cellStyle name="Total 32 2 4 2_Table 2A-1_EFT (Annual)" xfId="9110"/>
    <cellStyle name="Total 32 2 4 3" xfId="11474"/>
    <cellStyle name="Total 32 2 4 3 2" xfId="23572"/>
    <cellStyle name="Total 32 2 4 3 2 2" xfId="44758"/>
    <cellStyle name="Total 32 2 4 3 3" xfId="34154"/>
    <cellStyle name="Total 32 2 4 4" xfId="18459"/>
    <cellStyle name="Total 32 2 4 4 2" xfId="39646"/>
    <cellStyle name="Total 32 2 4 5" xfId="28829"/>
    <cellStyle name="Total 32 2 4_Table 2A-1_EFT (Annual)" xfId="9109"/>
    <cellStyle name="Total 32 2 5" xfId="4208"/>
    <cellStyle name="Total 32 2 5 2" xfId="12532"/>
    <cellStyle name="Total 32 2 5 2 2" xfId="24554"/>
    <cellStyle name="Total 32 2 5 2 2 2" xfId="45740"/>
    <cellStyle name="Total 32 2 5 2 3" xfId="35136"/>
    <cellStyle name="Total 32 2 5 3" xfId="19441"/>
    <cellStyle name="Total 32 2 5 3 2" xfId="40628"/>
    <cellStyle name="Total 32 2 5 4" xfId="29896"/>
    <cellStyle name="Total 32 2 5_Table 2A-1_EFT (Annual)" xfId="9111"/>
    <cellStyle name="Total 32 2 6" xfId="9871"/>
    <cellStyle name="Total 32 2 6 2" xfId="22008"/>
    <cellStyle name="Total 32 2 6 2 2" xfId="43194"/>
    <cellStyle name="Total 32 2 6 3" xfId="32590"/>
    <cellStyle name="Total 32 2 7" xfId="16895"/>
    <cellStyle name="Total 32 2 7 2" xfId="38082"/>
    <cellStyle name="Total 32 2 8" xfId="27153"/>
    <cellStyle name="Total 32 2_Table 2A-1_EFT (Annual)" xfId="3584"/>
    <cellStyle name="Total 32 3" xfId="477"/>
    <cellStyle name="Total 32 3 2" xfId="1454"/>
    <cellStyle name="Total 32 3 2 2" xfId="2724"/>
    <cellStyle name="Total 32 3 2 2 2" xfId="6285"/>
    <cellStyle name="Total 32 3 2 2 2 2" xfId="14479"/>
    <cellStyle name="Total 32 3 2 2 2 2 2" xfId="26451"/>
    <cellStyle name="Total 32 3 2 2 2 2 2 2" xfId="47637"/>
    <cellStyle name="Total 32 3 2 2 2 2 3" xfId="37033"/>
    <cellStyle name="Total 32 3 2 2 2 3" xfId="21338"/>
    <cellStyle name="Total 32 3 2 2 2 3 2" xfId="42525"/>
    <cellStyle name="Total 32 3 2 2 2 4" xfId="31941"/>
    <cellStyle name="Total 32 3 2 2 2_Table 2A-1_EFT (Annual)" xfId="9114"/>
    <cellStyle name="Total 32 3 2 2 3" xfId="11821"/>
    <cellStyle name="Total 32 3 2 2 3 2" xfId="23905"/>
    <cellStyle name="Total 32 3 2 2 3 2 2" xfId="45091"/>
    <cellStyle name="Total 32 3 2 2 3 3" xfId="34487"/>
    <cellStyle name="Total 32 3 2 2 4" xfId="18792"/>
    <cellStyle name="Total 32 3 2 2 4 2" xfId="39979"/>
    <cellStyle name="Total 32 3 2 2 5" xfId="29198"/>
    <cellStyle name="Total 32 3 2 2_Table 2A-1_EFT (Annual)" xfId="9113"/>
    <cellStyle name="Total 32 3 2 3" xfId="5015"/>
    <cellStyle name="Total 32 3 2 3 2" xfId="13275"/>
    <cellStyle name="Total 32 3 2 3 2 2" xfId="25281"/>
    <cellStyle name="Total 32 3 2 3 2 2 2" xfId="46467"/>
    <cellStyle name="Total 32 3 2 3 2 3" xfId="35863"/>
    <cellStyle name="Total 32 3 2 3 3" xfId="20168"/>
    <cellStyle name="Total 32 3 2 3 3 2" xfId="41355"/>
    <cellStyle name="Total 32 3 2 3 4" xfId="30672"/>
    <cellStyle name="Total 32 3 2 3_Table 2A-1_EFT (Annual)" xfId="9115"/>
    <cellStyle name="Total 32 3 2 4" xfId="10619"/>
    <cellStyle name="Total 32 3 2 4 2" xfId="22735"/>
    <cellStyle name="Total 32 3 2 4 2 2" xfId="43921"/>
    <cellStyle name="Total 32 3 2 4 3" xfId="33317"/>
    <cellStyle name="Total 32 3 2 5" xfId="17622"/>
    <cellStyle name="Total 32 3 2 5 2" xfId="38809"/>
    <cellStyle name="Total 32 3 2 6" xfId="27929"/>
    <cellStyle name="Total 32 3 2_Table 2A-1_EFT (Annual)" xfId="9112"/>
    <cellStyle name="Total 32 3 3" xfId="997"/>
    <cellStyle name="Total 32 3 3 2" xfId="4558"/>
    <cellStyle name="Total 32 3 3 2 2" xfId="12818"/>
    <cellStyle name="Total 32 3 3 2 2 2" xfId="24824"/>
    <cellStyle name="Total 32 3 3 2 2 2 2" xfId="46010"/>
    <cellStyle name="Total 32 3 3 2 2 3" xfId="35406"/>
    <cellStyle name="Total 32 3 3 2 3" xfId="19711"/>
    <cellStyle name="Total 32 3 3 2 3 2" xfId="40898"/>
    <cellStyle name="Total 32 3 3 2 4" xfId="30215"/>
    <cellStyle name="Total 32 3 3 2_Table 2A-1_EFT (Annual)" xfId="9117"/>
    <cellStyle name="Total 32 3 3 3" xfId="10162"/>
    <cellStyle name="Total 32 3 3 3 2" xfId="22278"/>
    <cellStyle name="Total 32 3 3 3 2 2" xfId="43464"/>
    <cellStyle name="Total 32 3 3 3 3" xfId="32860"/>
    <cellStyle name="Total 32 3 3 4" xfId="17165"/>
    <cellStyle name="Total 32 3 3 4 2" xfId="38352"/>
    <cellStyle name="Total 32 3 3 5" xfId="27472"/>
    <cellStyle name="Total 32 3 3_Table 2A-1_EFT (Annual)" xfId="9116"/>
    <cellStyle name="Total 32 3 4" xfId="2193"/>
    <cellStyle name="Total 32 3 4 2" xfId="5754"/>
    <cellStyle name="Total 32 3 4 2 2" xfId="13969"/>
    <cellStyle name="Total 32 3 4 2 2 2" xfId="25957"/>
    <cellStyle name="Total 32 3 4 2 2 2 2" xfId="47143"/>
    <cellStyle name="Total 32 3 4 2 2 3" xfId="36539"/>
    <cellStyle name="Total 32 3 4 2 3" xfId="20844"/>
    <cellStyle name="Total 32 3 4 2 3 2" xfId="42031"/>
    <cellStyle name="Total 32 3 4 2 4" xfId="31411"/>
    <cellStyle name="Total 32 3 4 2_Table 2A-1_EFT (Annual)" xfId="9119"/>
    <cellStyle name="Total 32 3 4 3" xfId="11313"/>
    <cellStyle name="Total 32 3 4 3 2" xfId="23411"/>
    <cellStyle name="Total 32 3 4 3 2 2" xfId="44597"/>
    <cellStyle name="Total 32 3 4 3 3" xfId="33993"/>
    <cellStyle name="Total 32 3 4 4" xfId="18298"/>
    <cellStyle name="Total 32 3 4 4 2" xfId="39485"/>
    <cellStyle name="Total 32 3 4 5" xfId="28668"/>
    <cellStyle name="Total 32 3 4_Table 2A-1_EFT (Annual)" xfId="9118"/>
    <cellStyle name="Total 32 3 5" xfId="4047"/>
    <cellStyle name="Total 32 3 5 2" xfId="12371"/>
    <cellStyle name="Total 32 3 5 2 2" xfId="24393"/>
    <cellStyle name="Total 32 3 5 2 2 2" xfId="45579"/>
    <cellStyle name="Total 32 3 5 2 3" xfId="34975"/>
    <cellStyle name="Total 32 3 5 3" xfId="19280"/>
    <cellStyle name="Total 32 3 5 3 2" xfId="40467"/>
    <cellStyle name="Total 32 3 5 4" xfId="29735"/>
    <cellStyle name="Total 32 3 5_Table 2A-1_EFT (Annual)" xfId="9120"/>
    <cellStyle name="Total 32 3 6" xfId="9710"/>
    <cellStyle name="Total 32 3 6 2" xfId="21847"/>
    <cellStyle name="Total 32 3 6 2 2" xfId="43033"/>
    <cellStyle name="Total 32 3 6 3" xfId="32429"/>
    <cellStyle name="Total 32 3 7" xfId="16734"/>
    <cellStyle name="Total 32 3 7 2" xfId="37921"/>
    <cellStyle name="Total 32 3 8" xfId="26992"/>
    <cellStyle name="Total 32 3_Table 2A-1_EFT (Annual)" xfId="3585"/>
    <cellStyle name="Total 32 4" xfId="1293"/>
    <cellStyle name="Total 32 4 2" xfId="2563"/>
    <cellStyle name="Total 32 4 2 2" xfId="6124"/>
    <cellStyle name="Total 32 4 2 2 2" xfId="14318"/>
    <cellStyle name="Total 32 4 2 2 2 2" xfId="26290"/>
    <cellStyle name="Total 32 4 2 2 2 2 2" xfId="47476"/>
    <cellStyle name="Total 32 4 2 2 2 3" xfId="36872"/>
    <cellStyle name="Total 32 4 2 2 3" xfId="21177"/>
    <cellStyle name="Total 32 4 2 2 3 2" xfId="42364"/>
    <cellStyle name="Total 32 4 2 2 4" xfId="31780"/>
    <cellStyle name="Total 32 4 2 2_Table 2A-1_EFT (Annual)" xfId="9123"/>
    <cellStyle name="Total 32 4 2 3" xfId="11660"/>
    <cellStyle name="Total 32 4 2 3 2" xfId="23744"/>
    <cellStyle name="Total 32 4 2 3 2 2" xfId="44930"/>
    <cellStyle name="Total 32 4 2 3 3" xfId="34326"/>
    <cellStyle name="Total 32 4 2 4" xfId="18631"/>
    <cellStyle name="Total 32 4 2 4 2" xfId="39818"/>
    <cellStyle name="Total 32 4 2 5" xfId="29037"/>
    <cellStyle name="Total 32 4 2_Table 2A-1_EFT (Annual)" xfId="9122"/>
    <cellStyle name="Total 32 4 3" xfId="4854"/>
    <cellStyle name="Total 32 4 3 2" xfId="13114"/>
    <cellStyle name="Total 32 4 3 2 2" xfId="25120"/>
    <cellStyle name="Total 32 4 3 2 2 2" xfId="46306"/>
    <cellStyle name="Total 32 4 3 2 3" xfId="35702"/>
    <cellStyle name="Total 32 4 3 3" xfId="20007"/>
    <cellStyle name="Total 32 4 3 3 2" xfId="41194"/>
    <cellStyle name="Total 32 4 3 4" xfId="30511"/>
    <cellStyle name="Total 32 4 3_Table 2A-1_EFT (Annual)" xfId="9124"/>
    <cellStyle name="Total 32 4 4" xfId="10458"/>
    <cellStyle name="Total 32 4 4 2" xfId="22574"/>
    <cellStyle name="Total 32 4 4 2 2" xfId="43760"/>
    <cellStyle name="Total 32 4 4 3" xfId="33156"/>
    <cellStyle name="Total 32 4 5" xfId="17461"/>
    <cellStyle name="Total 32 4 5 2" xfId="38648"/>
    <cellStyle name="Total 32 4 6" xfId="27768"/>
    <cellStyle name="Total 32 4_Table 2A-1_EFT (Annual)" xfId="9121"/>
    <cellStyle name="Total 32 5" xfId="842"/>
    <cellStyle name="Total 32 5 2" xfId="4403"/>
    <cellStyle name="Total 32 5 2 2" xfId="12677"/>
    <cellStyle name="Total 32 5 2 2 2" xfId="24694"/>
    <cellStyle name="Total 32 5 2 2 2 2" xfId="45880"/>
    <cellStyle name="Total 32 5 2 2 3" xfId="35276"/>
    <cellStyle name="Total 32 5 2 3" xfId="19581"/>
    <cellStyle name="Total 32 5 2 3 2" xfId="40768"/>
    <cellStyle name="Total 32 5 2 4" xfId="30060"/>
    <cellStyle name="Total 32 5 2_Table 2A-1_EFT (Annual)" xfId="9126"/>
    <cellStyle name="Total 32 5 3" xfId="10026"/>
    <cellStyle name="Total 32 5 3 2" xfId="22148"/>
    <cellStyle name="Total 32 5 3 2 2" xfId="43334"/>
    <cellStyle name="Total 32 5 3 3" xfId="32730"/>
    <cellStyle name="Total 32 5 4" xfId="17035"/>
    <cellStyle name="Total 32 5 4 2" xfId="38222"/>
    <cellStyle name="Total 32 5 5" xfId="27317"/>
    <cellStyle name="Total 32 5_Table 2A-1_EFT (Annual)" xfId="9125"/>
    <cellStyle name="Total 32 6" xfId="2032"/>
    <cellStyle name="Total 32 6 2" xfId="5593"/>
    <cellStyle name="Total 32 6 2 2" xfId="13808"/>
    <cellStyle name="Total 32 6 2 2 2" xfId="25796"/>
    <cellStyle name="Total 32 6 2 2 2 2" xfId="46982"/>
    <cellStyle name="Total 32 6 2 2 3" xfId="36378"/>
    <cellStyle name="Total 32 6 2 3" xfId="20683"/>
    <cellStyle name="Total 32 6 2 3 2" xfId="41870"/>
    <cellStyle name="Total 32 6 2 4" xfId="31250"/>
    <cellStyle name="Total 32 6 2_Table 2A-1_EFT (Annual)" xfId="9128"/>
    <cellStyle name="Total 32 6 3" xfId="11152"/>
    <cellStyle name="Total 32 6 3 2" xfId="23250"/>
    <cellStyle name="Total 32 6 3 2 2" xfId="44436"/>
    <cellStyle name="Total 32 6 3 3" xfId="33832"/>
    <cellStyle name="Total 32 6 4" xfId="18137"/>
    <cellStyle name="Total 32 6 4 2" xfId="39324"/>
    <cellStyle name="Total 32 6 5" xfId="28507"/>
    <cellStyle name="Total 32 6_Table 2A-1_EFT (Annual)" xfId="9127"/>
    <cellStyle name="Total 32 7" xfId="3840"/>
    <cellStyle name="Total 32 7 2" xfId="12203"/>
    <cellStyle name="Total 32 7 2 2" xfId="24232"/>
    <cellStyle name="Total 32 7 2 2 2" xfId="45418"/>
    <cellStyle name="Total 32 7 2 3" xfId="34814"/>
    <cellStyle name="Total 32 7 3" xfId="19119"/>
    <cellStyle name="Total 32 7 3 2" xfId="40306"/>
    <cellStyle name="Total 32 7 4" xfId="29549"/>
    <cellStyle name="Total 32 7_Table 2A-1_EFT (Annual)" xfId="9129"/>
    <cellStyle name="Total 32 8" xfId="9522"/>
    <cellStyle name="Total 32 8 2" xfId="21686"/>
    <cellStyle name="Total 32 8 2 2" xfId="42872"/>
    <cellStyle name="Total 32 8 3" xfId="32268"/>
    <cellStyle name="Total 32 9" xfId="16573"/>
    <cellStyle name="Total 32 9 2" xfId="37760"/>
    <cellStyle name="Total 32_Table 2A-1_EFT (Annual)" xfId="3583"/>
    <cellStyle name="Total 33" xfId="186"/>
    <cellStyle name="Total 33 2" xfId="579"/>
    <cellStyle name="Total 33 2 2" xfId="1556"/>
    <cellStyle name="Total 33 2 2 2" xfId="2826"/>
    <cellStyle name="Total 33 2 2 2 2" xfId="6387"/>
    <cellStyle name="Total 33 2 2 2 2 2" xfId="14581"/>
    <cellStyle name="Total 33 2 2 2 2 2 2" xfId="26553"/>
    <cellStyle name="Total 33 2 2 2 2 2 2 2" xfId="47739"/>
    <cellStyle name="Total 33 2 2 2 2 2 3" xfId="37135"/>
    <cellStyle name="Total 33 2 2 2 2 3" xfId="21440"/>
    <cellStyle name="Total 33 2 2 2 2 3 2" xfId="42627"/>
    <cellStyle name="Total 33 2 2 2 2 4" xfId="32043"/>
    <cellStyle name="Total 33 2 2 2 2_Table 2A-1_EFT (Annual)" xfId="9132"/>
    <cellStyle name="Total 33 2 2 2 3" xfId="11923"/>
    <cellStyle name="Total 33 2 2 2 3 2" xfId="24007"/>
    <cellStyle name="Total 33 2 2 2 3 2 2" xfId="45193"/>
    <cellStyle name="Total 33 2 2 2 3 3" xfId="34589"/>
    <cellStyle name="Total 33 2 2 2 4" xfId="18894"/>
    <cellStyle name="Total 33 2 2 2 4 2" xfId="40081"/>
    <cellStyle name="Total 33 2 2 2 5" xfId="29300"/>
    <cellStyle name="Total 33 2 2 2_Table 2A-1_EFT (Annual)" xfId="9131"/>
    <cellStyle name="Total 33 2 2 3" xfId="5117"/>
    <cellStyle name="Total 33 2 2 3 2" xfId="13377"/>
    <cellStyle name="Total 33 2 2 3 2 2" xfId="25383"/>
    <cellStyle name="Total 33 2 2 3 2 2 2" xfId="46569"/>
    <cellStyle name="Total 33 2 2 3 2 3" xfId="35965"/>
    <cellStyle name="Total 33 2 2 3 3" xfId="20270"/>
    <cellStyle name="Total 33 2 2 3 3 2" xfId="41457"/>
    <cellStyle name="Total 33 2 2 3 4" xfId="30774"/>
    <cellStyle name="Total 33 2 2 3_Table 2A-1_EFT (Annual)" xfId="9133"/>
    <cellStyle name="Total 33 2 2 4" xfId="10721"/>
    <cellStyle name="Total 33 2 2 4 2" xfId="22837"/>
    <cellStyle name="Total 33 2 2 4 2 2" xfId="44023"/>
    <cellStyle name="Total 33 2 2 4 3" xfId="33419"/>
    <cellStyle name="Total 33 2 2 5" xfId="17724"/>
    <cellStyle name="Total 33 2 2 5 2" xfId="38911"/>
    <cellStyle name="Total 33 2 2 6" xfId="28031"/>
    <cellStyle name="Total 33 2 2_Table 2A-1_EFT (Annual)" xfId="9130"/>
    <cellStyle name="Total 33 2 3" xfId="1079"/>
    <cellStyle name="Total 33 2 3 2" xfId="4640"/>
    <cellStyle name="Total 33 2 3 2 2" xfId="12900"/>
    <cellStyle name="Total 33 2 3 2 2 2" xfId="24906"/>
    <cellStyle name="Total 33 2 3 2 2 2 2" xfId="46092"/>
    <cellStyle name="Total 33 2 3 2 2 3" xfId="35488"/>
    <cellStyle name="Total 33 2 3 2 3" xfId="19793"/>
    <cellStyle name="Total 33 2 3 2 3 2" xfId="40980"/>
    <cellStyle name="Total 33 2 3 2 4" xfId="30297"/>
    <cellStyle name="Total 33 2 3 2_Table 2A-1_EFT (Annual)" xfId="9135"/>
    <cellStyle name="Total 33 2 3 3" xfId="10244"/>
    <cellStyle name="Total 33 2 3 3 2" xfId="22360"/>
    <cellStyle name="Total 33 2 3 3 2 2" xfId="43546"/>
    <cellStyle name="Total 33 2 3 3 3" xfId="32942"/>
    <cellStyle name="Total 33 2 3 4" xfId="17247"/>
    <cellStyle name="Total 33 2 3 4 2" xfId="38434"/>
    <cellStyle name="Total 33 2 3 5" xfId="27554"/>
    <cellStyle name="Total 33 2 3_Table 2A-1_EFT (Annual)" xfId="9134"/>
    <cellStyle name="Total 33 2 4" xfId="2295"/>
    <cellStyle name="Total 33 2 4 2" xfId="5856"/>
    <cellStyle name="Total 33 2 4 2 2" xfId="14071"/>
    <cellStyle name="Total 33 2 4 2 2 2" xfId="26059"/>
    <cellStyle name="Total 33 2 4 2 2 2 2" xfId="47245"/>
    <cellStyle name="Total 33 2 4 2 2 3" xfId="36641"/>
    <cellStyle name="Total 33 2 4 2 3" xfId="20946"/>
    <cellStyle name="Total 33 2 4 2 3 2" xfId="42133"/>
    <cellStyle name="Total 33 2 4 2 4" xfId="31513"/>
    <cellStyle name="Total 33 2 4 2_Table 2A-1_EFT (Annual)" xfId="9137"/>
    <cellStyle name="Total 33 2 4 3" xfId="11415"/>
    <cellStyle name="Total 33 2 4 3 2" xfId="23513"/>
    <cellStyle name="Total 33 2 4 3 2 2" xfId="44699"/>
    <cellStyle name="Total 33 2 4 3 3" xfId="34095"/>
    <cellStyle name="Total 33 2 4 4" xfId="18400"/>
    <cellStyle name="Total 33 2 4 4 2" xfId="39587"/>
    <cellStyle name="Total 33 2 4 5" xfId="28770"/>
    <cellStyle name="Total 33 2 4_Table 2A-1_EFT (Annual)" xfId="9136"/>
    <cellStyle name="Total 33 2 5" xfId="4149"/>
    <cellStyle name="Total 33 2 5 2" xfId="12473"/>
    <cellStyle name="Total 33 2 5 2 2" xfId="24495"/>
    <cellStyle name="Total 33 2 5 2 2 2" xfId="45681"/>
    <cellStyle name="Total 33 2 5 2 3" xfId="35077"/>
    <cellStyle name="Total 33 2 5 3" xfId="19382"/>
    <cellStyle name="Total 33 2 5 3 2" xfId="40569"/>
    <cellStyle name="Total 33 2 5 4" xfId="29837"/>
    <cellStyle name="Total 33 2 5_Table 2A-1_EFT (Annual)" xfId="9138"/>
    <cellStyle name="Total 33 2 6" xfId="9812"/>
    <cellStyle name="Total 33 2 6 2" xfId="21949"/>
    <cellStyle name="Total 33 2 6 2 2" xfId="43135"/>
    <cellStyle name="Total 33 2 6 3" xfId="32531"/>
    <cellStyle name="Total 33 2 7" xfId="16836"/>
    <cellStyle name="Total 33 2 7 2" xfId="38023"/>
    <cellStyle name="Total 33 2 8" xfId="27094"/>
    <cellStyle name="Total 33 2_Table 2A-1_EFT (Annual)" xfId="3587"/>
    <cellStyle name="Total 33 3" xfId="1234"/>
    <cellStyle name="Total 33 3 2" xfId="2504"/>
    <cellStyle name="Total 33 3 2 2" xfId="6065"/>
    <cellStyle name="Total 33 3 2 2 2" xfId="14259"/>
    <cellStyle name="Total 33 3 2 2 2 2" xfId="26231"/>
    <cellStyle name="Total 33 3 2 2 2 2 2" xfId="47417"/>
    <cellStyle name="Total 33 3 2 2 2 3" xfId="36813"/>
    <cellStyle name="Total 33 3 2 2 3" xfId="21118"/>
    <cellStyle name="Total 33 3 2 2 3 2" xfId="42305"/>
    <cellStyle name="Total 33 3 2 2 4" xfId="31721"/>
    <cellStyle name="Total 33 3 2 2_Table 2A-1_EFT (Annual)" xfId="9141"/>
    <cellStyle name="Total 33 3 2 3" xfId="11601"/>
    <cellStyle name="Total 33 3 2 3 2" xfId="23685"/>
    <cellStyle name="Total 33 3 2 3 2 2" xfId="44871"/>
    <cellStyle name="Total 33 3 2 3 3" xfId="34267"/>
    <cellStyle name="Total 33 3 2 4" xfId="18572"/>
    <cellStyle name="Total 33 3 2 4 2" xfId="39759"/>
    <cellStyle name="Total 33 3 2 5" xfId="28978"/>
    <cellStyle name="Total 33 3 2_Table 2A-1_EFT (Annual)" xfId="9140"/>
    <cellStyle name="Total 33 3 3" xfId="4795"/>
    <cellStyle name="Total 33 3 3 2" xfId="13055"/>
    <cellStyle name="Total 33 3 3 2 2" xfId="25061"/>
    <cellStyle name="Total 33 3 3 2 2 2" xfId="46247"/>
    <cellStyle name="Total 33 3 3 2 3" xfId="35643"/>
    <cellStyle name="Total 33 3 3 3" xfId="19948"/>
    <cellStyle name="Total 33 3 3 3 2" xfId="41135"/>
    <cellStyle name="Total 33 3 3 4" xfId="30452"/>
    <cellStyle name="Total 33 3 3_Table 2A-1_EFT (Annual)" xfId="9142"/>
    <cellStyle name="Total 33 3 4" xfId="10399"/>
    <cellStyle name="Total 33 3 4 2" xfId="22515"/>
    <cellStyle name="Total 33 3 4 2 2" xfId="43701"/>
    <cellStyle name="Total 33 3 4 3" xfId="33097"/>
    <cellStyle name="Total 33 3 5" xfId="17402"/>
    <cellStyle name="Total 33 3 5 2" xfId="38589"/>
    <cellStyle name="Total 33 3 6" xfId="27709"/>
    <cellStyle name="Total 33 3_Table 2A-1_EFT (Annual)" xfId="9139"/>
    <cellStyle name="Total 33 4" xfId="788"/>
    <cellStyle name="Total 33 4 2" xfId="4349"/>
    <cellStyle name="Total 33 4 2 2" xfId="12629"/>
    <cellStyle name="Total 33 4 2 2 2" xfId="24646"/>
    <cellStyle name="Total 33 4 2 2 2 2" xfId="45832"/>
    <cellStyle name="Total 33 4 2 2 3" xfId="35228"/>
    <cellStyle name="Total 33 4 2 3" xfId="19533"/>
    <cellStyle name="Total 33 4 2 3 2" xfId="40720"/>
    <cellStyle name="Total 33 4 2 4" xfId="30006"/>
    <cellStyle name="Total 33 4 2_Table 2A-1_EFT (Annual)" xfId="9144"/>
    <cellStyle name="Total 33 4 3" xfId="9977"/>
    <cellStyle name="Total 33 4 3 2" xfId="22100"/>
    <cellStyle name="Total 33 4 3 2 2" xfId="43286"/>
    <cellStyle name="Total 33 4 3 3" xfId="32682"/>
    <cellStyle name="Total 33 4 4" xfId="16987"/>
    <cellStyle name="Total 33 4 4 2" xfId="38174"/>
    <cellStyle name="Total 33 4 5" xfId="27263"/>
    <cellStyle name="Total 33 4_Table 2A-1_EFT (Annual)" xfId="9143"/>
    <cellStyle name="Total 33 5" xfId="1973"/>
    <cellStyle name="Total 33 5 2" xfId="5534"/>
    <cellStyle name="Total 33 5 2 2" xfId="13749"/>
    <cellStyle name="Total 33 5 2 2 2" xfId="25737"/>
    <cellStyle name="Total 33 5 2 2 2 2" xfId="46923"/>
    <cellStyle name="Total 33 5 2 2 3" xfId="36319"/>
    <cellStyle name="Total 33 5 2 3" xfId="20624"/>
    <cellStyle name="Total 33 5 2 3 2" xfId="41811"/>
    <cellStyle name="Total 33 5 2 4" xfId="31191"/>
    <cellStyle name="Total 33 5 2_Table 2A-1_EFT (Annual)" xfId="9146"/>
    <cellStyle name="Total 33 5 3" xfId="11093"/>
    <cellStyle name="Total 33 5 3 2" xfId="23191"/>
    <cellStyle name="Total 33 5 3 2 2" xfId="44377"/>
    <cellStyle name="Total 33 5 3 3" xfId="33773"/>
    <cellStyle name="Total 33 5 4" xfId="18078"/>
    <cellStyle name="Total 33 5 4 2" xfId="39265"/>
    <cellStyle name="Total 33 5 5" xfId="28448"/>
    <cellStyle name="Total 33 5_Table 2A-1_EFT (Annual)" xfId="9145"/>
    <cellStyle name="Total 33 6" xfId="3775"/>
    <cellStyle name="Total 33 6 2" xfId="12143"/>
    <cellStyle name="Total 33 6 2 2" xfId="24173"/>
    <cellStyle name="Total 33 6 2 2 2" xfId="45359"/>
    <cellStyle name="Total 33 6 2 3" xfId="34755"/>
    <cellStyle name="Total 33 6 3" xfId="19060"/>
    <cellStyle name="Total 33 6 3 2" xfId="40247"/>
    <cellStyle name="Total 33 6 4" xfId="29484"/>
    <cellStyle name="Total 33 6_Table 2A-1_EFT (Annual)" xfId="9147"/>
    <cellStyle name="Total 33 7" xfId="9462"/>
    <cellStyle name="Total 33 7 2" xfId="21627"/>
    <cellStyle name="Total 33 7 2 2" xfId="42813"/>
    <cellStyle name="Total 33 7 3" xfId="32209"/>
    <cellStyle name="Total 33 8" xfId="16514"/>
    <cellStyle name="Total 33 8 2" xfId="37701"/>
    <cellStyle name="Total 33 9" xfId="26741"/>
    <cellStyle name="Total 33_Table 2A-1_EFT (Annual)" xfId="3586"/>
    <cellStyle name="Total 34" xfId="296"/>
    <cellStyle name="Total 34 2" xfId="1298"/>
    <cellStyle name="Total 34 2 2" xfId="2568"/>
    <cellStyle name="Total 34 2 2 2" xfId="6129"/>
    <cellStyle name="Total 34 2 2 2 2" xfId="14323"/>
    <cellStyle name="Total 34 2 2 2 2 2" xfId="26295"/>
    <cellStyle name="Total 34 2 2 2 2 2 2" xfId="47481"/>
    <cellStyle name="Total 34 2 2 2 2 3" xfId="36877"/>
    <cellStyle name="Total 34 2 2 2 3" xfId="21182"/>
    <cellStyle name="Total 34 2 2 2 3 2" xfId="42369"/>
    <cellStyle name="Total 34 2 2 2 4" xfId="31785"/>
    <cellStyle name="Total 34 2 2 2_Table 2A-1_EFT (Annual)" xfId="9150"/>
    <cellStyle name="Total 34 2 2 3" xfId="11665"/>
    <cellStyle name="Total 34 2 2 3 2" xfId="23749"/>
    <cellStyle name="Total 34 2 2 3 2 2" xfId="44935"/>
    <cellStyle name="Total 34 2 2 3 3" xfId="34331"/>
    <cellStyle name="Total 34 2 2 4" xfId="18636"/>
    <cellStyle name="Total 34 2 2 4 2" xfId="39823"/>
    <cellStyle name="Total 34 2 2 5" xfId="29042"/>
    <cellStyle name="Total 34 2 2_Table 2A-1_EFT (Annual)" xfId="9149"/>
    <cellStyle name="Total 34 2 3" xfId="4859"/>
    <cellStyle name="Total 34 2 3 2" xfId="13119"/>
    <cellStyle name="Total 34 2 3 2 2" xfId="25125"/>
    <cellStyle name="Total 34 2 3 2 2 2" xfId="46311"/>
    <cellStyle name="Total 34 2 3 2 3" xfId="35707"/>
    <cellStyle name="Total 34 2 3 3" xfId="20012"/>
    <cellStyle name="Total 34 2 3 3 2" xfId="41199"/>
    <cellStyle name="Total 34 2 3 4" xfId="30516"/>
    <cellStyle name="Total 34 2 3_Table 2A-1_EFT (Annual)" xfId="9151"/>
    <cellStyle name="Total 34 2 4" xfId="10463"/>
    <cellStyle name="Total 34 2 4 2" xfId="22579"/>
    <cellStyle name="Total 34 2 4 2 2" xfId="43765"/>
    <cellStyle name="Total 34 2 4 3" xfId="33161"/>
    <cellStyle name="Total 34 2 5" xfId="17466"/>
    <cellStyle name="Total 34 2 5 2" xfId="38653"/>
    <cellStyle name="Total 34 2 6" xfId="27773"/>
    <cellStyle name="Total 34 2_Table 2A-1_EFT (Annual)" xfId="9148"/>
    <cellStyle name="Total 34 3" xfId="847"/>
    <cellStyle name="Total 34 3 2" xfId="4408"/>
    <cellStyle name="Total 34 3 2 2" xfId="12681"/>
    <cellStyle name="Total 34 3 2 2 2" xfId="24698"/>
    <cellStyle name="Total 34 3 2 2 2 2" xfId="45884"/>
    <cellStyle name="Total 34 3 2 2 3" xfId="35280"/>
    <cellStyle name="Total 34 3 2 3" xfId="19585"/>
    <cellStyle name="Total 34 3 2 3 2" xfId="40772"/>
    <cellStyle name="Total 34 3 2 4" xfId="30065"/>
    <cellStyle name="Total 34 3 2_Table 2A-1_EFT (Annual)" xfId="9153"/>
    <cellStyle name="Total 34 3 3" xfId="10030"/>
    <cellStyle name="Total 34 3 3 2" xfId="22152"/>
    <cellStyle name="Total 34 3 3 2 2" xfId="43338"/>
    <cellStyle name="Total 34 3 3 3" xfId="32734"/>
    <cellStyle name="Total 34 3 4" xfId="17039"/>
    <cellStyle name="Total 34 3 4 2" xfId="38226"/>
    <cellStyle name="Total 34 3 5" xfId="27322"/>
    <cellStyle name="Total 34 3_Table 2A-1_EFT (Annual)" xfId="9152"/>
    <cellStyle name="Total 34 4" xfId="2037"/>
    <cellStyle name="Total 34 4 2" xfId="5598"/>
    <cellStyle name="Total 34 4 2 2" xfId="13813"/>
    <cellStyle name="Total 34 4 2 2 2" xfId="25801"/>
    <cellStyle name="Total 34 4 2 2 2 2" xfId="46987"/>
    <cellStyle name="Total 34 4 2 2 3" xfId="36383"/>
    <cellStyle name="Total 34 4 2 3" xfId="20688"/>
    <cellStyle name="Total 34 4 2 3 2" xfId="41875"/>
    <cellStyle name="Total 34 4 2 4" xfId="31255"/>
    <cellStyle name="Total 34 4 2_Table 2A-1_EFT (Annual)" xfId="9155"/>
    <cellStyle name="Total 34 4 3" xfId="11157"/>
    <cellStyle name="Total 34 4 3 2" xfId="23255"/>
    <cellStyle name="Total 34 4 3 2 2" xfId="44441"/>
    <cellStyle name="Total 34 4 3 3" xfId="33837"/>
    <cellStyle name="Total 34 4 4" xfId="18142"/>
    <cellStyle name="Total 34 4 4 2" xfId="39329"/>
    <cellStyle name="Total 34 4 5" xfId="28512"/>
    <cellStyle name="Total 34 4_Table 2A-1_EFT (Annual)" xfId="9154"/>
    <cellStyle name="Total 34 5" xfId="3867"/>
    <cellStyle name="Total 34 5 2" xfId="12208"/>
    <cellStyle name="Total 34 5 2 2" xfId="24237"/>
    <cellStyle name="Total 34 5 2 2 2" xfId="45423"/>
    <cellStyle name="Total 34 5 2 3" xfId="34819"/>
    <cellStyle name="Total 34 5 3" xfId="19124"/>
    <cellStyle name="Total 34 5 3 2" xfId="40311"/>
    <cellStyle name="Total 34 5 4" xfId="29555"/>
    <cellStyle name="Total 34 5_Table 2A-1_EFT (Annual)" xfId="9156"/>
    <cellStyle name="Total 34 6" xfId="9543"/>
    <cellStyle name="Total 34 6 2" xfId="21691"/>
    <cellStyle name="Total 34 6 2 2" xfId="42877"/>
    <cellStyle name="Total 34 6 3" xfId="32273"/>
    <cellStyle name="Total 34 7" xfId="16578"/>
    <cellStyle name="Total 34 7 2" xfId="37765"/>
    <cellStyle name="Total 34 8" xfId="26812"/>
    <cellStyle name="Total 34_Table 2A-1_EFT (Annual)" xfId="3588"/>
    <cellStyle name="Total 35" xfId="639"/>
    <cellStyle name="Total 35 2" xfId="1616"/>
    <cellStyle name="Total 35 2 2" xfId="2886"/>
    <cellStyle name="Total 35 2 2 2" xfId="6447"/>
    <cellStyle name="Total 35 2 2 2 2" xfId="14641"/>
    <cellStyle name="Total 35 2 2 2 2 2" xfId="26613"/>
    <cellStyle name="Total 35 2 2 2 2 2 2" xfId="47799"/>
    <cellStyle name="Total 35 2 2 2 2 3" xfId="37195"/>
    <cellStyle name="Total 35 2 2 2 3" xfId="21500"/>
    <cellStyle name="Total 35 2 2 2 3 2" xfId="42687"/>
    <cellStyle name="Total 35 2 2 2 4" xfId="32103"/>
    <cellStyle name="Total 35 2 2 2_Table 2A-1_EFT (Annual)" xfId="9159"/>
    <cellStyle name="Total 35 2 2 3" xfId="11983"/>
    <cellStyle name="Total 35 2 2 3 2" xfId="24067"/>
    <cellStyle name="Total 35 2 2 3 2 2" xfId="45253"/>
    <cellStyle name="Total 35 2 2 3 3" xfId="34649"/>
    <cellStyle name="Total 35 2 2 4" xfId="18954"/>
    <cellStyle name="Total 35 2 2 4 2" xfId="40141"/>
    <cellStyle name="Total 35 2 2 5" xfId="29360"/>
    <cellStyle name="Total 35 2 2_Table 2A-1_EFT (Annual)" xfId="9158"/>
    <cellStyle name="Total 35 2 3" xfId="5177"/>
    <cellStyle name="Total 35 2 3 2" xfId="13437"/>
    <cellStyle name="Total 35 2 3 2 2" xfId="25443"/>
    <cellStyle name="Total 35 2 3 2 2 2" xfId="46629"/>
    <cellStyle name="Total 35 2 3 2 3" xfId="36025"/>
    <cellStyle name="Total 35 2 3 3" xfId="20330"/>
    <cellStyle name="Total 35 2 3 3 2" xfId="41517"/>
    <cellStyle name="Total 35 2 3 4" xfId="30834"/>
    <cellStyle name="Total 35 2 3_Table 2A-1_EFT (Annual)" xfId="9160"/>
    <cellStyle name="Total 35 2 4" xfId="10781"/>
    <cellStyle name="Total 35 2 4 2" xfId="22897"/>
    <cellStyle name="Total 35 2 4 2 2" xfId="44083"/>
    <cellStyle name="Total 35 2 4 3" xfId="33479"/>
    <cellStyle name="Total 35 2 5" xfId="17784"/>
    <cellStyle name="Total 35 2 5 2" xfId="38971"/>
    <cellStyle name="Total 35 2 6" xfId="28091"/>
    <cellStyle name="Total 35 2_Table 2A-1_EFT (Annual)" xfId="9157"/>
    <cellStyle name="Total 35 3" xfId="1128"/>
    <cellStyle name="Total 35 3 2" xfId="4689"/>
    <cellStyle name="Total 35 3 2 2" xfId="12949"/>
    <cellStyle name="Total 35 3 2 2 2" xfId="24955"/>
    <cellStyle name="Total 35 3 2 2 2 2" xfId="46141"/>
    <cellStyle name="Total 35 3 2 2 3" xfId="35537"/>
    <cellStyle name="Total 35 3 2 3" xfId="19842"/>
    <cellStyle name="Total 35 3 2 3 2" xfId="41029"/>
    <cellStyle name="Total 35 3 2 4" xfId="30346"/>
    <cellStyle name="Total 35 3 2_Table 2A-1_EFT (Annual)" xfId="9162"/>
    <cellStyle name="Total 35 3 3" xfId="10293"/>
    <cellStyle name="Total 35 3 3 2" xfId="22409"/>
    <cellStyle name="Total 35 3 3 2 2" xfId="43595"/>
    <cellStyle name="Total 35 3 3 3" xfId="32991"/>
    <cellStyle name="Total 35 3 4" xfId="17296"/>
    <cellStyle name="Total 35 3 4 2" xfId="38483"/>
    <cellStyle name="Total 35 3 5" xfId="27603"/>
    <cellStyle name="Total 35 3_Table 2A-1_EFT (Annual)" xfId="9161"/>
    <cellStyle name="Total 35 4" xfId="2355"/>
    <cellStyle name="Total 35 4 2" xfId="5916"/>
    <cellStyle name="Total 35 4 2 2" xfId="14131"/>
    <cellStyle name="Total 35 4 2 2 2" xfId="26119"/>
    <cellStyle name="Total 35 4 2 2 2 2" xfId="47305"/>
    <cellStyle name="Total 35 4 2 2 3" xfId="36701"/>
    <cellStyle name="Total 35 4 2 3" xfId="21006"/>
    <cellStyle name="Total 35 4 2 3 2" xfId="42193"/>
    <cellStyle name="Total 35 4 2 4" xfId="31573"/>
    <cellStyle name="Total 35 4 2_Table 2A-1_EFT (Annual)" xfId="9164"/>
    <cellStyle name="Total 35 4 3" xfId="11475"/>
    <cellStyle name="Total 35 4 3 2" xfId="23573"/>
    <cellStyle name="Total 35 4 3 2 2" xfId="44759"/>
    <cellStyle name="Total 35 4 3 3" xfId="34155"/>
    <cellStyle name="Total 35 4 4" xfId="18460"/>
    <cellStyle name="Total 35 4 4 2" xfId="39647"/>
    <cellStyle name="Total 35 4 5" xfId="28830"/>
    <cellStyle name="Total 35 4_Table 2A-1_EFT (Annual)" xfId="9163"/>
    <cellStyle name="Total 35 5" xfId="4209"/>
    <cellStyle name="Total 35 5 2" xfId="12533"/>
    <cellStyle name="Total 35 5 2 2" xfId="24555"/>
    <cellStyle name="Total 35 5 2 2 2" xfId="45741"/>
    <cellStyle name="Total 35 5 2 3" xfId="35137"/>
    <cellStyle name="Total 35 5 3" xfId="19442"/>
    <cellStyle name="Total 35 5 3 2" xfId="40629"/>
    <cellStyle name="Total 35 5 4" xfId="29897"/>
    <cellStyle name="Total 35 5_Table 2A-1_EFT (Annual)" xfId="9165"/>
    <cellStyle name="Total 35 6" xfId="9872"/>
    <cellStyle name="Total 35 6 2" xfId="22009"/>
    <cellStyle name="Total 35 6 2 2" xfId="43195"/>
    <cellStyle name="Total 35 6 3" xfId="32591"/>
    <cellStyle name="Total 35 7" xfId="16896"/>
    <cellStyle name="Total 35 7 2" xfId="38083"/>
    <cellStyle name="Total 35 8" xfId="27154"/>
    <cellStyle name="Total 35_Table 2A-1_EFT (Annual)" xfId="3589"/>
    <cellStyle name="Total 36" xfId="700"/>
    <cellStyle name="Total 36 2" xfId="2365"/>
    <cellStyle name="Total 36 2 2" xfId="5926"/>
    <cellStyle name="Total 36 2 2 2" xfId="14140"/>
    <cellStyle name="Total 36 2 2 2 2" xfId="26128"/>
    <cellStyle name="Total 36 2 2 2 2 2" xfId="47314"/>
    <cellStyle name="Total 36 2 2 2 3" xfId="36710"/>
    <cellStyle name="Total 36 2 2 3" xfId="21015"/>
    <cellStyle name="Total 36 2 2 3 2" xfId="42202"/>
    <cellStyle name="Total 36 2 2 4" xfId="31582"/>
    <cellStyle name="Total 36 2 2_Table 2A-1_EFT (Annual)" xfId="9168"/>
    <cellStyle name="Total 36 2 3" xfId="11485"/>
    <cellStyle name="Total 36 2 3 2" xfId="23582"/>
    <cellStyle name="Total 36 2 3 2 2" xfId="44768"/>
    <cellStyle name="Total 36 2 3 3" xfId="34164"/>
    <cellStyle name="Total 36 2 4" xfId="18469"/>
    <cellStyle name="Total 36 2 4 2" xfId="39656"/>
    <cellStyle name="Total 36 2 5" xfId="28839"/>
    <cellStyle name="Total 36 2_Table 2A-1_EFT (Annual)" xfId="9167"/>
    <cellStyle name="Total 36 3" xfId="4262"/>
    <cellStyle name="Total 36 3 2" xfId="12546"/>
    <cellStyle name="Total 36 3 2 2" xfId="24564"/>
    <cellStyle name="Total 36 3 2 2 2" xfId="45750"/>
    <cellStyle name="Total 36 3 2 3" xfId="35146"/>
    <cellStyle name="Total 36 3 3" xfId="19451"/>
    <cellStyle name="Total 36 3 3 2" xfId="40638"/>
    <cellStyle name="Total 36 3 4" xfId="29919"/>
    <cellStyle name="Total 36 3_Table 2A-1_EFT (Annual)" xfId="9169"/>
    <cellStyle name="Total 36 4" xfId="9893"/>
    <cellStyle name="Total 36 4 2" xfId="22018"/>
    <cellStyle name="Total 36 4 2 2" xfId="43204"/>
    <cellStyle name="Total 36 4 3" xfId="32600"/>
    <cellStyle name="Total 36 5" xfId="16905"/>
    <cellStyle name="Total 36 5 2" xfId="38092"/>
    <cellStyle name="Total 36 6" xfId="27176"/>
    <cellStyle name="Total 36_Table 2A-1_EFT (Annual)" xfId="9166"/>
    <cellStyle name="Total 37" xfId="16014"/>
    <cellStyle name="Total 37 2" xfId="37205"/>
    <cellStyle name="Total 38" xfId="47809"/>
    <cellStyle name="Total 4" xfId="94"/>
    <cellStyle name="Total 4 10" xfId="21518"/>
    <cellStyle name="Total 4 10 2" xfId="42705"/>
    <cellStyle name="Total 4 11" xfId="26650"/>
    <cellStyle name="Total 4 2" xfId="493"/>
    <cellStyle name="Total 4 2 2" xfId="1470"/>
    <cellStyle name="Total 4 2 2 2" xfId="2740"/>
    <cellStyle name="Total 4 2 2 2 2" xfId="6301"/>
    <cellStyle name="Total 4 2 2 2 2 2" xfId="14495"/>
    <cellStyle name="Total 4 2 2 2 2 2 2" xfId="26467"/>
    <cellStyle name="Total 4 2 2 2 2 2 2 2" xfId="47653"/>
    <cellStyle name="Total 4 2 2 2 2 2 3" xfId="37049"/>
    <cellStyle name="Total 4 2 2 2 2 3" xfId="21354"/>
    <cellStyle name="Total 4 2 2 2 2 3 2" xfId="42541"/>
    <cellStyle name="Total 4 2 2 2 2 4" xfId="31957"/>
    <cellStyle name="Total 4 2 2 2 2_Table 2A-1_EFT (Annual)" xfId="9172"/>
    <cellStyle name="Total 4 2 2 2 3" xfId="11837"/>
    <cellStyle name="Total 4 2 2 2 3 2" xfId="23921"/>
    <cellStyle name="Total 4 2 2 2 3 2 2" xfId="45107"/>
    <cellStyle name="Total 4 2 2 2 3 3" xfId="34503"/>
    <cellStyle name="Total 4 2 2 2 4" xfId="18808"/>
    <cellStyle name="Total 4 2 2 2 4 2" xfId="39995"/>
    <cellStyle name="Total 4 2 2 2 5" xfId="29214"/>
    <cellStyle name="Total 4 2 2 2_Table 2A-1_EFT (Annual)" xfId="9171"/>
    <cellStyle name="Total 4 2 2 3" xfId="5031"/>
    <cellStyle name="Total 4 2 2 3 2" xfId="13291"/>
    <cellStyle name="Total 4 2 2 3 2 2" xfId="25297"/>
    <cellStyle name="Total 4 2 2 3 2 2 2" xfId="46483"/>
    <cellStyle name="Total 4 2 2 3 2 3" xfId="35879"/>
    <cellStyle name="Total 4 2 2 3 3" xfId="20184"/>
    <cellStyle name="Total 4 2 2 3 3 2" xfId="41371"/>
    <cellStyle name="Total 4 2 2 3 4" xfId="30688"/>
    <cellStyle name="Total 4 2 2 3_Table 2A-1_EFT (Annual)" xfId="9173"/>
    <cellStyle name="Total 4 2 2 4" xfId="10635"/>
    <cellStyle name="Total 4 2 2 4 2" xfId="22751"/>
    <cellStyle name="Total 4 2 2 4 2 2" xfId="43937"/>
    <cellStyle name="Total 4 2 2 4 3" xfId="33333"/>
    <cellStyle name="Total 4 2 2 5" xfId="17638"/>
    <cellStyle name="Total 4 2 2 5 2" xfId="38825"/>
    <cellStyle name="Total 4 2 2 6" xfId="27945"/>
    <cellStyle name="Total 4 2 2_Table 2A-1_EFT (Annual)" xfId="9170"/>
    <cellStyle name="Total 4 2 3" xfId="1009"/>
    <cellStyle name="Total 4 2 3 2" xfId="4570"/>
    <cellStyle name="Total 4 2 3 2 2" xfId="12830"/>
    <cellStyle name="Total 4 2 3 2 2 2" xfId="24836"/>
    <cellStyle name="Total 4 2 3 2 2 2 2" xfId="46022"/>
    <cellStyle name="Total 4 2 3 2 2 3" xfId="35418"/>
    <cellStyle name="Total 4 2 3 2 3" xfId="19723"/>
    <cellStyle name="Total 4 2 3 2 3 2" xfId="40910"/>
    <cellStyle name="Total 4 2 3 2 4" xfId="30227"/>
    <cellStyle name="Total 4 2 3 2_Table 2A-1_EFT (Annual)" xfId="9175"/>
    <cellStyle name="Total 4 2 3 3" xfId="10174"/>
    <cellStyle name="Total 4 2 3 3 2" xfId="22290"/>
    <cellStyle name="Total 4 2 3 3 2 2" xfId="43476"/>
    <cellStyle name="Total 4 2 3 3 3" xfId="32872"/>
    <cellStyle name="Total 4 2 3 4" xfId="17177"/>
    <cellStyle name="Total 4 2 3 4 2" xfId="38364"/>
    <cellStyle name="Total 4 2 3 5" xfId="27484"/>
    <cellStyle name="Total 4 2 3_Table 2A-1_EFT (Annual)" xfId="9174"/>
    <cellStyle name="Total 4 2 4" xfId="2209"/>
    <cellStyle name="Total 4 2 4 2" xfId="5770"/>
    <cellStyle name="Total 4 2 4 2 2" xfId="13985"/>
    <cellStyle name="Total 4 2 4 2 2 2" xfId="25973"/>
    <cellStyle name="Total 4 2 4 2 2 2 2" xfId="47159"/>
    <cellStyle name="Total 4 2 4 2 2 3" xfId="36555"/>
    <cellStyle name="Total 4 2 4 2 3" xfId="20860"/>
    <cellStyle name="Total 4 2 4 2 3 2" xfId="42047"/>
    <cellStyle name="Total 4 2 4 2 4" xfId="31427"/>
    <cellStyle name="Total 4 2 4 2_Table 2A-1_EFT (Annual)" xfId="9177"/>
    <cellStyle name="Total 4 2 4 3" xfId="11329"/>
    <cellStyle name="Total 4 2 4 3 2" xfId="23427"/>
    <cellStyle name="Total 4 2 4 3 2 2" xfId="44613"/>
    <cellStyle name="Total 4 2 4 3 3" xfId="34009"/>
    <cellStyle name="Total 4 2 4 4" xfId="18314"/>
    <cellStyle name="Total 4 2 4 4 2" xfId="39501"/>
    <cellStyle name="Total 4 2 4 5" xfId="28684"/>
    <cellStyle name="Total 4 2 4_Table 2A-1_EFT (Annual)" xfId="9176"/>
    <cellStyle name="Total 4 2 5" xfId="4063"/>
    <cellStyle name="Total 4 2 5 2" xfId="12387"/>
    <cellStyle name="Total 4 2 5 2 2" xfId="24409"/>
    <cellStyle name="Total 4 2 5 2 2 2" xfId="45595"/>
    <cellStyle name="Total 4 2 5 2 3" xfId="34991"/>
    <cellStyle name="Total 4 2 5 3" xfId="19296"/>
    <cellStyle name="Total 4 2 5 3 2" xfId="40483"/>
    <cellStyle name="Total 4 2 5 4" xfId="29751"/>
    <cellStyle name="Total 4 2 5_Table 2A-1_EFT (Annual)" xfId="9178"/>
    <cellStyle name="Total 4 2 6" xfId="9726"/>
    <cellStyle name="Total 4 2 6 2" xfId="21863"/>
    <cellStyle name="Total 4 2 6 2 2" xfId="43049"/>
    <cellStyle name="Total 4 2 6 3" xfId="32445"/>
    <cellStyle name="Total 4 2 7" xfId="16750"/>
    <cellStyle name="Total 4 2 7 2" xfId="37937"/>
    <cellStyle name="Total 4 2 8" xfId="27008"/>
    <cellStyle name="Total 4 2_Table 2A-1_EFT (Annual)" xfId="3591"/>
    <cellStyle name="Total 4 3" xfId="326"/>
    <cellStyle name="Total 4 3 2" xfId="1314"/>
    <cellStyle name="Total 4 3 2 2" xfId="2584"/>
    <cellStyle name="Total 4 3 2 2 2" xfId="6145"/>
    <cellStyle name="Total 4 3 2 2 2 2" xfId="14339"/>
    <cellStyle name="Total 4 3 2 2 2 2 2" xfId="26311"/>
    <cellStyle name="Total 4 3 2 2 2 2 2 2" xfId="47497"/>
    <cellStyle name="Total 4 3 2 2 2 2 3" xfId="36893"/>
    <cellStyle name="Total 4 3 2 2 2 3" xfId="21198"/>
    <cellStyle name="Total 4 3 2 2 2 3 2" xfId="42385"/>
    <cellStyle name="Total 4 3 2 2 2 4" xfId="31801"/>
    <cellStyle name="Total 4 3 2 2 2_Table 2A-1_EFT (Annual)" xfId="9181"/>
    <cellStyle name="Total 4 3 2 2 3" xfId="11681"/>
    <cellStyle name="Total 4 3 2 2 3 2" xfId="23765"/>
    <cellStyle name="Total 4 3 2 2 3 2 2" xfId="44951"/>
    <cellStyle name="Total 4 3 2 2 3 3" xfId="34347"/>
    <cellStyle name="Total 4 3 2 2 4" xfId="18652"/>
    <cellStyle name="Total 4 3 2 2 4 2" xfId="39839"/>
    <cellStyle name="Total 4 3 2 2 5" xfId="29058"/>
    <cellStyle name="Total 4 3 2 2_Table 2A-1_EFT (Annual)" xfId="9180"/>
    <cellStyle name="Total 4 3 2 3" xfId="4875"/>
    <cellStyle name="Total 4 3 2 3 2" xfId="13135"/>
    <cellStyle name="Total 4 3 2 3 2 2" xfId="25141"/>
    <cellStyle name="Total 4 3 2 3 2 2 2" xfId="46327"/>
    <cellStyle name="Total 4 3 2 3 2 3" xfId="35723"/>
    <cellStyle name="Total 4 3 2 3 3" xfId="20028"/>
    <cellStyle name="Total 4 3 2 3 3 2" xfId="41215"/>
    <cellStyle name="Total 4 3 2 3 4" xfId="30532"/>
    <cellStyle name="Total 4 3 2 3_Table 2A-1_EFT (Annual)" xfId="9182"/>
    <cellStyle name="Total 4 3 2 4" xfId="10479"/>
    <cellStyle name="Total 4 3 2 4 2" xfId="22595"/>
    <cellStyle name="Total 4 3 2 4 2 2" xfId="43781"/>
    <cellStyle name="Total 4 3 2 4 3" xfId="33177"/>
    <cellStyle name="Total 4 3 2 5" xfId="17482"/>
    <cellStyle name="Total 4 3 2 5 2" xfId="38669"/>
    <cellStyle name="Total 4 3 2 6" xfId="27789"/>
    <cellStyle name="Total 4 3 2_Table 2A-1_EFT (Annual)" xfId="9179"/>
    <cellStyle name="Total 4 3 3" xfId="872"/>
    <cellStyle name="Total 4 3 3 2" xfId="4433"/>
    <cellStyle name="Total 4 3 3 2 2" xfId="12698"/>
    <cellStyle name="Total 4 3 3 2 2 2" xfId="24710"/>
    <cellStyle name="Total 4 3 3 2 2 2 2" xfId="45896"/>
    <cellStyle name="Total 4 3 3 2 2 3" xfId="35292"/>
    <cellStyle name="Total 4 3 3 2 3" xfId="19597"/>
    <cellStyle name="Total 4 3 3 2 3 2" xfId="40784"/>
    <cellStyle name="Total 4 3 3 2 4" xfId="30090"/>
    <cellStyle name="Total 4 3 3 2_Table 2A-1_EFT (Annual)" xfId="9184"/>
    <cellStyle name="Total 4 3 3 3" xfId="10045"/>
    <cellStyle name="Total 4 3 3 3 2" xfId="22164"/>
    <cellStyle name="Total 4 3 3 3 2 2" xfId="43350"/>
    <cellStyle name="Total 4 3 3 3 3" xfId="32746"/>
    <cellStyle name="Total 4 3 3 4" xfId="17051"/>
    <cellStyle name="Total 4 3 3 4 2" xfId="38238"/>
    <cellStyle name="Total 4 3 3 5" xfId="27347"/>
    <cellStyle name="Total 4 3 3_Table 2A-1_EFT (Annual)" xfId="9183"/>
    <cellStyle name="Total 4 3 4" xfId="2053"/>
    <cellStyle name="Total 4 3 4 2" xfId="5614"/>
    <cellStyle name="Total 4 3 4 2 2" xfId="13829"/>
    <cellStyle name="Total 4 3 4 2 2 2" xfId="25817"/>
    <cellStyle name="Total 4 3 4 2 2 2 2" xfId="47003"/>
    <cellStyle name="Total 4 3 4 2 2 3" xfId="36399"/>
    <cellStyle name="Total 4 3 4 2 3" xfId="20704"/>
    <cellStyle name="Total 4 3 4 2 3 2" xfId="41891"/>
    <cellStyle name="Total 4 3 4 2 4" xfId="31271"/>
    <cellStyle name="Total 4 3 4 2_Table 2A-1_EFT (Annual)" xfId="9186"/>
    <cellStyle name="Total 4 3 4 3" xfId="11173"/>
    <cellStyle name="Total 4 3 4 3 2" xfId="23271"/>
    <cellStyle name="Total 4 3 4 3 2 2" xfId="44457"/>
    <cellStyle name="Total 4 3 4 3 3" xfId="33853"/>
    <cellStyle name="Total 4 3 4 4" xfId="18158"/>
    <cellStyle name="Total 4 3 4 4 2" xfId="39345"/>
    <cellStyle name="Total 4 3 4 5" xfId="28528"/>
    <cellStyle name="Total 4 3 4_Table 2A-1_EFT (Annual)" xfId="9185"/>
    <cellStyle name="Total 4 3 5" xfId="3896"/>
    <cellStyle name="Total 4 3 5 2" xfId="12228"/>
    <cellStyle name="Total 4 3 5 2 2" xfId="24253"/>
    <cellStyle name="Total 4 3 5 2 2 2" xfId="45439"/>
    <cellStyle name="Total 4 3 5 2 3" xfId="34835"/>
    <cellStyle name="Total 4 3 5 3" xfId="19140"/>
    <cellStyle name="Total 4 3 5 3 2" xfId="40327"/>
    <cellStyle name="Total 4 3 5 4" xfId="29584"/>
    <cellStyle name="Total 4 3 5_Table 2A-1_EFT (Annual)" xfId="9187"/>
    <cellStyle name="Total 4 3 6" xfId="9565"/>
    <cellStyle name="Total 4 3 6 2" xfId="21707"/>
    <cellStyle name="Total 4 3 6 2 2" xfId="42893"/>
    <cellStyle name="Total 4 3 6 3" xfId="32289"/>
    <cellStyle name="Total 4 3 7" xfId="16594"/>
    <cellStyle name="Total 4 3 7 2" xfId="37781"/>
    <cellStyle name="Total 4 3 8" xfId="26841"/>
    <cellStyle name="Total 4 3_Table 2A-1_EFT (Annual)" xfId="3592"/>
    <cellStyle name="Total 4 4" xfId="1148"/>
    <cellStyle name="Total 4 4 2" xfId="2418"/>
    <cellStyle name="Total 4 4 2 2" xfId="5979"/>
    <cellStyle name="Total 4 4 2 2 2" xfId="14173"/>
    <cellStyle name="Total 4 4 2 2 2 2" xfId="26145"/>
    <cellStyle name="Total 4 4 2 2 2 2 2" xfId="47331"/>
    <cellStyle name="Total 4 4 2 2 2 3" xfId="36727"/>
    <cellStyle name="Total 4 4 2 2 3" xfId="21032"/>
    <cellStyle name="Total 4 4 2 2 3 2" xfId="42219"/>
    <cellStyle name="Total 4 4 2 2 4" xfId="31635"/>
    <cellStyle name="Total 4 4 2 2_Table 2A-1_EFT (Annual)" xfId="9190"/>
    <cellStyle name="Total 4 4 2 3" xfId="11515"/>
    <cellStyle name="Total 4 4 2 3 2" xfId="23599"/>
    <cellStyle name="Total 4 4 2 3 2 2" xfId="44785"/>
    <cellStyle name="Total 4 4 2 3 3" xfId="34181"/>
    <cellStyle name="Total 4 4 2 4" xfId="18486"/>
    <cellStyle name="Total 4 4 2 4 2" xfId="39673"/>
    <cellStyle name="Total 4 4 2 5" xfId="28892"/>
    <cellStyle name="Total 4 4 2_Table 2A-1_EFT (Annual)" xfId="9189"/>
    <cellStyle name="Total 4 4 3" xfId="4709"/>
    <cellStyle name="Total 4 4 3 2" xfId="12969"/>
    <cellStyle name="Total 4 4 3 2 2" xfId="24975"/>
    <cellStyle name="Total 4 4 3 2 2 2" xfId="46161"/>
    <cellStyle name="Total 4 4 3 2 3" xfId="35557"/>
    <cellStyle name="Total 4 4 3 3" xfId="19862"/>
    <cellStyle name="Total 4 4 3 3 2" xfId="41049"/>
    <cellStyle name="Total 4 4 3 4" xfId="30366"/>
    <cellStyle name="Total 4 4 3_Table 2A-1_EFT (Annual)" xfId="9191"/>
    <cellStyle name="Total 4 4 4" xfId="10313"/>
    <cellStyle name="Total 4 4 4 2" xfId="22429"/>
    <cellStyle name="Total 4 4 4 2 2" xfId="43615"/>
    <cellStyle name="Total 4 4 4 3" xfId="33011"/>
    <cellStyle name="Total 4 4 5" xfId="17316"/>
    <cellStyle name="Total 4 4 5 2" xfId="38503"/>
    <cellStyle name="Total 4 4 6" xfId="27623"/>
    <cellStyle name="Total 4 4_Table 2A-1_EFT (Annual)" xfId="9188"/>
    <cellStyle name="Total 4 5" xfId="713"/>
    <cellStyle name="Total 4 5 2" xfId="4274"/>
    <cellStyle name="Total 4 5 2 2" xfId="12558"/>
    <cellStyle name="Total 4 5 2 2 2" xfId="24576"/>
    <cellStyle name="Total 4 5 2 2 2 2" xfId="45762"/>
    <cellStyle name="Total 4 5 2 2 3" xfId="35158"/>
    <cellStyle name="Total 4 5 2 3" xfId="19463"/>
    <cellStyle name="Total 4 5 2 3 2" xfId="40650"/>
    <cellStyle name="Total 4 5 2 4" xfId="29931"/>
    <cellStyle name="Total 4 5 2_Table 2A-1_EFT (Annual)" xfId="9193"/>
    <cellStyle name="Total 4 5 3" xfId="9905"/>
    <cellStyle name="Total 4 5 3 2" xfId="22030"/>
    <cellStyle name="Total 4 5 3 2 2" xfId="43216"/>
    <cellStyle name="Total 4 5 3 3" xfId="32612"/>
    <cellStyle name="Total 4 5 4" xfId="16917"/>
    <cellStyle name="Total 4 5 4 2" xfId="38104"/>
    <cellStyle name="Total 4 5 5" xfId="27188"/>
    <cellStyle name="Total 4 5_Table 2A-1_EFT (Annual)" xfId="9192"/>
    <cellStyle name="Total 4 6" xfId="1876"/>
    <cellStyle name="Total 4 6 2" xfId="5437"/>
    <cellStyle name="Total 4 6 2 2" xfId="13652"/>
    <cellStyle name="Total 4 6 2 2 2" xfId="25640"/>
    <cellStyle name="Total 4 6 2 2 2 2" xfId="46826"/>
    <cellStyle name="Total 4 6 2 2 3" xfId="36222"/>
    <cellStyle name="Total 4 6 2 3" xfId="20527"/>
    <cellStyle name="Total 4 6 2 3 2" xfId="41714"/>
    <cellStyle name="Total 4 6 2 4" xfId="31094"/>
    <cellStyle name="Total 4 6 2_Table 2A-1_EFT (Annual)" xfId="9195"/>
    <cellStyle name="Total 4 6 3" xfId="10996"/>
    <cellStyle name="Total 4 6 3 2" xfId="23094"/>
    <cellStyle name="Total 4 6 3 2 2" xfId="44280"/>
    <cellStyle name="Total 4 6 3 3" xfId="33676"/>
    <cellStyle name="Total 4 6 4" xfId="17981"/>
    <cellStyle name="Total 4 6 4 2" xfId="39168"/>
    <cellStyle name="Total 4 6 5" xfId="28351"/>
    <cellStyle name="Total 4 6_Table 2A-1_EFT (Annual)" xfId="9194"/>
    <cellStyle name="Total 4 7" xfId="3683"/>
    <cellStyle name="Total 4 7 2" xfId="12056"/>
    <cellStyle name="Total 4 7 2 2" xfId="24087"/>
    <cellStyle name="Total 4 7 2 2 2" xfId="45273"/>
    <cellStyle name="Total 4 7 2 3" xfId="34669"/>
    <cellStyle name="Total 4 7 3" xfId="18974"/>
    <cellStyle name="Total 4 7 3 2" xfId="40161"/>
    <cellStyle name="Total 4 7 4" xfId="29393"/>
    <cellStyle name="Total 4 7_Table 2A-1_EFT (Annual)" xfId="9196"/>
    <cellStyle name="Total 4 8" xfId="9373"/>
    <cellStyle name="Total 4 8 2" xfId="21541"/>
    <cellStyle name="Total 4 8 2 2" xfId="42727"/>
    <cellStyle name="Total 4 8 3" xfId="32123"/>
    <cellStyle name="Total 4 9" xfId="16428"/>
    <cellStyle name="Total 4 9 2" xfId="37615"/>
    <cellStyle name="Total 4_Table 2A-1_EFT (Annual)" xfId="3590"/>
    <cellStyle name="Total 5" xfId="83"/>
    <cellStyle name="Total 5 10" xfId="21523"/>
    <cellStyle name="Total 5 10 2" xfId="42710"/>
    <cellStyle name="Total 5 11" xfId="26639"/>
    <cellStyle name="Total 5 2" xfId="482"/>
    <cellStyle name="Total 5 2 2" xfId="1459"/>
    <cellStyle name="Total 5 2 2 2" xfId="2729"/>
    <cellStyle name="Total 5 2 2 2 2" xfId="6290"/>
    <cellStyle name="Total 5 2 2 2 2 2" xfId="14484"/>
    <cellStyle name="Total 5 2 2 2 2 2 2" xfId="26456"/>
    <cellStyle name="Total 5 2 2 2 2 2 2 2" xfId="47642"/>
    <cellStyle name="Total 5 2 2 2 2 2 3" xfId="37038"/>
    <cellStyle name="Total 5 2 2 2 2 3" xfId="21343"/>
    <cellStyle name="Total 5 2 2 2 2 3 2" xfId="42530"/>
    <cellStyle name="Total 5 2 2 2 2 4" xfId="31946"/>
    <cellStyle name="Total 5 2 2 2 2_Table 2A-1_EFT (Annual)" xfId="9199"/>
    <cellStyle name="Total 5 2 2 2 3" xfId="11826"/>
    <cellStyle name="Total 5 2 2 2 3 2" xfId="23910"/>
    <cellStyle name="Total 5 2 2 2 3 2 2" xfId="45096"/>
    <cellStyle name="Total 5 2 2 2 3 3" xfId="34492"/>
    <cellStyle name="Total 5 2 2 2 4" xfId="18797"/>
    <cellStyle name="Total 5 2 2 2 4 2" xfId="39984"/>
    <cellStyle name="Total 5 2 2 2 5" xfId="29203"/>
    <cellStyle name="Total 5 2 2 2_Table 2A-1_EFT (Annual)" xfId="9198"/>
    <cellStyle name="Total 5 2 2 3" xfId="5020"/>
    <cellStyle name="Total 5 2 2 3 2" xfId="13280"/>
    <cellStyle name="Total 5 2 2 3 2 2" xfId="25286"/>
    <cellStyle name="Total 5 2 2 3 2 2 2" xfId="46472"/>
    <cellStyle name="Total 5 2 2 3 2 3" xfId="35868"/>
    <cellStyle name="Total 5 2 2 3 3" xfId="20173"/>
    <cellStyle name="Total 5 2 2 3 3 2" xfId="41360"/>
    <cellStyle name="Total 5 2 2 3 4" xfId="30677"/>
    <cellStyle name="Total 5 2 2 3_Table 2A-1_EFT (Annual)" xfId="9200"/>
    <cellStyle name="Total 5 2 2 4" xfId="10624"/>
    <cellStyle name="Total 5 2 2 4 2" xfId="22740"/>
    <cellStyle name="Total 5 2 2 4 2 2" xfId="43926"/>
    <cellStyle name="Total 5 2 2 4 3" xfId="33322"/>
    <cellStyle name="Total 5 2 2 5" xfId="17627"/>
    <cellStyle name="Total 5 2 2 5 2" xfId="38814"/>
    <cellStyle name="Total 5 2 2 6" xfId="27934"/>
    <cellStyle name="Total 5 2 2_Table 2A-1_EFT (Annual)" xfId="9197"/>
    <cellStyle name="Total 5 2 3" xfId="1002"/>
    <cellStyle name="Total 5 2 3 2" xfId="4563"/>
    <cellStyle name="Total 5 2 3 2 2" xfId="12823"/>
    <cellStyle name="Total 5 2 3 2 2 2" xfId="24829"/>
    <cellStyle name="Total 5 2 3 2 2 2 2" xfId="46015"/>
    <cellStyle name="Total 5 2 3 2 2 3" xfId="35411"/>
    <cellStyle name="Total 5 2 3 2 3" xfId="19716"/>
    <cellStyle name="Total 5 2 3 2 3 2" xfId="40903"/>
    <cellStyle name="Total 5 2 3 2 4" xfId="30220"/>
    <cellStyle name="Total 5 2 3 2_Table 2A-1_EFT (Annual)" xfId="9202"/>
    <cellStyle name="Total 5 2 3 3" xfId="10167"/>
    <cellStyle name="Total 5 2 3 3 2" xfId="22283"/>
    <cellStyle name="Total 5 2 3 3 2 2" xfId="43469"/>
    <cellStyle name="Total 5 2 3 3 3" xfId="32865"/>
    <cellStyle name="Total 5 2 3 4" xfId="17170"/>
    <cellStyle name="Total 5 2 3 4 2" xfId="38357"/>
    <cellStyle name="Total 5 2 3 5" xfId="27477"/>
    <cellStyle name="Total 5 2 3_Table 2A-1_EFT (Annual)" xfId="9201"/>
    <cellStyle name="Total 5 2 4" xfId="2198"/>
    <cellStyle name="Total 5 2 4 2" xfId="5759"/>
    <cellStyle name="Total 5 2 4 2 2" xfId="13974"/>
    <cellStyle name="Total 5 2 4 2 2 2" xfId="25962"/>
    <cellStyle name="Total 5 2 4 2 2 2 2" xfId="47148"/>
    <cellStyle name="Total 5 2 4 2 2 3" xfId="36544"/>
    <cellStyle name="Total 5 2 4 2 3" xfId="20849"/>
    <cellStyle name="Total 5 2 4 2 3 2" xfId="42036"/>
    <cellStyle name="Total 5 2 4 2 4" xfId="31416"/>
    <cellStyle name="Total 5 2 4 2_Table 2A-1_EFT (Annual)" xfId="9204"/>
    <cellStyle name="Total 5 2 4 3" xfId="11318"/>
    <cellStyle name="Total 5 2 4 3 2" xfId="23416"/>
    <cellStyle name="Total 5 2 4 3 2 2" xfId="44602"/>
    <cellStyle name="Total 5 2 4 3 3" xfId="33998"/>
    <cellStyle name="Total 5 2 4 4" xfId="18303"/>
    <cellStyle name="Total 5 2 4 4 2" xfId="39490"/>
    <cellStyle name="Total 5 2 4 5" xfId="28673"/>
    <cellStyle name="Total 5 2 4_Table 2A-1_EFT (Annual)" xfId="9203"/>
    <cellStyle name="Total 5 2 5" xfId="4052"/>
    <cellStyle name="Total 5 2 5 2" xfId="12376"/>
    <cellStyle name="Total 5 2 5 2 2" xfId="24398"/>
    <cellStyle name="Total 5 2 5 2 2 2" xfId="45584"/>
    <cellStyle name="Total 5 2 5 2 3" xfId="34980"/>
    <cellStyle name="Total 5 2 5 3" xfId="19285"/>
    <cellStyle name="Total 5 2 5 3 2" xfId="40472"/>
    <cellStyle name="Total 5 2 5 4" xfId="29740"/>
    <cellStyle name="Total 5 2 5_Table 2A-1_EFT (Annual)" xfId="9205"/>
    <cellStyle name="Total 5 2 6" xfId="9715"/>
    <cellStyle name="Total 5 2 6 2" xfId="21852"/>
    <cellStyle name="Total 5 2 6 2 2" xfId="43038"/>
    <cellStyle name="Total 5 2 6 3" xfId="32434"/>
    <cellStyle name="Total 5 2 7" xfId="16739"/>
    <cellStyle name="Total 5 2 7 2" xfId="37926"/>
    <cellStyle name="Total 5 2 8" xfId="26997"/>
    <cellStyle name="Total 5 2_Table 2A-1_EFT (Annual)" xfId="3594"/>
    <cellStyle name="Total 5 3" xfId="315"/>
    <cellStyle name="Total 5 3 2" xfId="1303"/>
    <cellStyle name="Total 5 3 2 2" xfId="2573"/>
    <cellStyle name="Total 5 3 2 2 2" xfId="6134"/>
    <cellStyle name="Total 5 3 2 2 2 2" xfId="14328"/>
    <cellStyle name="Total 5 3 2 2 2 2 2" xfId="26300"/>
    <cellStyle name="Total 5 3 2 2 2 2 2 2" xfId="47486"/>
    <cellStyle name="Total 5 3 2 2 2 2 3" xfId="36882"/>
    <cellStyle name="Total 5 3 2 2 2 3" xfId="21187"/>
    <cellStyle name="Total 5 3 2 2 2 3 2" xfId="42374"/>
    <cellStyle name="Total 5 3 2 2 2 4" xfId="31790"/>
    <cellStyle name="Total 5 3 2 2 2_Table 2A-1_EFT (Annual)" xfId="9208"/>
    <cellStyle name="Total 5 3 2 2 3" xfId="11670"/>
    <cellStyle name="Total 5 3 2 2 3 2" xfId="23754"/>
    <cellStyle name="Total 5 3 2 2 3 2 2" xfId="44940"/>
    <cellStyle name="Total 5 3 2 2 3 3" xfId="34336"/>
    <cellStyle name="Total 5 3 2 2 4" xfId="18641"/>
    <cellStyle name="Total 5 3 2 2 4 2" xfId="39828"/>
    <cellStyle name="Total 5 3 2 2 5" xfId="29047"/>
    <cellStyle name="Total 5 3 2 2_Table 2A-1_EFT (Annual)" xfId="9207"/>
    <cellStyle name="Total 5 3 2 3" xfId="4864"/>
    <cellStyle name="Total 5 3 2 3 2" xfId="13124"/>
    <cellStyle name="Total 5 3 2 3 2 2" xfId="25130"/>
    <cellStyle name="Total 5 3 2 3 2 2 2" xfId="46316"/>
    <cellStyle name="Total 5 3 2 3 2 3" xfId="35712"/>
    <cellStyle name="Total 5 3 2 3 3" xfId="20017"/>
    <cellStyle name="Total 5 3 2 3 3 2" xfId="41204"/>
    <cellStyle name="Total 5 3 2 3 4" xfId="30521"/>
    <cellStyle name="Total 5 3 2 3_Table 2A-1_EFT (Annual)" xfId="9209"/>
    <cellStyle name="Total 5 3 2 4" xfId="10468"/>
    <cellStyle name="Total 5 3 2 4 2" xfId="22584"/>
    <cellStyle name="Total 5 3 2 4 2 2" xfId="43770"/>
    <cellStyle name="Total 5 3 2 4 3" xfId="33166"/>
    <cellStyle name="Total 5 3 2 5" xfId="17471"/>
    <cellStyle name="Total 5 3 2 5 2" xfId="38658"/>
    <cellStyle name="Total 5 3 2 6" xfId="27778"/>
    <cellStyle name="Total 5 3 2_Table 2A-1_EFT (Annual)" xfId="9206"/>
    <cellStyle name="Total 5 3 3" xfId="865"/>
    <cellStyle name="Total 5 3 3 2" xfId="4426"/>
    <cellStyle name="Total 5 3 3 2 2" xfId="12691"/>
    <cellStyle name="Total 5 3 3 2 2 2" xfId="24703"/>
    <cellStyle name="Total 5 3 3 2 2 2 2" xfId="45889"/>
    <cellStyle name="Total 5 3 3 2 2 3" xfId="35285"/>
    <cellStyle name="Total 5 3 3 2 3" xfId="19590"/>
    <cellStyle name="Total 5 3 3 2 3 2" xfId="40777"/>
    <cellStyle name="Total 5 3 3 2 4" xfId="30083"/>
    <cellStyle name="Total 5 3 3 2_Table 2A-1_EFT (Annual)" xfId="9211"/>
    <cellStyle name="Total 5 3 3 3" xfId="10038"/>
    <cellStyle name="Total 5 3 3 3 2" xfId="22157"/>
    <cellStyle name="Total 5 3 3 3 2 2" xfId="43343"/>
    <cellStyle name="Total 5 3 3 3 3" xfId="32739"/>
    <cellStyle name="Total 5 3 3 4" xfId="17044"/>
    <cellStyle name="Total 5 3 3 4 2" xfId="38231"/>
    <cellStyle name="Total 5 3 3 5" xfId="27340"/>
    <cellStyle name="Total 5 3 3_Table 2A-1_EFT (Annual)" xfId="9210"/>
    <cellStyle name="Total 5 3 4" xfId="2042"/>
    <cellStyle name="Total 5 3 4 2" xfId="5603"/>
    <cellStyle name="Total 5 3 4 2 2" xfId="13818"/>
    <cellStyle name="Total 5 3 4 2 2 2" xfId="25806"/>
    <cellStyle name="Total 5 3 4 2 2 2 2" xfId="46992"/>
    <cellStyle name="Total 5 3 4 2 2 3" xfId="36388"/>
    <cellStyle name="Total 5 3 4 2 3" xfId="20693"/>
    <cellStyle name="Total 5 3 4 2 3 2" xfId="41880"/>
    <cellStyle name="Total 5 3 4 2 4" xfId="31260"/>
    <cellStyle name="Total 5 3 4 2_Table 2A-1_EFT (Annual)" xfId="9213"/>
    <cellStyle name="Total 5 3 4 3" xfId="11162"/>
    <cellStyle name="Total 5 3 4 3 2" xfId="23260"/>
    <cellStyle name="Total 5 3 4 3 2 2" xfId="44446"/>
    <cellStyle name="Total 5 3 4 3 3" xfId="33842"/>
    <cellStyle name="Total 5 3 4 4" xfId="18147"/>
    <cellStyle name="Total 5 3 4 4 2" xfId="39334"/>
    <cellStyle name="Total 5 3 4 5" xfId="28517"/>
    <cellStyle name="Total 5 3 4_Table 2A-1_EFT (Annual)" xfId="9212"/>
    <cellStyle name="Total 5 3 5" xfId="3885"/>
    <cellStyle name="Total 5 3 5 2" xfId="12217"/>
    <cellStyle name="Total 5 3 5 2 2" xfId="24242"/>
    <cellStyle name="Total 5 3 5 2 2 2" xfId="45428"/>
    <cellStyle name="Total 5 3 5 2 3" xfId="34824"/>
    <cellStyle name="Total 5 3 5 3" xfId="19129"/>
    <cellStyle name="Total 5 3 5 3 2" xfId="40316"/>
    <cellStyle name="Total 5 3 5 4" xfId="29573"/>
    <cellStyle name="Total 5 3 5_Table 2A-1_EFT (Annual)" xfId="9214"/>
    <cellStyle name="Total 5 3 6" xfId="9554"/>
    <cellStyle name="Total 5 3 6 2" xfId="21696"/>
    <cellStyle name="Total 5 3 6 2 2" xfId="42882"/>
    <cellStyle name="Total 5 3 6 3" xfId="32278"/>
    <cellStyle name="Total 5 3 7" xfId="16583"/>
    <cellStyle name="Total 5 3 7 2" xfId="37770"/>
    <cellStyle name="Total 5 3 8" xfId="26830"/>
    <cellStyle name="Total 5 3_Table 2A-1_EFT (Annual)" xfId="3595"/>
    <cellStyle name="Total 5 4" xfId="1137"/>
    <cellStyle name="Total 5 4 2" xfId="2407"/>
    <cellStyle name="Total 5 4 2 2" xfId="5968"/>
    <cellStyle name="Total 5 4 2 2 2" xfId="14162"/>
    <cellStyle name="Total 5 4 2 2 2 2" xfId="26134"/>
    <cellStyle name="Total 5 4 2 2 2 2 2" xfId="47320"/>
    <cellStyle name="Total 5 4 2 2 2 3" xfId="36716"/>
    <cellStyle name="Total 5 4 2 2 3" xfId="21021"/>
    <cellStyle name="Total 5 4 2 2 3 2" xfId="42208"/>
    <cellStyle name="Total 5 4 2 2 4" xfId="31624"/>
    <cellStyle name="Total 5 4 2 2_Table 2A-1_EFT (Annual)" xfId="9217"/>
    <cellStyle name="Total 5 4 2 3" xfId="11504"/>
    <cellStyle name="Total 5 4 2 3 2" xfId="23588"/>
    <cellStyle name="Total 5 4 2 3 2 2" xfId="44774"/>
    <cellStyle name="Total 5 4 2 3 3" xfId="34170"/>
    <cellStyle name="Total 5 4 2 4" xfId="18475"/>
    <cellStyle name="Total 5 4 2 4 2" xfId="39662"/>
    <cellStyle name="Total 5 4 2 5" xfId="28881"/>
    <cellStyle name="Total 5 4 2_Table 2A-1_EFT (Annual)" xfId="9216"/>
    <cellStyle name="Total 5 4 3" xfId="4698"/>
    <cellStyle name="Total 5 4 3 2" xfId="12958"/>
    <cellStyle name="Total 5 4 3 2 2" xfId="24964"/>
    <cellStyle name="Total 5 4 3 2 2 2" xfId="46150"/>
    <cellStyle name="Total 5 4 3 2 3" xfId="35546"/>
    <cellStyle name="Total 5 4 3 3" xfId="19851"/>
    <cellStyle name="Total 5 4 3 3 2" xfId="41038"/>
    <cellStyle name="Total 5 4 3 4" xfId="30355"/>
    <cellStyle name="Total 5 4 3_Table 2A-1_EFT (Annual)" xfId="9218"/>
    <cellStyle name="Total 5 4 4" xfId="10302"/>
    <cellStyle name="Total 5 4 4 2" xfId="22418"/>
    <cellStyle name="Total 5 4 4 2 2" xfId="43604"/>
    <cellStyle name="Total 5 4 4 3" xfId="33000"/>
    <cellStyle name="Total 5 4 5" xfId="17305"/>
    <cellStyle name="Total 5 4 5 2" xfId="38492"/>
    <cellStyle name="Total 5 4 6" xfId="27612"/>
    <cellStyle name="Total 5 4_Table 2A-1_EFT (Annual)" xfId="9215"/>
    <cellStyle name="Total 5 5" xfId="706"/>
    <cellStyle name="Total 5 5 2" xfId="4267"/>
    <cellStyle name="Total 5 5 2 2" xfId="12551"/>
    <cellStyle name="Total 5 5 2 2 2" xfId="24569"/>
    <cellStyle name="Total 5 5 2 2 2 2" xfId="45755"/>
    <cellStyle name="Total 5 5 2 2 3" xfId="35151"/>
    <cellStyle name="Total 5 5 2 3" xfId="19456"/>
    <cellStyle name="Total 5 5 2 3 2" xfId="40643"/>
    <cellStyle name="Total 5 5 2 4" xfId="29924"/>
    <cellStyle name="Total 5 5 2_Table 2A-1_EFT (Annual)" xfId="9220"/>
    <cellStyle name="Total 5 5 3" xfId="9898"/>
    <cellStyle name="Total 5 5 3 2" xfId="22023"/>
    <cellStyle name="Total 5 5 3 2 2" xfId="43209"/>
    <cellStyle name="Total 5 5 3 3" xfId="32605"/>
    <cellStyle name="Total 5 5 4" xfId="16910"/>
    <cellStyle name="Total 5 5 4 2" xfId="38097"/>
    <cellStyle name="Total 5 5 5" xfId="27181"/>
    <cellStyle name="Total 5 5_Table 2A-1_EFT (Annual)" xfId="9219"/>
    <cellStyle name="Total 5 6" xfId="1904"/>
    <cellStyle name="Total 5 6 2" xfId="5465"/>
    <cellStyle name="Total 5 6 2 2" xfId="13680"/>
    <cellStyle name="Total 5 6 2 2 2" xfId="25668"/>
    <cellStyle name="Total 5 6 2 2 2 2" xfId="46854"/>
    <cellStyle name="Total 5 6 2 2 3" xfId="36250"/>
    <cellStyle name="Total 5 6 2 3" xfId="20555"/>
    <cellStyle name="Total 5 6 2 3 2" xfId="41742"/>
    <cellStyle name="Total 5 6 2 4" xfId="31122"/>
    <cellStyle name="Total 5 6 2_Table 2A-1_EFT (Annual)" xfId="9222"/>
    <cellStyle name="Total 5 6 3" xfId="11024"/>
    <cellStyle name="Total 5 6 3 2" xfId="23122"/>
    <cellStyle name="Total 5 6 3 2 2" xfId="44308"/>
    <cellStyle name="Total 5 6 3 3" xfId="33704"/>
    <cellStyle name="Total 5 6 4" xfId="18009"/>
    <cellStyle name="Total 5 6 4 2" xfId="39196"/>
    <cellStyle name="Total 5 6 5" xfId="28379"/>
    <cellStyle name="Total 5 6_Table 2A-1_EFT (Annual)" xfId="9221"/>
    <cellStyle name="Total 5 7" xfId="3672"/>
    <cellStyle name="Total 5 7 2" xfId="12045"/>
    <cellStyle name="Total 5 7 2 2" xfId="24076"/>
    <cellStyle name="Total 5 7 2 2 2" xfId="45262"/>
    <cellStyle name="Total 5 7 2 3" xfId="34658"/>
    <cellStyle name="Total 5 7 3" xfId="18963"/>
    <cellStyle name="Total 5 7 3 2" xfId="40150"/>
    <cellStyle name="Total 5 7 4" xfId="29382"/>
    <cellStyle name="Total 5 7_Table 2A-1_EFT (Annual)" xfId="9223"/>
    <cellStyle name="Total 5 8" xfId="9362"/>
    <cellStyle name="Total 5 8 2" xfId="21530"/>
    <cellStyle name="Total 5 8 2 2" xfId="42716"/>
    <cellStyle name="Total 5 8 3" xfId="32112"/>
    <cellStyle name="Total 5 9" xfId="16417"/>
    <cellStyle name="Total 5 9 2" xfId="37604"/>
    <cellStyle name="Total 5_Table 2A-1_EFT (Annual)" xfId="3593"/>
    <cellStyle name="Total 6" xfId="96"/>
    <cellStyle name="Total 6 10" xfId="26652"/>
    <cellStyle name="Total 6 2" xfId="495"/>
    <cellStyle name="Total 6 2 2" xfId="1472"/>
    <cellStyle name="Total 6 2 2 2" xfId="2742"/>
    <cellStyle name="Total 6 2 2 2 2" xfId="6303"/>
    <cellStyle name="Total 6 2 2 2 2 2" xfId="14497"/>
    <cellStyle name="Total 6 2 2 2 2 2 2" xfId="26469"/>
    <cellStyle name="Total 6 2 2 2 2 2 2 2" xfId="47655"/>
    <cellStyle name="Total 6 2 2 2 2 2 3" xfId="37051"/>
    <cellStyle name="Total 6 2 2 2 2 3" xfId="21356"/>
    <cellStyle name="Total 6 2 2 2 2 3 2" xfId="42543"/>
    <cellStyle name="Total 6 2 2 2 2 4" xfId="31959"/>
    <cellStyle name="Total 6 2 2 2 2_Table 2A-1_EFT (Annual)" xfId="9226"/>
    <cellStyle name="Total 6 2 2 2 3" xfId="11839"/>
    <cellStyle name="Total 6 2 2 2 3 2" xfId="23923"/>
    <cellStyle name="Total 6 2 2 2 3 2 2" xfId="45109"/>
    <cellStyle name="Total 6 2 2 2 3 3" xfId="34505"/>
    <cellStyle name="Total 6 2 2 2 4" xfId="18810"/>
    <cellStyle name="Total 6 2 2 2 4 2" xfId="39997"/>
    <cellStyle name="Total 6 2 2 2 5" xfId="29216"/>
    <cellStyle name="Total 6 2 2 2_Table 2A-1_EFT (Annual)" xfId="9225"/>
    <cellStyle name="Total 6 2 2 3" xfId="5033"/>
    <cellStyle name="Total 6 2 2 3 2" xfId="13293"/>
    <cellStyle name="Total 6 2 2 3 2 2" xfId="25299"/>
    <cellStyle name="Total 6 2 2 3 2 2 2" xfId="46485"/>
    <cellStyle name="Total 6 2 2 3 2 3" xfId="35881"/>
    <cellStyle name="Total 6 2 2 3 3" xfId="20186"/>
    <cellStyle name="Total 6 2 2 3 3 2" xfId="41373"/>
    <cellStyle name="Total 6 2 2 3 4" xfId="30690"/>
    <cellStyle name="Total 6 2 2 3_Table 2A-1_EFT (Annual)" xfId="9227"/>
    <cellStyle name="Total 6 2 2 4" xfId="10637"/>
    <cellStyle name="Total 6 2 2 4 2" xfId="22753"/>
    <cellStyle name="Total 6 2 2 4 2 2" xfId="43939"/>
    <cellStyle name="Total 6 2 2 4 3" xfId="33335"/>
    <cellStyle name="Total 6 2 2 5" xfId="17640"/>
    <cellStyle name="Total 6 2 2 5 2" xfId="38827"/>
    <cellStyle name="Total 6 2 2 6" xfId="27947"/>
    <cellStyle name="Total 6 2 2_Table 2A-1_EFT (Annual)" xfId="9224"/>
    <cellStyle name="Total 6 2 3" xfId="1011"/>
    <cellStyle name="Total 6 2 3 2" xfId="4572"/>
    <cellStyle name="Total 6 2 3 2 2" xfId="12832"/>
    <cellStyle name="Total 6 2 3 2 2 2" xfId="24838"/>
    <cellStyle name="Total 6 2 3 2 2 2 2" xfId="46024"/>
    <cellStyle name="Total 6 2 3 2 2 3" xfId="35420"/>
    <cellStyle name="Total 6 2 3 2 3" xfId="19725"/>
    <cellStyle name="Total 6 2 3 2 3 2" xfId="40912"/>
    <cellStyle name="Total 6 2 3 2 4" xfId="30229"/>
    <cellStyle name="Total 6 2 3 2_Table 2A-1_EFT (Annual)" xfId="9229"/>
    <cellStyle name="Total 6 2 3 3" xfId="10176"/>
    <cellStyle name="Total 6 2 3 3 2" xfId="22292"/>
    <cellStyle name="Total 6 2 3 3 2 2" xfId="43478"/>
    <cellStyle name="Total 6 2 3 3 3" xfId="32874"/>
    <cellStyle name="Total 6 2 3 4" xfId="17179"/>
    <cellStyle name="Total 6 2 3 4 2" xfId="38366"/>
    <cellStyle name="Total 6 2 3 5" xfId="27486"/>
    <cellStyle name="Total 6 2 3_Table 2A-1_EFT (Annual)" xfId="9228"/>
    <cellStyle name="Total 6 2 4" xfId="2211"/>
    <cellStyle name="Total 6 2 4 2" xfId="5772"/>
    <cellStyle name="Total 6 2 4 2 2" xfId="13987"/>
    <cellStyle name="Total 6 2 4 2 2 2" xfId="25975"/>
    <cellStyle name="Total 6 2 4 2 2 2 2" xfId="47161"/>
    <cellStyle name="Total 6 2 4 2 2 3" xfId="36557"/>
    <cellStyle name="Total 6 2 4 2 3" xfId="20862"/>
    <cellStyle name="Total 6 2 4 2 3 2" xfId="42049"/>
    <cellStyle name="Total 6 2 4 2 4" xfId="31429"/>
    <cellStyle name="Total 6 2 4 2_Table 2A-1_EFT (Annual)" xfId="9231"/>
    <cellStyle name="Total 6 2 4 3" xfId="11331"/>
    <cellStyle name="Total 6 2 4 3 2" xfId="23429"/>
    <cellStyle name="Total 6 2 4 3 2 2" xfId="44615"/>
    <cellStyle name="Total 6 2 4 3 3" xfId="34011"/>
    <cellStyle name="Total 6 2 4 4" xfId="18316"/>
    <cellStyle name="Total 6 2 4 4 2" xfId="39503"/>
    <cellStyle name="Total 6 2 4 5" xfId="28686"/>
    <cellStyle name="Total 6 2 4_Table 2A-1_EFT (Annual)" xfId="9230"/>
    <cellStyle name="Total 6 2 5" xfId="4065"/>
    <cellStyle name="Total 6 2 5 2" xfId="12389"/>
    <cellStyle name="Total 6 2 5 2 2" xfId="24411"/>
    <cellStyle name="Total 6 2 5 2 2 2" xfId="45597"/>
    <cellStyle name="Total 6 2 5 2 3" xfId="34993"/>
    <cellStyle name="Total 6 2 5 3" xfId="19298"/>
    <cellStyle name="Total 6 2 5 3 2" xfId="40485"/>
    <cellStyle name="Total 6 2 5 4" xfId="29753"/>
    <cellStyle name="Total 6 2 5_Table 2A-1_EFT (Annual)" xfId="9232"/>
    <cellStyle name="Total 6 2 6" xfId="9728"/>
    <cellStyle name="Total 6 2 6 2" xfId="21865"/>
    <cellStyle name="Total 6 2 6 2 2" xfId="43051"/>
    <cellStyle name="Total 6 2 6 3" xfId="32447"/>
    <cellStyle name="Total 6 2 7" xfId="16752"/>
    <cellStyle name="Total 6 2 7 2" xfId="37939"/>
    <cellStyle name="Total 6 2 8" xfId="27010"/>
    <cellStyle name="Total 6 2_Table 2A-1_EFT (Annual)" xfId="3597"/>
    <cellStyle name="Total 6 3" xfId="328"/>
    <cellStyle name="Total 6 3 2" xfId="1316"/>
    <cellStyle name="Total 6 3 2 2" xfId="2586"/>
    <cellStyle name="Total 6 3 2 2 2" xfId="6147"/>
    <cellStyle name="Total 6 3 2 2 2 2" xfId="14341"/>
    <cellStyle name="Total 6 3 2 2 2 2 2" xfId="26313"/>
    <cellStyle name="Total 6 3 2 2 2 2 2 2" xfId="47499"/>
    <cellStyle name="Total 6 3 2 2 2 2 3" xfId="36895"/>
    <cellStyle name="Total 6 3 2 2 2 3" xfId="21200"/>
    <cellStyle name="Total 6 3 2 2 2 3 2" xfId="42387"/>
    <cellStyle name="Total 6 3 2 2 2 4" xfId="31803"/>
    <cellStyle name="Total 6 3 2 2 2_Table 2A-1_EFT (Annual)" xfId="9235"/>
    <cellStyle name="Total 6 3 2 2 3" xfId="11683"/>
    <cellStyle name="Total 6 3 2 2 3 2" xfId="23767"/>
    <cellStyle name="Total 6 3 2 2 3 2 2" xfId="44953"/>
    <cellStyle name="Total 6 3 2 2 3 3" xfId="34349"/>
    <cellStyle name="Total 6 3 2 2 4" xfId="18654"/>
    <cellStyle name="Total 6 3 2 2 4 2" xfId="39841"/>
    <cellStyle name="Total 6 3 2 2 5" xfId="29060"/>
    <cellStyle name="Total 6 3 2 2_Table 2A-1_EFT (Annual)" xfId="9234"/>
    <cellStyle name="Total 6 3 2 3" xfId="4877"/>
    <cellStyle name="Total 6 3 2 3 2" xfId="13137"/>
    <cellStyle name="Total 6 3 2 3 2 2" xfId="25143"/>
    <cellStyle name="Total 6 3 2 3 2 2 2" xfId="46329"/>
    <cellStyle name="Total 6 3 2 3 2 3" xfId="35725"/>
    <cellStyle name="Total 6 3 2 3 3" xfId="20030"/>
    <cellStyle name="Total 6 3 2 3 3 2" xfId="41217"/>
    <cellStyle name="Total 6 3 2 3 4" xfId="30534"/>
    <cellStyle name="Total 6 3 2 3_Table 2A-1_EFT (Annual)" xfId="9236"/>
    <cellStyle name="Total 6 3 2 4" xfId="10481"/>
    <cellStyle name="Total 6 3 2 4 2" xfId="22597"/>
    <cellStyle name="Total 6 3 2 4 2 2" xfId="43783"/>
    <cellStyle name="Total 6 3 2 4 3" xfId="33179"/>
    <cellStyle name="Total 6 3 2 5" xfId="17484"/>
    <cellStyle name="Total 6 3 2 5 2" xfId="38671"/>
    <cellStyle name="Total 6 3 2 6" xfId="27791"/>
    <cellStyle name="Total 6 3 2_Table 2A-1_EFT (Annual)" xfId="9233"/>
    <cellStyle name="Total 6 3 3" xfId="874"/>
    <cellStyle name="Total 6 3 3 2" xfId="4435"/>
    <cellStyle name="Total 6 3 3 2 2" xfId="12700"/>
    <cellStyle name="Total 6 3 3 2 2 2" xfId="24712"/>
    <cellStyle name="Total 6 3 3 2 2 2 2" xfId="45898"/>
    <cellStyle name="Total 6 3 3 2 2 3" xfId="35294"/>
    <cellStyle name="Total 6 3 3 2 3" xfId="19599"/>
    <cellStyle name="Total 6 3 3 2 3 2" xfId="40786"/>
    <cellStyle name="Total 6 3 3 2 4" xfId="30092"/>
    <cellStyle name="Total 6 3 3 2_Table 2A-1_EFT (Annual)" xfId="9238"/>
    <cellStyle name="Total 6 3 3 3" xfId="10047"/>
    <cellStyle name="Total 6 3 3 3 2" xfId="22166"/>
    <cellStyle name="Total 6 3 3 3 2 2" xfId="43352"/>
    <cellStyle name="Total 6 3 3 3 3" xfId="32748"/>
    <cellStyle name="Total 6 3 3 4" xfId="17053"/>
    <cellStyle name="Total 6 3 3 4 2" xfId="38240"/>
    <cellStyle name="Total 6 3 3 5" xfId="27349"/>
    <cellStyle name="Total 6 3 3_Table 2A-1_EFT (Annual)" xfId="9237"/>
    <cellStyle name="Total 6 3 4" xfId="2055"/>
    <cellStyle name="Total 6 3 4 2" xfId="5616"/>
    <cellStyle name="Total 6 3 4 2 2" xfId="13831"/>
    <cellStyle name="Total 6 3 4 2 2 2" xfId="25819"/>
    <cellStyle name="Total 6 3 4 2 2 2 2" xfId="47005"/>
    <cellStyle name="Total 6 3 4 2 2 3" xfId="36401"/>
    <cellStyle name="Total 6 3 4 2 3" xfId="20706"/>
    <cellStyle name="Total 6 3 4 2 3 2" xfId="41893"/>
    <cellStyle name="Total 6 3 4 2 4" xfId="31273"/>
    <cellStyle name="Total 6 3 4 2_Table 2A-1_EFT (Annual)" xfId="9240"/>
    <cellStyle name="Total 6 3 4 3" xfId="11175"/>
    <cellStyle name="Total 6 3 4 3 2" xfId="23273"/>
    <cellStyle name="Total 6 3 4 3 2 2" xfId="44459"/>
    <cellStyle name="Total 6 3 4 3 3" xfId="33855"/>
    <cellStyle name="Total 6 3 4 4" xfId="18160"/>
    <cellStyle name="Total 6 3 4 4 2" xfId="39347"/>
    <cellStyle name="Total 6 3 4 5" xfId="28530"/>
    <cellStyle name="Total 6 3 4_Table 2A-1_EFT (Annual)" xfId="9239"/>
    <cellStyle name="Total 6 3 5" xfId="3898"/>
    <cellStyle name="Total 6 3 5 2" xfId="12230"/>
    <cellStyle name="Total 6 3 5 2 2" xfId="24255"/>
    <cellStyle name="Total 6 3 5 2 2 2" xfId="45441"/>
    <cellStyle name="Total 6 3 5 2 3" xfId="34837"/>
    <cellStyle name="Total 6 3 5 3" xfId="19142"/>
    <cellStyle name="Total 6 3 5 3 2" xfId="40329"/>
    <cellStyle name="Total 6 3 5 4" xfId="29586"/>
    <cellStyle name="Total 6 3 5_Table 2A-1_EFT (Annual)" xfId="9241"/>
    <cellStyle name="Total 6 3 6" xfId="9567"/>
    <cellStyle name="Total 6 3 6 2" xfId="21709"/>
    <cellStyle name="Total 6 3 6 2 2" xfId="42895"/>
    <cellStyle name="Total 6 3 6 3" xfId="32291"/>
    <cellStyle name="Total 6 3 7" xfId="16596"/>
    <cellStyle name="Total 6 3 7 2" xfId="37783"/>
    <cellStyle name="Total 6 3 8" xfId="26843"/>
    <cellStyle name="Total 6 3_Table 2A-1_EFT (Annual)" xfId="3598"/>
    <cellStyle name="Total 6 4" xfId="1150"/>
    <cellStyle name="Total 6 4 2" xfId="2420"/>
    <cellStyle name="Total 6 4 2 2" xfId="5981"/>
    <cellStyle name="Total 6 4 2 2 2" xfId="14175"/>
    <cellStyle name="Total 6 4 2 2 2 2" xfId="26147"/>
    <cellStyle name="Total 6 4 2 2 2 2 2" xfId="47333"/>
    <cellStyle name="Total 6 4 2 2 2 3" xfId="36729"/>
    <cellStyle name="Total 6 4 2 2 3" xfId="21034"/>
    <cellStyle name="Total 6 4 2 2 3 2" xfId="42221"/>
    <cellStyle name="Total 6 4 2 2 4" xfId="31637"/>
    <cellStyle name="Total 6 4 2 2_Table 2A-1_EFT (Annual)" xfId="9244"/>
    <cellStyle name="Total 6 4 2 3" xfId="11517"/>
    <cellStyle name="Total 6 4 2 3 2" xfId="23601"/>
    <cellStyle name="Total 6 4 2 3 2 2" xfId="44787"/>
    <cellStyle name="Total 6 4 2 3 3" xfId="34183"/>
    <cellStyle name="Total 6 4 2 4" xfId="18488"/>
    <cellStyle name="Total 6 4 2 4 2" xfId="39675"/>
    <cellStyle name="Total 6 4 2 5" xfId="28894"/>
    <cellStyle name="Total 6 4 2_Table 2A-1_EFT (Annual)" xfId="9243"/>
    <cellStyle name="Total 6 4 3" xfId="4711"/>
    <cellStyle name="Total 6 4 3 2" xfId="12971"/>
    <cellStyle name="Total 6 4 3 2 2" xfId="24977"/>
    <cellStyle name="Total 6 4 3 2 2 2" xfId="46163"/>
    <cellStyle name="Total 6 4 3 2 3" xfId="35559"/>
    <cellStyle name="Total 6 4 3 3" xfId="19864"/>
    <cellStyle name="Total 6 4 3 3 2" xfId="41051"/>
    <cellStyle name="Total 6 4 3 4" xfId="30368"/>
    <cellStyle name="Total 6 4 3_Table 2A-1_EFT (Annual)" xfId="9245"/>
    <cellStyle name="Total 6 4 4" xfId="10315"/>
    <cellStyle name="Total 6 4 4 2" xfId="22431"/>
    <cellStyle name="Total 6 4 4 2 2" xfId="43617"/>
    <cellStyle name="Total 6 4 4 3" xfId="33013"/>
    <cellStyle name="Total 6 4 5" xfId="17318"/>
    <cellStyle name="Total 6 4 5 2" xfId="38505"/>
    <cellStyle name="Total 6 4 6" xfId="27625"/>
    <cellStyle name="Total 6 4_Table 2A-1_EFT (Annual)" xfId="9242"/>
    <cellStyle name="Total 6 5" xfId="715"/>
    <cellStyle name="Total 6 5 2" xfId="4276"/>
    <cellStyle name="Total 6 5 2 2" xfId="12560"/>
    <cellStyle name="Total 6 5 2 2 2" xfId="24578"/>
    <cellStyle name="Total 6 5 2 2 2 2" xfId="45764"/>
    <cellStyle name="Total 6 5 2 2 3" xfId="35160"/>
    <cellStyle name="Total 6 5 2 3" xfId="19465"/>
    <cellStyle name="Total 6 5 2 3 2" xfId="40652"/>
    <cellStyle name="Total 6 5 2 4" xfId="29933"/>
    <cellStyle name="Total 6 5 2_Table 2A-1_EFT (Annual)" xfId="9247"/>
    <cellStyle name="Total 6 5 3" xfId="9907"/>
    <cellStyle name="Total 6 5 3 2" xfId="22032"/>
    <cellStyle name="Total 6 5 3 2 2" xfId="43218"/>
    <cellStyle name="Total 6 5 3 3" xfId="32614"/>
    <cellStyle name="Total 6 5 4" xfId="16919"/>
    <cellStyle name="Total 6 5 4 2" xfId="38106"/>
    <cellStyle name="Total 6 5 5" xfId="27190"/>
    <cellStyle name="Total 6 5_Table 2A-1_EFT (Annual)" xfId="9246"/>
    <cellStyle name="Total 6 6" xfId="1808"/>
    <cellStyle name="Total 6 6 2" xfId="5369"/>
    <cellStyle name="Total 6 6 2 2" xfId="13584"/>
    <cellStyle name="Total 6 6 2 2 2" xfId="25572"/>
    <cellStyle name="Total 6 6 2 2 2 2" xfId="46758"/>
    <cellStyle name="Total 6 6 2 2 3" xfId="36154"/>
    <cellStyle name="Total 6 6 2 3" xfId="20459"/>
    <cellStyle name="Total 6 6 2 3 2" xfId="41646"/>
    <cellStyle name="Total 6 6 2 4" xfId="31026"/>
    <cellStyle name="Total 6 6 2_Table 2A-1_EFT (Annual)" xfId="9249"/>
    <cellStyle name="Total 6 6 3" xfId="10928"/>
    <cellStyle name="Total 6 6 3 2" xfId="23026"/>
    <cellStyle name="Total 6 6 3 2 2" xfId="44212"/>
    <cellStyle name="Total 6 6 3 3" xfId="33608"/>
    <cellStyle name="Total 6 6 4" xfId="17913"/>
    <cellStyle name="Total 6 6 4 2" xfId="39100"/>
    <cellStyle name="Total 6 6 5" xfId="28283"/>
    <cellStyle name="Total 6 6_Table 2A-1_EFT (Annual)" xfId="9248"/>
    <cellStyle name="Total 6 7" xfId="3685"/>
    <cellStyle name="Total 6 7 2" xfId="12058"/>
    <cellStyle name="Total 6 7 2 2" xfId="24089"/>
    <cellStyle name="Total 6 7 2 2 2" xfId="45275"/>
    <cellStyle name="Total 6 7 2 3" xfId="34671"/>
    <cellStyle name="Total 6 7 3" xfId="18976"/>
    <cellStyle name="Total 6 7 3 2" xfId="40163"/>
    <cellStyle name="Total 6 7 4" xfId="29395"/>
    <cellStyle name="Total 6 7_Table 2A-1_EFT (Annual)" xfId="9250"/>
    <cellStyle name="Total 6 8" xfId="9375"/>
    <cellStyle name="Total 6 8 2" xfId="21543"/>
    <cellStyle name="Total 6 8 2 2" xfId="42729"/>
    <cellStyle name="Total 6 8 3" xfId="32125"/>
    <cellStyle name="Total 6 9" xfId="16430"/>
    <cellStyle name="Total 6 9 2" xfId="37617"/>
    <cellStyle name="Total 6_Table 2A-1_EFT (Annual)" xfId="3596"/>
    <cellStyle name="Total 7" xfId="116"/>
    <cellStyle name="Total 7 10" xfId="26671"/>
    <cellStyle name="Total 7 2" xfId="509"/>
    <cellStyle name="Total 7 2 2" xfId="1486"/>
    <cellStyle name="Total 7 2 2 2" xfId="2756"/>
    <cellStyle name="Total 7 2 2 2 2" xfId="6317"/>
    <cellStyle name="Total 7 2 2 2 2 2" xfId="14511"/>
    <cellStyle name="Total 7 2 2 2 2 2 2" xfId="26483"/>
    <cellStyle name="Total 7 2 2 2 2 2 2 2" xfId="47669"/>
    <cellStyle name="Total 7 2 2 2 2 2 3" xfId="37065"/>
    <cellStyle name="Total 7 2 2 2 2 3" xfId="21370"/>
    <cellStyle name="Total 7 2 2 2 2 3 2" xfId="42557"/>
    <cellStyle name="Total 7 2 2 2 2 4" xfId="31973"/>
    <cellStyle name="Total 7 2 2 2 2_Table 2A-1_EFT (Annual)" xfId="9253"/>
    <cellStyle name="Total 7 2 2 2 3" xfId="11853"/>
    <cellStyle name="Total 7 2 2 2 3 2" xfId="23937"/>
    <cellStyle name="Total 7 2 2 2 3 2 2" xfId="45123"/>
    <cellStyle name="Total 7 2 2 2 3 3" xfId="34519"/>
    <cellStyle name="Total 7 2 2 2 4" xfId="18824"/>
    <cellStyle name="Total 7 2 2 2 4 2" xfId="40011"/>
    <cellStyle name="Total 7 2 2 2 5" xfId="29230"/>
    <cellStyle name="Total 7 2 2 2_Table 2A-1_EFT (Annual)" xfId="9252"/>
    <cellStyle name="Total 7 2 2 3" xfId="5047"/>
    <cellStyle name="Total 7 2 2 3 2" xfId="13307"/>
    <cellStyle name="Total 7 2 2 3 2 2" xfId="25313"/>
    <cellStyle name="Total 7 2 2 3 2 2 2" xfId="46499"/>
    <cellStyle name="Total 7 2 2 3 2 3" xfId="35895"/>
    <cellStyle name="Total 7 2 2 3 3" xfId="20200"/>
    <cellStyle name="Total 7 2 2 3 3 2" xfId="41387"/>
    <cellStyle name="Total 7 2 2 3 4" xfId="30704"/>
    <cellStyle name="Total 7 2 2 3_Table 2A-1_EFT (Annual)" xfId="9254"/>
    <cellStyle name="Total 7 2 2 4" xfId="10651"/>
    <cellStyle name="Total 7 2 2 4 2" xfId="22767"/>
    <cellStyle name="Total 7 2 2 4 2 2" xfId="43953"/>
    <cellStyle name="Total 7 2 2 4 3" xfId="33349"/>
    <cellStyle name="Total 7 2 2 5" xfId="17654"/>
    <cellStyle name="Total 7 2 2 5 2" xfId="38841"/>
    <cellStyle name="Total 7 2 2 6" xfId="27961"/>
    <cellStyle name="Total 7 2 2_Table 2A-1_EFT (Annual)" xfId="9251"/>
    <cellStyle name="Total 7 2 3" xfId="1021"/>
    <cellStyle name="Total 7 2 3 2" xfId="4582"/>
    <cellStyle name="Total 7 2 3 2 2" xfId="12842"/>
    <cellStyle name="Total 7 2 3 2 2 2" xfId="24848"/>
    <cellStyle name="Total 7 2 3 2 2 2 2" xfId="46034"/>
    <cellStyle name="Total 7 2 3 2 2 3" xfId="35430"/>
    <cellStyle name="Total 7 2 3 2 3" xfId="19735"/>
    <cellStyle name="Total 7 2 3 2 3 2" xfId="40922"/>
    <cellStyle name="Total 7 2 3 2 4" xfId="30239"/>
    <cellStyle name="Total 7 2 3 2_Table 2A-1_EFT (Annual)" xfId="9256"/>
    <cellStyle name="Total 7 2 3 3" xfId="10186"/>
    <cellStyle name="Total 7 2 3 3 2" xfId="22302"/>
    <cellStyle name="Total 7 2 3 3 2 2" xfId="43488"/>
    <cellStyle name="Total 7 2 3 3 3" xfId="32884"/>
    <cellStyle name="Total 7 2 3 4" xfId="17189"/>
    <cellStyle name="Total 7 2 3 4 2" xfId="38376"/>
    <cellStyle name="Total 7 2 3 5" xfId="27496"/>
    <cellStyle name="Total 7 2 3_Table 2A-1_EFT (Annual)" xfId="9255"/>
    <cellStyle name="Total 7 2 4" xfId="2225"/>
    <cellStyle name="Total 7 2 4 2" xfId="5786"/>
    <cellStyle name="Total 7 2 4 2 2" xfId="14001"/>
    <cellStyle name="Total 7 2 4 2 2 2" xfId="25989"/>
    <cellStyle name="Total 7 2 4 2 2 2 2" xfId="47175"/>
    <cellStyle name="Total 7 2 4 2 2 3" xfId="36571"/>
    <cellStyle name="Total 7 2 4 2 3" xfId="20876"/>
    <cellStyle name="Total 7 2 4 2 3 2" xfId="42063"/>
    <cellStyle name="Total 7 2 4 2 4" xfId="31443"/>
    <cellStyle name="Total 7 2 4 2_Table 2A-1_EFT (Annual)" xfId="9258"/>
    <cellStyle name="Total 7 2 4 3" xfId="11345"/>
    <cellStyle name="Total 7 2 4 3 2" xfId="23443"/>
    <cellStyle name="Total 7 2 4 3 2 2" xfId="44629"/>
    <cellStyle name="Total 7 2 4 3 3" xfId="34025"/>
    <cellStyle name="Total 7 2 4 4" xfId="18330"/>
    <cellStyle name="Total 7 2 4 4 2" xfId="39517"/>
    <cellStyle name="Total 7 2 4 5" xfId="28700"/>
    <cellStyle name="Total 7 2 4_Table 2A-1_EFT (Annual)" xfId="9257"/>
    <cellStyle name="Total 7 2 5" xfId="4079"/>
    <cellStyle name="Total 7 2 5 2" xfId="12403"/>
    <cellStyle name="Total 7 2 5 2 2" xfId="24425"/>
    <cellStyle name="Total 7 2 5 2 2 2" xfId="45611"/>
    <cellStyle name="Total 7 2 5 2 3" xfId="35007"/>
    <cellStyle name="Total 7 2 5 3" xfId="19312"/>
    <cellStyle name="Total 7 2 5 3 2" xfId="40499"/>
    <cellStyle name="Total 7 2 5 4" xfId="29767"/>
    <cellStyle name="Total 7 2 5_Table 2A-1_EFT (Annual)" xfId="9259"/>
    <cellStyle name="Total 7 2 6" xfId="9742"/>
    <cellStyle name="Total 7 2 6 2" xfId="21879"/>
    <cellStyle name="Total 7 2 6 2 2" xfId="43065"/>
    <cellStyle name="Total 7 2 6 3" xfId="32461"/>
    <cellStyle name="Total 7 2 7" xfId="16766"/>
    <cellStyle name="Total 7 2 7 2" xfId="37953"/>
    <cellStyle name="Total 7 2 8" xfId="27024"/>
    <cellStyle name="Total 7 2_Table 2A-1_EFT (Annual)" xfId="3600"/>
    <cellStyle name="Total 7 3" xfId="347"/>
    <cellStyle name="Total 7 3 2" xfId="1330"/>
    <cellStyle name="Total 7 3 2 2" xfId="2600"/>
    <cellStyle name="Total 7 3 2 2 2" xfId="6161"/>
    <cellStyle name="Total 7 3 2 2 2 2" xfId="14355"/>
    <cellStyle name="Total 7 3 2 2 2 2 2" xfId="26327"/>
    <cellStyle name="Total 7 3 2 2 2 2 2 2" xfId="47513"/>
    <cellStyle name="Total 7 3 2 2 2 2 3" xfId="36909"/>
    <cellStyle name="Total 7 3 2 2 2 3" xfId="21214"/>
    <cellStyle name="Total 7 3 2 2 2 3 2" xfId="42401"/>
    <cellStyle name="Total 7 3 2 2 2 4" xfId="31817"/>
    <cellStyle name="Total 7 3 2 2 2_Table 2A-1_EFT (Annual)" xfId="9262"/>
    <cellStyle name="Total 7 3 2 2 3" xfId="11697"/>
    <cellStyle name="Total 7 3 2 2 3 2" xfId="23781"/>
    <cellStyle name="Total 7 3 2 2 3 2 2" xfId="44967"/>
    <cellStyle name="Total 7 3 2 2 3 3" xfId="34363"/>
    <cellStyle name="Total 7 3 2 2 4" xfId="18668"/>
    <cellStyle name="Total 7 3 2 2 4 2" xfId="39855"/>
    <cellStyle name="Total 7 3 2 2 5" xfId="29074"/>
    <cellStyle name="Total 7 3 2 2_Table 2A-1_EFT (Annual)" xfId="9261"/>
    <cellStyle name="Total 7 3 2 3" xfId="4891"/>
    <cellStyle name="Total 7 3 2 3 2" xfId="13151"/>
    <cellStyle name="Total 7 3 2 3 2 2" xfId="25157"/>
    <cellStyle name="Total 7 3 2 3 2 2 2" xfId="46343"/>
    <cellStyle name="Total 7 3 2 3 2 3" xfId="35739"/>
    <cellStyle name="Total 7 3 2 3 3" xfId="20044"/>
    <cellStyle name="Total 7 3 2 3 3 2" xfId="41231"/>
    <cellStyle name="Total 7 3 2 3 4" xfId="30548"/>
    <cellStyle name="Total 7 3 2 3_Table 2A-1_EFT (Annual)" xfId="9263"/>
    <cellStyle name="Total 7 3 2 4" xfId="10495"/>
    <cellStyle name="Total 7 3 2 4 2" xfId="22611"/>
    <cellStyle name="Total 7 3 2 4 2 2" xfId="43797"/>
    <cellStyle name="Total 7 3 2 4 3" xfId="33193"/>
    <cellStyle name="Total 7 3 2 5" xfId="17498"/>
    <cellStyle name="Total 7 3 2 5 2" xfId="38685"/>
    <cellStyle name="Total 7 3 2 6" xfId="27805"/>
    <cellStyle name="Total 7 3 2_Table 2A-1_EFT (Annual)" xfId="9260"/>
    <cellStyle name="Total 7 3 3" xfId="889"/>
    <cellStyle name="Total 7 3 3 2" xfId="4450"/>
    <cellStyle name="Total 7 3 3 2 2" xfId="12712"/>
    <cellStyle name="Total 7 3 3 2 2 2" xfId="24722"/>
    <cellStyle name="Total 7 3 3 2 2 2 2" xfId="45908"/>
    <cellStyle name="Total 7 3 3 2 2 3" xfId="35304"/>
    <cellStyle name="Total 7 3 3 2 3" xfId="19609"/>
    <cellStyle name="Total 7 3 3 2 3 2" xfId="40796"/>
    <cellStyle name="Total 7 3 3 2 4" xfId="30107"/>
    <cellStyle name="Total 7 3 3 2_Table 2A-1_EFT (Annual)" xfId="9265"/>
    <cellStyle name="Total 7 3 3 3" xfId="10059"/>
    <cellStyle name="Total 7 3 3 3 2" xfId="22176"/>
    <cellStyle name="Total 7 3 3 3 2 2" xfId="43362"/>
    <cellStyle name="Total 7 3 3 3 3" xfId="32758"/>
    <cellStyle name="Total 7 3 3 4" xfId="17063"/>
    <cellStyle name="Total 7 3 3 4 2" xfId="38250"/>
    <cellStyle name="Total 7 3 3 5" xfId="27364"/>
    <cellStyle name="Total 7 3 3_Table 2A-1_EFT (Annual)" xfId="9264"/>
    <cellStyle name="Total 7 3 4" xfId="2069"/>
    <cellStyle name="Total 7 3 4 2" xfId="5630"/>
    <cellStyle name="Total 7 3 4 2 2" xfId="13845"/>
    <cellStyle name="Total 7 3 4 2 2 2" xfId="25833"/>
    <cellStyle name="Total 7 3 4 2 2 2 2" xfId="47019"/>
    <cellStyle name="Total 7 3 4 2 2 3" xfId="36415"/>
    <cellStyle name="Total 7 3 4 2 3" xfId="20720"/>
    <cellStyle name="Total 7 3 4 2 3 2" xfId="41907"/>
    <cellStyle name="Total 7 3 4 2 4" xfId="31287"/>
    <cellStyle name="Total 7 3 4 2_Table 2A-1_EFT (Annual)" xfId="9267"/>
    <cellStyle name="Total 7 3 4 3" xfId="11189"/>
    <cellStyle name="Total 7 3 4 3 2" xfId="23287"/>
    <cellStyle name="Total 7 3 4 3 2 2" xfId="44473"/>
    <cellStyle name="Total 7 3 4 3 3" xfId="33869"/>
    <cellStyle name="Total 7 3 4 4" xfId="18174"/>
    <cellStyle name="Total 7 3 4 4 2" xfId="39361"/>
    <cellStyle name="Total 7 3 4 5" xfId="28544"/>
    <cellStyle name="Total 7 3 4_Table 2A-1_EFT (Annual)" xfId="9266"/>
    <cellStyle name="Total 7 3 5" xfId="3917"/>
    <cellStyle name="Total 7 3 5 2" xfId="12245"/>
    <cellStyle name="Total 7 3 5 2 2" xfId="24269"/>
    <cellStyle name="Total 7 3 5 2 2 2" xfId="45455"/>
    <cellStyle name="Total 7 3 5 2 3" xfId="34851"/>
    <cellStyle name="Total 7 3 5 3" xfId="19156"/>
    <cellStyle name="Total 7 3 5 3 2" xfId="40343"/>
    <cellStyle name="Total 7 3 5 4" xfId="29605"/>
    <cellStyle name="Total 7 3 5_Table 2A-1_EFT (Annual)" xfId="9268"/>
    <cellStyle name="Total 7 3 6" xfId="9582"/>
    <cellStyle name="Total 7 3 6 2" xfId="21723"/>
    <cellStyle name="Total 7 3 6 2 2" xfId="42909"/>
    <cellStyle name="Total 7 3 6 3" xfId="32305"/>
    <cellStyle name="Total 7 3 7" xfId="16610"/>
    <cellStyle name="Total 7 3 7 2" xfId="37797"/>
    <cellStyle name="Total 7 3 8" xfId="26862"/>
    <cellStyle name="Total 7 3_Table 2A-1_EFT (Annual)" xfId="3601"/>
    <cellStyle name="Total 7 4" xfId="1164"/>
    <cellStyle name="Total 7 4 2" xfId="2434"/>
    <cellStyle name="Total 7 4 2 2" xfId="5995"/>
    <cellStyle name="Total 7 4 2 2 2" xfId="14189"/>
    <cellStyle name="Total 7 4 2 2 2 2" xfId="26161"/>
    <cellStyle name="Total 7 4 2 2 2 2 2" xfId="47347"/>
    <cellStyle name="Total 7 4 2 2 2 3" xfId="36743"/>
    <cellStyle name="Total 7 4 2 2 3" xfId="21048"/>
    <cellStyle name="Total 7 4 2 2 3 2" xfId="42235"/>
    <cellStyle name="Total 7 4 2 2 4" xfId="31651"/>
    <cellStyle name="Total 7 4 2 2_Table 2A-1_EFT (Annual)" xfId="9271"/>
    <cellStyle name="Total 7 4 2 3" xfId="11531"/>
    <cellStyle name="Total 7 4 2 3 2" xfId="23615"/>
    <cellStyle name="Total 7 4 2 3 2 2" xfId="44801"/>
    <cellStyle name="Total 7 4 2 3 3" xfId="34197"/>
    <cellStyle name="Total 7 4 2 4" xfId="18502"/>
    <cellStyle name="Total 7 4 2 4 2" xfId="39689"/>
    <cellStyle name="Total 7 4 2 5" xfId="28908"/>
    <cellStyle name="Total 7 4 2_Table 2A-1_EFT (Annual)" xfId="9270"/>
    <cellStyle name="Total 7 4 3" xfId="4725"/>
    <cellStyle name="Total 7 4 3 2" xfId="12985"/>
    <cellStyle name="Total 7 4 3 2 2" xfId="24991"/>
    <cellStyle name="Total 7 4 3 2 2 2" xfId="46177"/>
    <cellStyle name="Total 7 4 3 2 3" xfId="35573"/>
    <cellStyle name="Total 7 4 3 3" xfId="19878"/>
    <cellStyle name="Total 7 4 3 3 2" xfId="41065"/>
    <cellStyle name="Total 7 4 3 4" xfId="30382"/>
    <cellStyle name="Total 7 4 3_Table 2A-1_EFT (Annual)" xfId="9272"/>
    <cellStyle name="Total 7 4 4" xfId="10329"/>
    <cellStyle name="Total 7 4 4 2" xfId="22445"/>
    <cellStyle name="Total 7 4 4 2 2" xfId="43631"/>
    <cellStyle name="Total 7 4 4 3" xfId="33027"/>
    <cellStyle name="Total 7 4 5" xfId="17332"/>
    <cellStyle name="Total 7 4 5 2" xfId="38519"/>
    <cellStyle name="Total 7 4 6" xfId="27639"/>
    <cellStyle name="Total 7 4_Table 2A-1_EFT (Annual)" xfId="9269"/>
    <cellStyle name="Total 7 5" xfId="730"/>
    <cellStyle name="Total 7 5 2" xfId="4291"/>
    <cellStyle name="Total 7 5 2 2" xfId="12571"/>
    <cellStyle name="Total 7 5 2 2 2" xfId="24588"/>
    <cellStyle name="Total 7 5 2 2 2 2" xfId="45774"/>
    <cellStyle name="Total 7 5 2 2 3" xfId="35170"/>
    <cellStyle name="Total 7 5 2 3" xfId="19475"/>
    <cellStyle name="Total 7 5 2 3 2" xfId="40662"/>
    <cellStyle name="Total 7 5 2 4" xfId="29948"/>
    <cellStyle name="Total 7 5 2_Table 2A-1_EFT (Annual)" xfId="9274"/>
    <cellStyle name="Total 7 5 3" xfId="9919"/>
    <cellStyle name="Total 7 5 3 2" xfId="22042"/>
    <cellStyle name="Total 7 5 3 2 2" xfId="43228"/>
    <cellStyle name="Total 7 5 3 3" xfId="32624"/>
    <cellStyle name="Total 7 5 4" xfId="16929"/>
    <cellStyle name="Total 7 5 4 2" xfId="38116"/>
    <cellStyle name="Total 7 5 5" xfId="27205"/>
    <cellStyle name="Total 7 5_Table 2A-1_EFT (Annual)" xfId="9273"/>
    <cellStyle name="Total 7 6" xfId="1866"/>
    <cellStyle name="Total 7 6 2" xfId="5427"/>
    <cellStyle name="Total 7 6 2 2" xfId="13642"/>
    <cellStyle name="Total 7 6 2 2 2" xfId="25630"/>
    <cellStyle name="Total 7 6 2 2 2 2" xfId="46816"/>
    <cellStyle name="Total 7 6 2 2 3" xfId="36212"/>
    <cellStyle name="Total 7 6 2 3" xfId="20517"/>
    <cellStyle name="Total 7 6 2 3 2" xfId="41704"/>
    <cellStyle name="Total 7 6 2 4" xfId="31084"/>
    <cellStyle name="Total 7 6 2_Table 2A-1_EFT (Annual)" xfId="9276"/>
    <cellStyle name="Total 7 6 3" xfId="10986"/>
    <cellStyle name="Total 7 6 3 2" xfId="23084"/>
    <cellStyle name="Total 7 6 3 2 2" xfId="44270"/>
    <cellStyle name="Total 7 6 3 3" xfId="33666"/>
    <cellStyle name="Total 7 6 4" xfId="17971"/>
    <cellStyle name="Total 7 6 4 2" xfId="39158"/>
    <cellStyle name="Total 7 6 5" xfId="28341"/>
    <cellStyle name="Total 7 6_Table 2A-1_EFT (Annual)" xfId="9275"/>
    <cellStyle name="Total 7 7" xfId="3705"/>
    <cellStyle name="Total 7 7 2" xfId="12073"/>
    <cellStyle name="Total 7 7 2 2" xfId="24103"/>
    <cellStyle name="Total 7 7 2 2 2" xfId="45289"/>
    <cellStyle name="Total 7 7 2 3" xfId="34685"/>
    <cellStyle name="Total 7 7 3" xfId="18990"/>
    <cellStyle name="Total 7 7 3 2" xfId="40177"/>
    <cellStyle name="Total 7 7 4" xfId="29414"/>
    <cellStyle name="Total 7 7_Table 2A-1_EFT (Annual)" xfId="9277"/>
    <cellStyle name="Total 7 8" xfId="9392"/>
    <cellStyle name="Total 7 8 2" xfId="21557"/>
    <cellStyle name="Total 7 8 2 2" xfId="42743"/>
    <cellStyle name="Total 7 8 3" xfId="32139"/>
    <cellStyle name="Total 7 9" xfId="16444"/>
    <cellStyle name="Total 7 9 2" xfId="37631"/>
    <cellStyle name="Total 7_Table 2A-1_EFT (Annual)" xfId="3599"/>
    <cellStyle name="Total 8" xfId="131"/>
    <cellStyle name="Total 8 10" xfId="26686"/>
    <cellStyle name="Total 8 2" xfId="524"/>
    <cellStyle name="Total 8 2 2" xfId="1501"/>
    <cellStyle name="Total 8 2 2 2" xfId="2771"/>
    <cellStyle name="Total 8 2 2 2 2" xfId="6332"/>
    <cellStyle name="Total 8 2 2 2 2 2" xfId="14526"/>
    <cellStyle name="Total 8 2 2 2 2 2 2" xfId="26498"/>
    <cellStyle name="Total 8 2 2 2 2 2 2 2" xfId="47684"/>
    <cellStyle name="Total 8 2 2 2 2 2 3" xfId="37080"/>
    <cellStyle name="Total 8 2 2 2 2 3" xfId="21385"/>
    <cellStyle name="Total 8 2 2 2 2 3 2" xfId="42572"/>
    <cellStyle name="Total 8 2 2 2 2 4" xfId="31988"/>
    <cellStyle name="Total 8 2 2 2 2_Table 2A-1_EFT (Annual)" xfId="9280"/>
    <cellStyle name="Total 8 2 2 2 3" xfId="11868"/>
    <cellStyle name="Total 8 2 2 2 3 2" xfId="23952"/>
    <cellStyle name="Total 8 2 2 2 3 2 2" xfId="45138"/>
    <cellStyle name="Total 8 2 2 2 3 3" xfId="34534"/>
    <cellStyle name="Total 8 2 2 2 4" xfId="18839"/>
    <cellStyle name="Total 8 2 2 2 4 2" xfId="40026"/>
    <cellStyle name="Total 8 2 2 2 5" xfId="29245"/>
    <cellStyle name="Total 8 2 2 2_Table 2A-1_EFT (Annual)" xfId="9279"/>
    <cellStyle name="Total 8 2 2 3" xfId="5062"/>
    <cellStyle name="Total 8 2 2 3 2" xfId="13322"/>
    <cellStyle name="Total 8 2 2 3 2 2" xfId="25328"/>
    <cellStyle name="Total 8 2 2 3 2 2 2" xfId="46514"/>
    <cellStyle name="Total 8 2 2 3 2 3" xfId="35910"/>
    <cellStyle name="Total 8 2 2 3 3" xfId="20215"/>
    <cellStyle name="Total 8 2 2 3 3 2" xfId="41402"/>
    <cellStyle name="Total 8 2 2 3 4" xfId="30719"/>
    <cellStyle name="Total 8 2 2 3_Table 2A-1_EFT (Annual)" xfId="9281"/>
    <cellStyle name="Total 8 2 2 4" xfId="10666"/>
    <cellStyle name="Total 8 2 2 4 2" xfId="22782"/>
    <cellStyle name="Total 8 2 2 4 2 2" xfId="43968"/>
    <cellStyle name="Total 8 2 2 4 3" xfId="33364"/>
    <cellStyle name="Total 8 2 2 5" xfId="17669"/>
    <cellStyle name="Total 8 2 2 5 2" xfId="38856"/>
    <cellStyle name="Total 8 2 2 6" xfId="27976"/>
    <cellStyle name="Total 8 2 2_Table 2A-1_EFT (Annual)" xfId="9278"/>
    <cellStyle name="Total 8 2 3" xfId="1034"/>
    <cellStyle name="Total 8 2 3 2" xfId="4595"/>
    <cellStyle name="Total 8 2 3 2 2" xfId="12855"/>
    <cellStyle name="Total 8 2 3 2 2 2" xfId="24861"/>
    <cellStyle name="Total 8 2 3 2 2 2 2" xfId="46047"/>
    <cellStyle name="Total 8 2 3 2 2 3" xfId="35443"/>
    <cellStyle name="Total 8 2 3 2 3" xfId="19748"/>
    <cellStyle name="Total 8 2 3 2 3 2" xfId="40935"/>
    <cellStyle name="Total 8 2 3 2 4" xfId="30252"/>
    <cellStyle name="Total 8 2 3 2_Table 2A-1_EFT (Annual)" xfId="9283"/>
    <cellStyle name="Total 8 2 3 3" xfId="10199"/>
    <cellStyle name="Total 8 2 3 3 2" xfId="22315"/>
    <cellStyle name="Total 8 2 3 3 2 2" xfId="43501"/>
    <cellStyle name="Total 8 2 3 3 3" xfId="32897"/>
    <cellStyle name="Total 8 2 3 4" xfId="17202"/>
    <cellStyle name="Total 8 2 3 4 2" xfId="38389"/>
    <cellStyle name="Total 8 2 3 5" xfId="27509"/>
    <cellStyle name="Total 8 2 3_Table 2A-1_EFT (Annual)" xfId="9282"/>
    <cellStyle name="Total 8 2 4" xfId="2240"/>
    <cellStyle name="Total 8 2 4 2" xfId="5801"/>
    <cellStyle name="Total 8 2 4 2 2" xfId="14016"/>
    <cellStyle name="Total 8 2 4 2 2 2" xfId="26004"/>
    <cellStyle name="Total 8 2 4 2 2 2 2" xfId="47190"/>
    <cellStyle name="Total 8 2 4 2 2 3" xfId="36586"/>
    <cellStyle name="Total 8 2 4 2 3" xfId="20891"/>
    <cellStyle name="Total 8 2 4 2 3 2" xfId="42078"/>
    <cellStyle name="Total 8 2 4 2 4" xfId="31458"/>
    <cellStyle name="Total 8 2 4 2_Table 2A-1_EFT (Annual)" xfId="9285"/>
    <cellStyle name="Total 8 2 4 3" xfId="11360"/>
    <cellStyle name="Total 8 2 4 3 2" xfId="23458"/>
    <cellStyle name="Total 8 2 4 3 2 2" xfId="44644"/>
    <cellStyle name="Total 8 2 4 3 3" xfId="34040"/>
    <cellStyle name="Total 8 2 4 4" xfId="18345"/>
    <cellStyle name="Total 8 2 4 4 2" xfId="39532"/>
    <cellStyle name="Total 8 2 4 5" xfId="28715"/>
    <cellStyle name="Total 8 2 4_Table 2A-1_EFT (Annual)" xfId="9284"/>
    <cellStyle name="Total 8 2 5" xfId="4094"/>
    <cellStyle name="Total 8 2 5 2" xfId="12418"/>
    <cellStyle name="Total 8 2 5 2 2" xfId="24440"/>
    <cellStyle name="Total 8 2 5 2 2 2" xfId="45626"/>
    <cellStyle name="Total 8 2 5 2 3" xfId="35022"/>
    <cellStyle name="Total 8 2 5 3" xfId="19327"/>
    <cellStyle name="Total 8 2 5 3 2" xfId="40514"/>
    <cellStyle name="Total 8 2 5 4" xfId="29782"/>
    <cellStyle name="Total 8 2 5_Table 2A-1_EFT (Annual)" xfId="9286"/>
    <cellStyle name="Total 8 2 6" xfId="9757"/>
    <cellStyle name="Total 8 2 6 2" xfId="21894"/>
    <cellStyle name="Total 8 2 6 2 2" xfId="43080"/>
    <cellStyle name="Total 8 2 6 3" xfId="32476"/>
    <cellStyle name="Total 8 2 7" xfId="16781"/>
    <cellStyle name="Total 8 2 7 2" xfId="37968"/>
    <cellStyle name="Total 8 2 8" xfId="27039"/>
    <cellStyle name="Total 8 2_Table 2A-1_EFT (Annual)" xfId="3603"/>
    <cellStyle name="Total 8 3" xfId="362"/>
    <cellStyle name="Total 8 3 2" xfId="1345"/>
    <cellStyle name="Total 8 3 2 2" xfId="2615"/>
    <cellStyle name="Total 8 3 2 2 2" xfId="6176"/>
    <cellStyle name="Total 8 3 2 2 2 2" xfId="14370"/>
    <cellStyle name="Total 8 3 2 2 2 2 2" xfId="26342"/>
    <cellStyle name="Total 8 3 2 2 2 2 2 2" xfId="47528"/>
    <cellStyle name="Total 8 3 2 2 2 2 3" xfId="36924"/>
    <cellStyle name="Total 8 3 2 2 2 3" xfId="21229"/>
    <cellStyle name="Total 8 3 2 2 2 3 2" xfId="42416"/>
    <cellStyle name="Total 8 3 2 2 2 4" xfId="31832"/>
    <cellStyle name="Total 8 3 2 2 2_Table 2A-1_EFT (Annual)" xfId="9289"/>
    <cellStyle name="Total 8 3 2 2 3" xfId="11712"/>
    <cellStyle name="Total 8 3 2 2 3 2" xfId="23796"/>
    <cellStyle name="Total 8 3 2 2 3 2 2" xfId="44982"/>
    <cellStyle name="Total 8 3 2 2 3 3" xfId="34378"/>
    <cellStyle name="Total 8 3 2 2 4" xfId="18683"/>
    <cellStyle name="Total 8 3 2 2 4 2" xfId="39870"/>
    <cellStyle name="Total 8 3 2 2 5" xfId="29089"/>
    <cellStyle name="Total 8 3 2 2_Table 2A-1_EFT (Annual)" xfId="9288"/>
    <cellStyle name="Total 8 3 2 3" xfId="4906"/>
    <cellStyle name="Total 8 3 2 3 2" xfId="13166"/>
    <cellStyle name="Total 8 3 2 3 2 2" xfId="25172"/>
    <cellStyle name="Total 8 3 2 3 2 2 2" xfId="46358"/>
    <cellStyle name="Total 8 3 2 3 2 3" xfId="35754"/>
    <cellStyle name="Total 8 3 2 3 3" xfId="20059"/>
    <cellStyle name="Total 8 3 2 3 3 2" xfId="41246"/>
    <cellStyle name="Total 8 3 2 3 4" xfId="30563"/>
    <cellStyle name="Total 8 3 2 3_Table 2A-1_EFT (Annual)" xfId="9290"/>
    <cellStyle name="Total 8 3 2 4" xfId="10510"/>
    <cellStyle name="Total 8 3 2 4 2" xfId="22626"/>
    <cellStyle name="Total 8 3 2 4 2 2" xfId="43812"/>
    <cellStyle name="Total 8 3 2 4 3" xfId="33208"/>
    <cellStyle name="Total 8 3 2 5" xfId="17513"/>
    <cellStyle name="Total 8 3 2 5 2" xfId="38700"/>
    <cellStyle name="Total 8 3 2 6" xfId="27820"/>
    <cellStyle name="Total 8 3 2_Table 2A-1_EFT (Annual)" xfId="9287"/>
    <cellStyle name="Total 8 3 3" xfId="902"/>
    <cellStyle name="Total 8 3 3 2" xfId="4463"/>
    <cellStyle name="Total 8 3 3 2 2" xfId="12725"/>
    <cellStyle name="Total 8 3 3 2 2 2" xfId="24735"/>
    <cellStyle name="Total 8 3 3 2 2 2 2" xfId="45921"/>
    <cellStyle name="Total 8 3 3 2 2 3" xfId="35317"/>
    <cellStyle name="Total 8 3 3 2 3" xfId="19622"/>
    <cellStyle name="Total 8 3 3 2 3 2" xfId="40809"/>
    <cellStyle name="Total 8 3 3 2 4" xfId="30120"/>
    <cellStyle name="Total 8 3 3 2_Table 2A-1_EFT (Annual)" xfId="9292"/>
    <cellStyle name="Total 8 3 3 3" xfId="10072"/>
    <cellStyle name="Total 8 3 3 3 2" xfId="22189"/>
    <cellStyle name="Total 8 3 3 3 2 2" xfId="43375"/>
    <cellStyle name="Total 8 3 3 3 3" xfId="32771"/>
    <cellStyle name="Total 8 3 3 4" xfId="17076"/>
    <cellStyle name="Total 8 3 3 4 2" xfId="38263"/>
    <cellStyle name="Total 8 3 3 5" xfId="27377"/>
    <cellStyle name="Total 8 3 3_Table 2A-1_EFT (Annual)" xfId="9291"/>
    <cellStyle name="Total 8 3 4" xfId="2084"/>
    <cellStyle name="Total 8 3 4 2" xfId="5645"/>
    <cellStyle name="Total 8 3 4 2 2" xfId="13860"/>
    <cellStyle name="Total 8 3 4 2 2 2" xfId="25848"/>
    <cellStyle name="Total 8 3 4 2 2 2 2" xfId="47034"/>
    <cellStyle name="Total 8 3 4 2 2 3" xfId="36430"/>
    <cellStyle name="Total 8 3 4 2 3" xfId="20735"/>
    <cellStyle name="Total 8 3 4 2 3 2" xfId="41922"/>
    <cellStyle name="Total 8 3 4 2 4" xfId="31302"/>
    <cellStyle name="Total 8 3 4 2_Table 2A-1_EFT (Annual)" xfId="9294"/>
    <cellStyle name="Total 8 3 4 3" xfId="11204"/>
    <cellStyle name="Total 8 3 4 3 2" xfId="23302"/>
    <cellStyle name="Total 8 3 4 3 2 2" xfId="44488"/>
    <cellStyle name="Total 8 3 4 3 3" xfId="33884"/>
    <cellStyle name="Total 8 3 4 4" xfId="18189"/>
    <cellStyle name="Total 8 3 4 4 2" xfId="39376"/>
    <cellStyle name="Total 8 3 4 5" xfId="28559"/>
    <cellStyle name="Total 8 3 4_Table 2A-1_EFT (Annual)" xfId="9293"/>
    <cellStyle name="Total 8 3 5" xfId="3932"/>
    <cellStyle name="Total 8 3 5 2" xfId="12260"/>
    <cellStyle name="Total 8 3 5 2 2" xfId="24284"/>
    <cellStyle name="Total 8 3 5 2 2 2" xfId="45470"/>
    <cellStyle name="Total 8 3 5 2 3" xfId="34866"/>
    <cellStyle name="Total 8 3 5 3" xfId="19171"/>
    <cellStyle name="Total 8 3 5 3 2" xfId="40358"/>
    <cellStyle name="Total 8 3 5 4" xfId="29620"/>
    <cellStyle name="Total 8 3 5_Table 2A-1_EFT (Annual)" xfId="9295"/>
    <cellStyle name="Total 8 3 6" xfId="9597"/>
    <cellStyle name="Total 8 3 6 2" xfId="21738"/>
    <cellStyle name="Total 8 3 6 2 2" xfId="42924"/>
    <cellStyle name="Total 8 3 6 3" xfId="32320"/>
    <cellStyle name="Total 8 3 7" xfId="16625"/>
    <cellStyle name="Total 8 3 7 2" xfId="37812"/>
    <cellStyle name="Total 8 3 8" xfId="26877"/>
    <cellStyle name="Total 8 3_Table 2A-1_EFT (Annual)" xfId="3604"/>
    <cellStyle name="Total 8 4" xfId="1179"/>
    <cellStyle name="Total 8 4 2" xfId="2449"/>
    <cellStyle name="Total 8 4 2 2" xfId="6010"/>
    <cellStyle name="Total 8 4 2 2 2" xfId="14204"/>
    <cellStyle name="Total 8 4 2 2 2 2" xfId="26176"/>
    <cellStyle name="Total 8 4 2 2 2 2 2" xfId="47362"/>
    <cellStyle name="Total 8 4 2 2 2 3" xfId="36758"/>
    <cellStyle name="Total 8 4 2 2 3" xfId="21063"/>
    <cellStyle name="Total 8 4 2 2 3 2" xfId="42250"/>
    <cellStyle name="Total 8 4 2 2 4" xfId="31666"/>
    <cellStyle name="Total 8 4 2 2_Table 2A-1_EFT (Annual)" xfId="9298"/>
    <cellStyle name="Total 8 4 2 3" xfId="11546"/>
    <cellStyle name="Total 8 4 2 3 2" xfId="23630"/>
    <cellStyle name="Total 8 4 2 3 2 2" xfId="44816"/>
    <cellStyle name="Total 8 4 2 3 3" xfId="34212"/>
    <cellStyle name="Total 8 4 2 4" xfId="18517"/>
    <cellStyle name="Total 8 4 2 4 2" xfId="39704"/>
    <cellStyle name="Total 8 4 2 5" xfId="28923"/>
    <cellStyle name="Total 8 4 2_Table 2A-1_EFT (Annual)" xfId="9297"/>
    <cellStyle name="Total 8 4 3" xfId="4740"/>
    <cellStyle name="Total 8 4 3 2" xfId="13000"/>
    <cellStyle name="Total 8 4 3 2 2" xfId="25006"/>
    <cellStyle name="Total 8 4 3 2 2 2" xfId="46192"/>
    <cellStyle name="Total 8 4 3 2 3" xfId="35588"/>
    <cellStyle name="Total 8 4 3 3" xfId="19893"/>
    <cellStyle name="Total 8 4 3 3 2" xfId="41080"/>
    <cellStyle name="Total 8 4 3 4" xfId="30397"/>
    <cellStyle name="Total 8 4 3_Table 2A-1_EFT (Annual)" xfId="9299"/>
    <cellStyle name="Total 8 4 4" xfId="10344"/>
    <cellStyle name="Total 8 4 4 2" xfId="22460"/>
    <cellStyle name="Total 8 4 4 2 2" xfId="43646"/>
    <cellStyle name="Total 8 4 4 3" xfId="33042"/>
    <cellStyle name="Total 8 4 5" xfId="17347"/>
    <cellStyle name="Total 8 4 5 2" xfId="38534"/>
    <cellStyle name="Total 8 4 6" xfId="27654"/>
    <cellStyle name="Total 8 4_Table 2A-1_EFT (Annual)" xfId="9296"/>
    <cellStyle name="Total 8 5" xfId="743"/>
    <cellStyle name="Total 8 5 2" xfId="4304"/>
    <cellStyle name="Total 8 5 2 2" xfId="12584"/>
    <cellStyle name="Total 8 5 2 2 2" xfId="24601"/>
    <cellStyle name="Total 8 5 2 2 2 2" xfId="45787"/>
    <cellStyle name="Total 8 5 2 2 3" xfId="35183"/>
    <cellStyle name="Total 8 5 2 3" xfId="19488"/>
    <cellStyle name="Total 8 5 2 3 2" xfId="40675"/>
    <cellStyle name="Total 8 5 2 4" xfId="29961"/>
    <cellStyle name="Total 8 5 2_Table 2A-1_EFT (Annual)" xfId="9301"/>
    <cellStyle name="Total 8 5 3" xfId="9932"/>
    <cellStyle name="Total 8 5 3 2" xfId="22055"/>
    <cellStyle name="Total 8 5 3 2 2" xfId="43241"/>
    <cellStyle name="Total 8 5 3 3" xfId="32637"/>
    <cellStyle name="Total 8 5 4" xfId="16942"/>
    <cellStyle name="Total 8 5 4 2" xfId="38129"/>
    <cellStyle name="Total 8 5 5" xfId="27218"/>
    <cellStyle name="Total 8 5_Table 2A-1_EFT (Annual)" xfId="9300"/>
    <cellStyle name="Total 8 6" xfId="1791"/>
    <cellStyle name="Total 8 6 2" xfId="5352"/>
    <cellStyle name="Total 8 6 2 2" xfId="13567"/>
    <cellStyle name="Total 8 6 2 2 2" xfId="25555"/>
    <cellStyle name="Total 8 6 2 2 2 2" xfId="46741"/>
    <cellStyle name="Total 8 6 2 2 3" xfId="36137"/>
    <cellStyle name="Total 8 6 2 3" xfId="20442"/>
    <cellStyle name="Total 8 6 2 3 2" xfId="41629"/>
    <cellStyle name="Total 8 6 2 4" xfId="31009"/>
    <cellStyle name="Total 8 6 2_Table 2A-1_EFT (Annual)" xfId="9303"/>
    <cellStyle name="Total 8 6 3" xfId="10911"/>
    <cellStyle name="Total 8 6 3 2" xfId="23009"/>
    <cellStyle name="Total 8 6 3 2 2" xfId="44195"/>
    <cellStyle name="Total 8 6 3 3" xfId="33591"/>
    <cellStyle name="Total 8 6 4" xfId="17896"/>
    <cellStyle name="Total 8 6 4 2" xfId="39083"/>
    <cellStyle name="Total 8 6 5" xfId="28266"/>
    <cellStyle name="Total 8 6_Table 2A-1_EFT (Annual)" xfId="9302"/>
    <cellStyle name="Total 8 7" xfId="3720"/>
    <cellStyle name="Total 8 7 2" xfId="12088"/>
    <cellStyle name="Total 8 7 2 2" xfId="24118"/>
    <cellStyle name="Total 8 7 2 2 2" xfId="45304"/>
    <cellStyle name="Total 8 7 2 3" xfId="34700"/>
    <cellStyle name="Total 8 7 3" xfId="19005"/>
    <cellStyle name="Total 8 7 3 2" xfId="40192"/>
    <cellStyle name="Total 8 7 4" xfId="29429"/>
    <cellStyle name="Total 8 7_Table 2A-1_EFT (Annual)" xfId="9304"/>
    <cellStyle name="Total 8 8" xfId="9407"/>
    <cellStyle name="Total 8 8 2" xfId="21572"/>
    <cellStyle name="Total 8 8 2 2" xfId="42758"/>
    <cellStyle name="Total 8 8 3" xfId="32154"/>
    <cellStyle name="Total 8 9" xfId="16459"/>
    <cellStyle name="Total 8 9 2" xfId="37646"/>
    <cellStyle name="Total 8_Table 2A-1_EFT (Annual)" xfId="3602"/>
    <cellStyle name="Total 9" xfId="120"/>
    <cellStyle name="Total 9 10" xfId="26675"/>
    <cellStyle name="Total 9 2" xfId="513"/>
    <cellStyle name="Total 9 2 2" xfId="1490"/>
    <cellStyle name="Total 9 2 2 2" xfId="2760"/>
    <cellStyle name="Total 9 2 2 2 2" xfId="6321"/>
    <cellStyle name="Total 9 2 2 2 2 2" xfId="14515"/>
    <cellStyle name="Total 9 2 2 2 2 2 2" xfId="26487"/>
    <cellStyle name="Total 9 2 2 2 2 2 2 2" xfId="47673"/>
    <cellStyle name="Total 9 2 2 2 2 2 3" xfId="37069"/>
    <cellStyle name="Total 9 2 2 2 2 3" xfId="21374"/>
    <cellStyle name="Total 9 2 2 2 2 3 2" xfId="42561"/>
    <cellStyle name="Total 9 2 2 2 2 4" xfId="31977"/>
    <cellStyle name="Total 9 2 2 2 2_Table 2A-1_EFT (Annual)" xfId="9307"/>
    <cellStyle name="Total 9 2 2 2 3" xfId="11857"/>
    <cellStyle name="Total 9 2 2 2 3 2" xfId="23941"/>
    <cellStyle name="Total 9 2 2 2 3 2 2" xfId="45127"/>
    <cellStyle name="Total 9 2 2 2 3 3" xfId="34523"/>
    <cellStyle name="Total 9 2 2 2 4" xfId="18828"/>
    <cellStyle name="Total 9 2 2 2 4 2" xfId="40015"/>
    <cellStyle name="Total 9 2 2 2 5" xfId="29234"/>
    <cellStyle name="Total 9 2 2 2_Table 2A-1_EFT (Annual)" xfId="9306"/>
    <cellStyle name="Total 9 2 2 3" xfId="5051"/>
    <cellStyle name="Total 9 2 2 3 2" xfId="13311"/>
    <cellStyle name="Total 9 2 2 3 2 2" xfId="25317"/>
    <cellStyle name="Total 9 2 2 3 2 2 2" xfId="46503"/>
    <cellStyle name="Total 9 2 2 3 2 3" xfId="35899"/>
    <cellStyle name="Total 9 2 2 3 3" xfId="20204"/>
    <cellStyle name="Total 9 2 2 3 3 2" xfId="41391"/>
    <cellStyle name="Total 9 2 2 3 4" xfId="30708"/>
    <cellStyle name="Total 9 2 2 3_Table 2A-1_EFT (Annual)" xfId="9308"/>
    <cellStyle name="Total 9 2 2 4" xfId="10655"/>
    <cellStyle name="Total 9 2 2 4 2" xfId="22771"/>
    <cellStyle name="Total 9 2 2 4 2 2" xfId="43957"/>
    <cellStyle name="Total 9 2 2 4 3" xfId="33353"/>
    <cellStyle name="Total 9 2 2 5" xfId="17658"/>
    <cellStyle name="Total 9 2 2 5 2" xfId="38845"/>
    <cellStyle name="Total 9 2 2 6" xfId="27965"/>
    <cellStyle name="Total 9 2 2_Table 2A-1_EFT (Annual)" xfId="9305"/>
    <cellStyle name="Total 9 2 3" xfId="1024"/>
    <cellStyle name="Total 9 2 3 2" xfId="4585"/>
    <cellStyle name="Total 9 2 3 2 2" xfId="12845"/>
    <cellStyle name="Total 9 2 3 2 2 2" xfId="24851"/>
    <cellStyle name="Total 9 2 3 2 2 2 2" xfId="46037"/>
    <cellStyle name="Total 9 2 3 2 2 3" xfId="35433"/>
    <cellStyle name="Total 9 2 3 2 3" xfId="19738"/>
    <cellStyle name="Total 9 2 3 2 3 2" xfId="40925"/>
    <cellStyle name="Total 9 2 3 2 4" xfId="30242"/>
    <cellStyle name="Total 9 2 3 2_Table 2A-1_EFT (Annual)" xfId="9310"/>
    <cellStyle name="Total 9 2 3 3" xfId="10189"/>
    <cellStyle name="Total 9 2 3 3 2" xfId="22305"/>
    <cellStyle name="Total 9 2 3 3 2 2" xfId="43491"/>
    <cellStyle name="Total 9 2 3 3 3" xfId="32887"/>
    <cellStyle name="Total 9 2 3 4" xfId="17192"/>
    <cellStyle name="Total 9 2 3 4 2" xfId="38379"/>
    <cellStyle name="Total 9 2 3 5" xfId="27499"/>
    <cellStyle name="Total 9 2 3_Table 2A-1_EFT (Annual)" xfId="9309"/>
    <cellStyle name="Total 9 2 4" xfId="2229"/>
    <cellStyle name="Total 9 2 4 2" xfId="5790"/>
    <cellStyle name="Total 9 2 4 2 2" xfId="14005"/>
    <cellStyle name="Total 9 2 4 2 2 2" xfId="25993"/>
    <cellStyle name="Total 9 2 4 2 2 2 2" xfId="47179"/>
    <cellStyle name="Total 9 2 4 2 2 3" xfId="36575"/>
    <cellStyle name="Total 9 2 4 2 3" xfId="20880"/>
    <cellStyle name="Total 9 2 4 2 3 2" xfId="42067"/>
    <cellStyle name="Total 9 2 4 2 4" xfId="31447"/>
    <cellStyle name="Total 9 2 4 2_Table 2A-1_EFT (Annual)" xfId="9312"/>
    <cellStyle name="Total 9 2 4 3" xfId="11349"/>
    <cellStyle name="Total 9 2 4 3 2" xfId="23447"/>
    <cellStyle name="Total 9 2 4 3 2 2" xfId="44633"/>
    <cellStyle name="Total 9 2 4 3 3" xfId="34029"/>
    <cellStyle name="Total 9 2 4 4" xfId="18334"/>
    <cellStyle name="Total 9 2 4 4 2" xfId="39521"/>
    <cellStyle name="Total 9 2 4 5" xfId="28704"/>
    <cellStyle name="Total 9 2 4_Table 2A-1_EFT (Annual)" xfId="9311"/>
    <cellStyle name="Total 9 2 5" xfId="4083"/>
    <cellStyle name="Total 9 2 5 2" xfId="12407"/>
    <cellStyle name="Total 9 2 5 2 2" xfId="24429"/>
    <cellStyle name="Total 9 2 5 2 2 2" xfId="45615"/>
    <cellStyle name="Total 9 2 5 2 3" xfId="35011"/>
    <cellStyle name="Total 9 2 5 3" xfId="19316"/>
    <cellStyle name="Total 9 2 5 3 2" xfId="40503"/>
    <cellStyle name="Total 9 2 5 4" xfId="29771"/>
    <cellStyle name="Total 9 2 5_Table 2A-1_EFT (Annual)" xfId="9313"/>
    <cellStyle name="Total 9 2 6" xfId="9746"/>
    <cellStyle name="Total 9 2 6 2" xfId="21883"/>
    <cellStyle name="Total 9 2 6 2 2" xfId="43069"/>
    <cellStyle name="Total 9 2 6 3" xfId="32465"/>
    <cellStyle name="Total 9 2 7" xfId="16770"/>
    <cellStyle name="Total 9 2 7 2" xfId="37957"/>
    <cellStyle name="Total 9 2 8" xfId="27028"/>
    <cellStyle name="Total 9 2_Table 2A-1_EFT (Annual)" xfId="3606"/>
    <cellStyle name="Total 9 3" xfId="351"/>
    <cellStyle name="Total 9 3 2" xfId="1334"/>
    <cellStyle name="Total 9 3 2 2" xfId="2604"/>
    <cellStyle name="Total 9 3 2 2 2" xfId="6165"/>
    <cellStyle name="Total 9 3 2 2 2 2" xfId="14359"/>
    <cellStyle name="Total 9 3 2 2 2 2 2" xfId="26331"/>
    <cellStyle name="Total 9 3 2 2 2 2 2 2" xfId="47517"/>
    <cellStyle name="Total 9 3 2 2 2 2 3" xfId="36913"/>
    <cellStyle name="Total 9 3 2 2 2 3" xfId="21218"/>
    <cellStyle name="Total 9 3 2 2 2 3 2" xfId="42405"/>
    <cellStyle name="Total 9 3 2 2 2 4" xfId="31821"/>
    <cellStyle name="Total 9 3 2 2 2_Table 2A-1_EFT (Annual)" xfId="9316"/>
    <cellStyle name="Total 9 3 2 2 3" xfId="11701"/>
    <cellStyle name="Total 9 3 2 2 3 2" xfId="23785"/>
    <cellStyle name="Total 9 3 2 2 3 2 2" xfId="44971"/>
    <cellStyle name="Total 9 3 2 2 3 3" xfId="34367"/>
    <cellStyle name="Total 9 3 2 2 4" xfId="18672"/>
    <cellStyle name="Total 9 3 2 2 4 2" xfId="39859"/>
    <cellStyle name="Total 9 3 2 2 5" xfId="29078"/>
    <cellStyle name="Total 9 3 2 2_Table 2A-1_EFT (Annual)" xfId="9315"/>
    <cellStyle name="Total 9 3 2 3" xfId="4895"/>
    <cellStyle name="Total 9 3 2 3 2" xfId="13155"/>
    <cellStyle name="Total 9 3 2 3 2 2" xfId="25161"/>
    <cellStyle name="Total 9 3 2 3 2 2 2" xfId="46347"/>
    <cellStyle name="Total 9 3 2 3 2 3" xfId="35743"/>
    <cellStyle name="Total 9 3 2 3 3" xfId="20048"/>
    <cellStyle name="Total 9 3 2 3 3 2" xfId="41235"/>
    <cellStyle name="Total 9 3 2 3 4" xfId="30552"/>
    <cellStyle name="Total 9 3 2 3_Table 2A-1_EFT (Annual)" xfId="9317"/>
    <cellStyle name="Total 9 3 2 4" xfId="10499"/>
    <cellStyle name="Total 9 3 2 4 2" xfId="22615"/>
    <cellStyle name="Total 9 3 2 4 2 2" xfId="43801"/>
    <cellStyle name="Total 9 3 2 4 3" xfId="33197"/>
    <cellStyle name="Total 9 3 2 5" xfId="17502"/>
    <cellStyle name="Total 9 3 2 5 2" xfId="38689"/>
    <cellStyle name="Total 9 3 2 6" xfId="27809"/>
    <cellStyle name="Total 9 3 2_Table 2A-1_EFT (Annual)" xfId="9314"/>
    <cellStyle name="Total 9 3 3" xfId="892"/>
    <cellStyle name="Total 9 3 3 2" xfId="4453"/>
    <cellStyle name="Total 9 3 3 2 2" xfId="12715"/>
    <cellStyle name="Total 9 3 3 2 2 2" xfId="24725"/>
    <cellStyle name="Total 9 3 3 2 2 2 2" xfId="45911"/>
    <cellStyle name="Total 9 3 3 2 2 3" xfId="35307"/>
    <cellStyle name="Total 9 3 3 2 3" xfId="19612"/>
    <cellStyle name="Total 9 3 3 2 3 2" xfId="40799"/>
    <cellStyle name="Total 9 3 3 2 4" xfId="30110"/>
    <cellStyle name="Total 9 3 3 2_Table 2A-1_EFT (Annual)" xfId="9319"/>
    <cellStyle name="Total 9 3 3 3" xfId="10062"/>
    <cellStyle name="Total 9 3 3 3 2" xfId="22179"/>
    <cellStyle name="Total 9 3 3 3 2 2" xfId="43365"/>
    <cellStyle name="Total 9 3 3 3 3" xfId="32761"/>
    <cellStyle name="Total 9 3 3 4" xfId="17066"/>
    <cellStyle name="Total 9 3 3 4 2" xfId="38253"/>
    <cellStyle name="Total 9 3 3 5" xfId="27367"/>
    <cellStyle name="Total 9 3 3_Table 2A-1_EFT (Annual)" xfId="9318"/>
    <cellStyle name="Total 9 3 4" xfId="2073"/>
    <cellStyle name="Total 9 3 4 2" xfId="5634"/>
    <cellStyle name="Total 9 3 4 2 2" xfId="13849"/>
    <cellStyle name="Total 9 3 4 2 2 2" xfId="25837"/>
    <cellStyle name="Total 9 3 4 2 2 2 2" xfId="47023"/>
    <cellStyle name="Total 9 3 4 2 2 3" xfId="36419"/>
    <cellStyle name="Total 9 3 4 2 3" xfId="20724"/>
    <cellStyle name="Total 9 3 4 2 3 2" xfId="41911"/>
    <cellStyle name="Total 9 3 4 2 4" xfId="31291"/>
    <cellStyle name="Total 9 3 4 2_Table 2A-1_EFT (Annual)" xfId="9321"/>
    <cellStyle name="Total 9 3 4 3" xfId="11193"/>
    <cellStyle name="Total 9 3 4 3 2" xfId="23291"/>
    <cellStyle name="Total 9 3 4 3 2 2" xfId="44477"/>
    <cellStyle name="Total 9 3 4 3 3" xfId="33873"/>
    <cellStyle name="Total 9 3 4 4" xfId="18178"/>
    <cellStyle name="Total 9 3 4 4 2" xfId="39365"/>
    <cellStyle name="Total 9 3 4 5" xfId="28548"/>
    <cellStyle name="Total 9 3 4_Table 2A-1_EFT (Annual)" xfId="9320"/>
    <cellStyle name="Total 9 3 5" xfId="3921"/>
    <cellStyle name="Total 9 3 5 2" xfId="12249"/>
    <cellStyle name="Total 9 3 5 2 2" xfId="24273"/>
    <cellStyle name="Total 9 3 5 2 2 2" xfId="45459"/>
    <cellStyle name="Total 9 3 5 2 3" xfId="34855"/>
    <cellStyle name="Total 9 3 5 3" xfId="19160"/>
    <cellStyle name="Total 9 3 5 3 2" xfId="40347"/>
    <cellStyle name="Total 9 3 5 4" xfId="29609"/>
    <cellStyle name="Total 9 3 5_Table 2A-1_EFT (Annual)" xfId="9322"/>
    <cellStyle name="Total 9 3 6" xfId="9586"/>
    <cellStyle name="Total 9 3 6 2" xfId="21727"/>
    <cellStyle name="Total 9 3 6 2 2" xfId="42913"/>
    <cellStyle name="Total 9 3 6 3" xfId="32309"/>
    <cellStyle name="Total 9 3 7" xfId="16614"/>
    <cellStyle name="Total 9 3 7 2" xfId="37801"/>
    <cellStyle name="Total 9 3 8" xfId="26866"/>
    <cellStyle name="Total 9 3_Table 2A-1_EFT (Annual)" xfId="3607"/>
    <cellStyle name="Total 9 4" xfId="1168"/>
    <cellStyle name="Total 9 4 2" xfId="2438"/>
    <cellStyle name="Total 9 4 2 2" xfId="5999"/>
    <cellStyle name="Total 9 4 2 2 2" xfId="14193"/>
    <cellStyle name="Total 9 4 2 2 2 2" xfId="26165"/>
    <cellStyle name="Total 9 4 2 2 2 2 2" xfId="47351"/>
    <cellStyle name="Total 9 4 2 2 2 3" xfId="36747"/>
    <cellStyle name="Total 9 4 2 2 3" xfId="21052"/>
    <cellStyle name="Total 9 4 2 2 3 2" xfId="42239"/>
    <cellStyle name="Total 9 4 2 2 4" xfId="31655"/>
    <cellStyle name="Total 9 4 2 2_Table 2A-1_EFT (Annual)" xfId="9325"/>
    <cellStyle name="Total 9 4 2 3" xfId="11535"/>
    <cellStyle name="Total 9 4 2 3 2" xfId="23619"/>
    <cellStyle name="Total 9 4 2 3 2 2" xfId="44805"/>
    <cellStyle name="Total 9 4 2 3 3" xfId="34201"/>
    <cellStyle name="Total 9 4 2 4" xfId="18506"/>
    <cellStyle name="Total 9 4 2 4 2" xfId="39693"/>
    <cellStyle name="Total 9 4 2 5" xfId="28912"/>
    <cellStyle name="Total 9 4 2_Table 2A-1_EFT (Annual)" xfId="9324"/>
    <cellStyle name="Total 9 4 3" xfId="4729"/>
    <cellStyle name="Total 9 4 3 2" xfId="12989"/>
    <cellStyle name="Total 9 4 3 2 2" xfId="24995"/>
    <cellStyle name="Total 9 4 3 2 2 2" xfId="46181"/>
    <cellStyle name="Total 9 4 3 2 3" xfId="35577"/>
    <cellStyle name="Total 9 4 3 3" xfId="19882"/>
    <cellStyle name="Total 9 4 3 3 2" xfId="41069"/>
    <cellStyle name="Total 9 4 3 4" xfId="30386"/>
    <cellStyle name="Total 9 4 3_Table 2A-1_EFT (Annual)" xfId="9326"/>
    <cellStyle name="Total 9 4 4" xfId="10333"/>
    <cellStyle name="Total 9 4 4 2" xfId="22449"/>
    <cellStyle name="Total 9 4 4 2 2" xfId="43635"/>
    <cellStyle name="Total 9 4 4 3" xfId="33031"/>
    <cellStyle name="Total 9 4 5" xfId="17336"/>
    <cellStyle name="Total 9 4 5 2" xfId="38523"/>
    <cellStyle name="Total 9 4 6" xfId="27643"/>
    <cellStyle name="Total 9 4_Table 2A-1_EFT (Annual)" xfId="9323"/>
    <cellStyle name="Total 9 5" xfId="733"/>
    <cellStyle name="Total 9 5 2" xfId="4294"/>
    <cellStyle name="Total 9 5 2 2" xfId="12574"/>
    <cellStyle name="Total 9 5 2 2 2" xfId="24591"/>
    <cellStyle name="Total 9 5 2 2 2 2" xfId="45777"/>
    <cellStyle name="Total 9 5 2 2 3" xfId="35173"/>
    <cellStyle name="Total 9 5 2 3" xfId="19478"/>
    <cellStyle name="Total 9 5 2 3 2" xfId="40665"/>
    <cellStyle name="Total 9 5 2 4" xfId="29951"/>
    <cellStyle name="Total 9 5 2_Table 2A-1_EFT (Annual)" xfId="9328"/>
    <cellStyle name="Total 9 5 3" xfId="9922"/>
    <cellStyle name="Total 9 5 3 2" xfId="22045"/>
    <cellStyle name="Total 9 5 3 2 2" xfId="43231"/>
    <cellStyle name="Total 9 5 3 3" xfId="32627"/>
    <cellStyle name="Total 9 5 4" xfId="16932"/>
    <cellStyle name="Total 9 5 4 2" xfId="38119"/>
    <cellStyle name="Total 9 5 5" xfId="27208"/>
    <cellStyle name="Total 9 5_Table 2A-1_EFT (Annual)" xfId="9327"/>
    <cellStyle name="Total 9 6" xfId="1864"/>
    <cellStyle name="Total 9 6 2" xfId="5425"/>
    <cellStyle name="Total 9 6 2 2" xfId="13640"/>
    <cellStyle name="Total 9 6 2 2 2" xfId="25628"/>
    <cellStyle name="Total 9 6 2 2 2 2" xfId="46814"/>
    <cellStyle name="Total 9 6 2 2 3" xfId="36210"/>
    <cellStyle name="Total 9 6 2 3" xfId="20515"/>
    <cellStyle name="Total 9 6 2 3 2" xfId="41702"/>
    <cellStyle name="Total 9 6 2 4" xfId="31082"/>
    <cellStyle name="Total 9 6 2_Table 2A-1_EFT (Annual)" xfId="9330"/>
    <cellStyle name="Total 9 6 3" xfId="10984"/>
    <cellStyle name="Total 9 6 3 2" xfId="23082"/>
    <cellStyle name="Total 9 6 3 2 2" xfId="44268"/>
    <cellStyle name="Total 9 6 3 3" xfId="33664"/>
    <cellStyle name="Total 9 6 4" xfId="17969"/>
    <cellStyle name="Total 9 6 4 2" xfId="39156"/>
    <cellStyle name="Total 9 6 5" xfId="28339"/>
    <cellStyle name="Total 9 6_Table 2A-1_EFT (Annual)" xfId="9329"/>
    <cellStyle name="Total 9 7" xfId="3709"/>
    <cellStyle name="Total 9 7 2" xfId="12077"/>
    <cellStyle name="Total 9 7 2 2" xfId="24107"/>
    <cellStyle name="Total 9 7 2 2 2" xfId="45293"/>
    <cellStyle name="Total 9 7 2 3" xfId="34689"/>
    <cellStyle name="Total 9 7 3" xfId="18994"/>
    <cellStyle name="Total 9 7 3 2" xfId="40181"/>
    <cellStyle name="Total 9 7 4" xfId="29418"/>
    <cellStyle name="Total 9 7_Table 2A-1_EFT (Annual)" xfId="9331"/>
    <cellStyle name="Total 9 8" xfId="9396"/>
    <cellStyle name="Total 9 8 2" xfId="21561"/>
    <cellStyle name="Total 9 8 2 2" xfId="42747"/>
    <cellStyle name="Total 9 8 3" xfId="32143"/>
    <cellStyle name="Total 9 9" xfId="16448"/>
    <cellStyle name="Total 9 9 2" xfId="37635"/>
    <cellStyle name="Total 9_Table 2A-1_EFT (Annual)" xfId="3605"/>
    <cellStyle name="Warning Text" xfId="52" builtinId="11" customBuiltin="1"/>
    <cellStyle name="Warning Text 2" xfId="297"/>
    <cellStyle name="Warning Text 3" xfId="701"/>
    <cellStyle name="Warning Text 4" xfId="16015"/>
  </cellStyles>
  <dxfs count="7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80"/>
      <color rgb="FFFFFFCC"/>
      <color rgb="FFFFFF99"/>
      <color rgb="FFCCFFFF"/>
      <color rgb="FFCCFFCC"/>
      <color rgb="FFFF99CC"/>
      <color rgb="FFFFFF66"/>
      <color rgb="FFFFCC99"/>
      <color rgb="FF9999FF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3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0.xml"/><Relationship Id="rId54" Type="http://schemas.openxmlformats.org/officeDocument/2006/relationships/externalLink" Target="externalLinks/externalLink3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36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31.xml"/><Relationship Id="rId60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35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AG001_FY2016-17%20MFP%20Budget%20Letter_Mar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5-2016/Budget%20Letter/July%202015/FY2015-16%20MFP%20Budget%20Letter_July%20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Task%20Force/2015-2016/SIMULATIONS%20for%20BESE%20and%20Legislature_FY2016-17%20BL/FY2015-16%20Budget%20Letter_Total%20Expected%20Fund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3001_FY2016-17%20MFP%20Budget%20Letter_Mar%20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1001_FY2016-17%20MFP%20Budget%20Letter_Mar%20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4001_FY2016-17%20MFP%20Budget%20Letter_Mar%20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8001_FY2016-17%20MFP%20Budget%20Letter_Mar%2020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7001_FY2016-17%20MFP%20Budget%20Letter_Mar%20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6001_FY2016-17%20MFP%20Budget%20Letter_Mar%20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AL001_FY2016-17%20MFP%20Budget%20Letter_Mar%202017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AK001_FY2016-17%20MFP%20Budget%20Letter_Mar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tp/345001_FY2016-17%20MFP%20Budget%20Letter_Mar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7A001_FY2016-17%20MFP%20Budget%20Letter_Mar%20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1A001_FY2016-17%20MFP%20Budget%20Letter_Mar%2020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2A001_FY2016-17%20MFP%20Budget%20Letter_Mar%202017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6A001_FY2016-17%20MFP%20Budget%20Letter_Mar%20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A001_FY2016-17%20MFP%20Budget%20Letter_Mar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4A001_FY2016-17%20MFP%20Budget%20Letter_Mar%20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8A001_FY2016-17%20MFP%20Budget%20Letter_Mar%20201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9A001_FY2016-17%20MFP%20Budget%20Letter_Mar%20201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1B001_FY2016-17%20MFP%20Budget%20Letter_Mar%202017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B001_FY2016-17%20MFP%20Budget%20Letter_Mar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3001_FY2016-17%20MFP%20Budget%20Letter_Mar%202017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4B001_FY2016-17%20MFP%20Budget%20Letter_Mar%202017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5B001_FY2016-17%20MFP%20Budget%20Letter_Mar%20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6B001_FY2016-17%20MFP%20Budget%20Letter_Mar%202017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7B001_FY2016-17%20MFP%20Budget%20Letter_Mar%202017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2B001_FY2016-17%20MFP%20Budget%20Letter_Mar%20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AR001_FY2016-17%20MFP%20Budget%20Letter_Mar%202017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AU001_FY2016-17%20MFP%20Budget%20Letter_Mar%202017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6-2017/Prior%20Year%20Adjusted%20Budget%20Letters/Summary%20of%20Audit%20Adjustments%20for%2016-17%20MFP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6-2017/Student%20Data/OJJ/2015-16%20ADM%20OJJ%20F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6-2017/Budget%20Letter/January%202017/FY2016-17%20MFP%20Budget%20Letter_Jan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4001_FY2016-17%20MFP%20Budget%20Letter_Mar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5001_FY2016-17%20MFP%20Budget%20Letter_Mar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6001_FY2016-17%20MFP%20Budget%20Letter_Mar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tp/W37001_FY2016-17%20MFP%20Budget%20Letter_Mar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6-2017/Budget%20Letter/Midyear%20Adjustment_October%20&amp;%20February/FY2016-17%20Mid-Year%20Adjustme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6-2017/Student%20Data/2.1.16%20Counts%20Used%20in%20July%202016%20Budget%20Let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2_LAVCA"/>
    </sheetNames>
    <sheetDataSet>
      <sheetData sheetId="0">
        <row r="41">
          <cell r="C41">
            <v>88</v>
          </cell>
        </row>
        <row r="75">
          <cell r="S75">
            <v>999375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Legacy Type 2"/>
      <sheetName val="Table 5A2A-New Vision"/>
      <sheetName val="Table 5A2B-Glencoe"/>
      <sheetName val="Table 5A2C-ISL"/>
      <sheetName val="Table 5A2D-Avoyelles"/>
      <sheetName val="Table 5A2E-Delhi"/>
      <sheetName val="Table 5A2F-Belle Chasse"/>
      <sheetName val="Table 5A2G-Milestone"/>
      <sheetName val="Table 5A2H-MAX"/>
      <sheetName val="Table 5A3_OJJ"/>
      <sheetName val="Table 5A4_NOCCA"/>
      <sheetName val="Table 5A5_LSMSA"/>
      <sheetName val="Table 5B1_RSD_Orleans"/>
      <sheetName val="Table 5B1A_MLK"/>
      <sheetName val="Table 5B2_RSD_LA"/>
      <sheetName val="Table 5C1-New Type 2"/>
      <sheetName val="Table 5C1A-Madison"/>
      <sheetName val="Table 5C1B-DArbonne"/>
      <sheetName val="Table 5C1C-Intl High"/>
      <sheetName val="Table 5C1D-NOMMA"/>
      <sheetName val="Table 5C1E-LFNO"/>
      <sheetName val="Table 5C1F-L.C. Charter"/>
      <sheetName val="Table 5C1G-JS Clark"/>
      <sheetName val="Table 5C1H-Southwest"/>
      <sheetName val="Table 5C1I-LA Key"/>
      <sheetName val="Table 5C1J-Jeff Chamber"/>
      <sheetName val="Table 5C1K-Tallulah"/>
      <sheetName val="Table 5C1L-Northshore"/>
      <sheetName val="Table 5C1M-BR Charter"/>
      <sheetName val="Table 5C1N-Delta"/>
      <sheetName val="Table 5C1O-Impact"/>
      <sheetName val="Table 5C1P-Vision"/>
      <sheetName val="Table 5C1Q-Advantage"/>
      <sheetName val="Table 5C1R-Iberville"/>
      <sheetName val="Table 5C1S-LC Col Prep"/>
      <sheetName val="Table 5C1T-Northeast"/>
      <sheetName val="Table 5C1U-Acadiana Ren"/>
      <sheetName val="Table 5C1V-Laf Ren"/>
      <sheetName val="Table 5C1W-Willow"/>
      <sheetName val="Table 5C1X-Tangi"/>
      <sheetName val="Table 5C1Y-GEO"/>
      <sheetName val="Table 5C2-LAVCA"/>
      <sheetName val="Table 5C3-LA Conn"/>
      <sheetName val="Table 6 Local Deduct Calc."/>
      <sheetName val="Table 7 Local Revenue"/>
      <sheetName val="Table 8 2.1.15"/>
      <sheetName val="Table 8A 2.1.15_Type 5"/>
      <sheetName val="Per Pupil_Weighted Funding"/>
    </sheetNames>
    <sheetDataSet>
      <sheetData sheetId="0"/>
      <sheetData sheetId="1"/>
      <sheetData sheetId="2">
        <row r="5">
          <cell r="D5">
            <v>-111835.90252288862</v>
          </cell>
        </row>
      </sheetData>
      <sheetData sheetId="3"/>
      <sheetData sheetId="4">
        <row r="40">
          <cell r="AJ40">
            <v>-222746.28541666674</v>
          </cell>
        </row>
      </sheetData>
      <sheetData sheetId="5">
        <row r="4">
          <cell r="C4">
            <v>9723</v>
          </cell>
          <cell r="P4">
            <v>12823</v>
          </cell>
          <cell r="U4">
            <v>38616421</v>
          </cell>
          <cell r="AE4">
            <v>6803535.0029640002</v>
          </cell>
          <cell r="AN4">
            <v>9135903.0399999991</v>
          </cell>
          <cell r="AP4">
            <v>54555859.042963997</v>
          </cell>
          <cell r="AQ4">
            <v>5611.0109064037842</v>
          </cell>
        </row>
        <row r="5">
          <cell r="C5">
            <v>4083</v>
          </cell>
          <cell r="P5">
            <v>5781</v>
          </cell>
          <cell r="U5">
            <v>19465271</v>
          </cell>
          <cell r="AE5">
            <v>5778183.0301576806</v>
          </cell>
          <cell r="AN5">
            <v>4101200.56</v>
          </cell>
          <cell r="AP5">
            <v>29344654.59015768</v>
          </cell>
          <cell r="AQ5">
            <v>7187.032718627891</v>
          </cell>
        </row>
        <row r="6">
          <cell r="C6">
            <v>21276</v>
          </cell>
          <cell r="P6">
            <v>27864</v>
          </cell>
          <cell r="U6">
            <v>68156265</v>
          </cell>
          <cell r="AE6">
            <v>12837495.225455999</v>
          </cell>
          <cell r="AN6">
            <v>16148009.84</v>
          </cell>
          <cell r="AP6">
            <v>97141770.065456003</v>
          </cell>
          <cell r="AQ6">
            <v>4565.7910352254185</v>
          </cell>
        </row>
        <row r="7">
          <cell r="C7">
            <v>3430</v>
          </cell>
          <cell r="P7">
            <v>5115</v>
          </cell>
          <cell r="U7">
            <v>15618410</v>
          </cell>
          <cell r="AE7">
            <v>4174118.3046948002</v>
          </cell>
          <cell r="AN7">
            <v>2565288.7999999998</v>
          </cell>
          <cell r="AP7">
            <v>22357817.104694802</v>
          </cell>
          <cell r="AQ7">
            <v>6518.3140246923622</v>
          </cell>
        </row>
        <row r="8">
          <cell r="C8">
            <v>5571</v>
          </cell>
          <cell r="P8">
            <v>7882</v>
          </cell>
          <cell r="U8">
            <v>25237626</v>
          </cell>
          <cell r="AE8">
            <v>3540118.9725919999</v>
          </cell>
          <cell r="AN8">
            <v>4000243.61</v>
          </cell>
          <cell r="AP8">
            <v>32777988.582591999</v>
          </cell>
          <cell r="AQ8">
            <v>5883.6813108224733</v>
          </cell>
        </row>
        <row r="9">
          <cell r="C9">
            <v>5847</v>
          </cell>
          <cell r="P9">
            <v>8205</v>
          </cell>
          <cell r="U9">
            <v>23739278.5</v>
          </cell>
          <cell r="AE9">
            <v>5925983.3116896003</v>
          </cell>
          <cell r="AN9">
            <v>4137440.5599999996</v>
          </cell>
          <cell r="AP9">
            <v>33802702.371689603</v>
          </cell>
          <cell r="AQ9">
            <v>5781.2044418829491</v>
          </cell>
        </row>
        <row r="10">
          <cell r="C10">
            <v>2201</v>
          </cell>
          <cell r="P10">
            <v>3280</v>
          </cell>
          <cell r="U10">
            <v>4708974</v>
          </cell>
          <cell r="AE10">
            <v>0</v>
          </cell>
          <cell r="AN10">
            <v>2022845.9199999997</v>
          </cell>
          <cell r="AP10">
            <v>6731819.9199999999</v>
          </cell>
          <cell r="AQ10">
            <v>3058.5279054975013</v>
          </cell>
        </row>
        <row r="11">
          <cell r="C11">
            <v>21731</v>
          </cell>
          <cell r="P11">
            <v>29005</v>
          </cell>
          <cell r="U11">
            <v>80090594.5</v>
          </cell>
          <cell r="AE11">
            <v>18711259.5286244</v>
          </cell>
          <cell r="AN11">
            <v>19294904.560000002</v>
          </cell>
          <cell r="AP11">
            <v>118096758.5886244</v>
          </cell>
          <cell r="AQ11">
            <v>5434.4833918652803</v>
          </cell>
        </row>
        <row r="12">
          <cell r="C12">
            <v>40326</v>
          </cell>
          <cell r="P12">
            <v>54112</v>
          </cell>
          <cell r="U12">
            <v>145915611.5</v>
          </cell>
          <cell r="AE12">
            <v>32864783.495802887</v>
          </cell>
          <cell r="AN12">
            <v>36571556.759999998</v>
          </cell>
          <cell r="AP12">
            <v>215351951.75580287</v>
          </cell>
          <cell r="AQ12">
            <v>5340.2755481774257</v>
          </cell>
        </row>
        <row r="13">
          <cell r="C13">
            <v>32585</v>
          </cell>
          <cell r="P13">
            <v>45634</v>
          </cell>
          <cell r="U13">
            <v>113776770.5</v>
          </cell>
          <cell r="AE13">
            <v>22282389.855554879</v>
          </cell>
          <cell r="AN13">
            <v>25096240.400000002</v>
          </cell>
          <cell r="AP13">
            <v>161155400.75555488</v>
          </cell>
          <cell r="AQ13">
            <v>4945.6928266243631</v>
          </cell>
        </row>
        <row r="14">
          <cell r="C14">
            <v>1580</v>
          </cell>
          <cell r="P14">
            <v>2615</v>
          </cell>
          <cell r="U14">
            <v>8510659</v>
          </cell>
          <cell r="AE14">
            <v>2441090.7965152003</v>
          </cell>
          <cell r="AN14">
            <v>1372527</v>
          </cell>
          <cell r="AP14">
            <v>12324276.7965152</v>
          </cell>
          <cell r="AQ14">
            <v>7800.1751876678481</v>
          </cell>
        </row>
        <row r="15">
          <cell r="C15">
            <v>1242</v>
          </cell>
          <cell r="P15">
            <v>1898</v>
          </cell>
          <cell r="U15">
            <v>2481148</v>
          </cell>
          <cell r="AE15">
            <v>0</v>
          </cell>
          <cell r="AN15">
            <v>1522006.02</v>
          </cell>
          <cell r="AP15">
            <v>4003154.02</v>
          </cell>
          <cell r="AQ15">
            <v>3223.1513848631239</v>
          </cell>
        </row>
        <row r="16">
          <cell r="C16">
            <v>1488</v>
          </cell>
          <cell r="P16">
            <v>2291</v>
          </cell>
          <cell r="U16">
            <v>7575258.5</v>
          </cell>
          <cell r="AE16">
            <v>1923755.6216</v>
          </cell>
          <cell r="AN16">
            <v>1356412.84</v>
          </cell>
          <cell r="AP16">
            <v>10855426.9616</v>
          </cell>
          <cell r="AQ16">
            <v>7295.3138182795701</v>
          </cell>
        </row>
        <row r="17">
          <cell r="C17">
            <v>1768</v>
          </cell>
          <cell r="P17">
            <v>2996</v>
          </cell>
          <cell r="U17">
            <v>8071580.5</v>
          </cell>
          <cell r="AE17">
            <v>1678122.8409440001</v>
          </cell>
          <cell r="AN17">
            <v>1718703.64</v>
          </cell>
          <cell r="AP17">
            <v>11468406.980944</v>
          </cell>
          <cell r="AQ17">
            <v>6486.6555322081449</v>
          </cell>
        </row>
        <row r="18">
          <cell r="C18">
            <v>3668</v>
          </cell>
          <cell r="P18">
            <v>5402</v>
          </cell>
          <cell r="U18">
            <v>17012641.5</v>
          </cell>
          <cell r="AE18">
            <v>4191639.0104879998</v>
          </cell>
          <cell r="AN18">
            <v>2420579.4</v>
          </cell>
          <cell r="AP18">
            <v>23624859.910487998</v>
          </cell>
          <cell r="AQ18">
            <v>6440.801502314067</v>
          </cell>
        </row>
        <row r="19">
          <cell r="C19">
            <v>4907</v>
          </cell>
          <cell r="P19">
            <v>6952</v>
          </cell>
          <cell r="U19">
            <v>8489193</v>
          </cell>
          <cell r="AE19">
            <v>0</v>
          </cell>
          <cell r="AN19">
            <v>4165394.11</v>
          </cell>
          <cell r="AP19">
            <v>12654587.109999999</v>
          </cell>
          <cell r="AQ19">
            <v>2578.8846769920519</v>
          </cell>
        </row>
        <row r="20">
          <cell r="C20">
            <v>44000</v>
          </cell>
          <cell r="P20">
            <v>61477</v>
          </cell>
          <cell r="U20">
            <v>121195296</v>
          </cell>
          <cell r="AE20">
            <v>11263563.672819123</v>
          </cell>
          <cell r="AN20">
            <v>54447189.463394992</v>
          </cell>
          <cell r="AP20">
            <v>186906049.13621411</v>
          </cell>
          <cell r="AQ20">
            <v>4247.8647530957751</v>
          </cell>
        </row>
        <row r="21">
          <cell r="C21">
            <v>1042</v>
          </cell>
          <cell r="P21">
            <v>1630</v>
          </cell>
          <cell r="U21">
            <v>5181794.5</v>
          </cell>
          <cell r="AE21">
            <v>965915.86253600009</v>
          </cell>
          <cell r="AN21">
            <v>1050426.8999999999</v>
          </cell>
          <cell r="AP21">
            <v>7198137.2625360005</v>
          </cell>
          <cell r="AQ21">
            <v>6908.0012116468333</v>
          </cell>
        </row>
        <row r="22">
          <cell r="C22">
            <v>1924</v>
          </cell>
          <cell r="P22">
            <v>2993</v>
          </cell>
          <cell r="U22">
            <v>8559533</v>
          </cell>
          <cell r="AE22">
            <v>1350433.2071999998</v>
          </cell>
          <cell r="AN22">
            <v>2054000.3199999998</v>
          </cell>
          <cell r="AP22">
            <v>11963966.5272</v>
          </cell>
          <cell r="AQ22">
            <v>6218.277820790021</v>
          </cell>
        </row>
        <row r="23">
          <cell r="C23">
            <v>5889</v>
          </cell>
          <cell r="P23">
            <v>8462</v>
          </cell>
          <cell r="U23">
            <v>26334448</v>
          </cell>
          <cell r="AE23">
            <v>5058343.5032519996</v>
          </cell>
          <cell r="AN23">
            <v>4058417.13</v>
          </cell>
          <cell r="AP23">
            <v>35451208.633252002</v>
          </cell>
          <cell r="AQ23">
            <v>6019.9029772885042</v>
          </cell>
        </row>
        <row r="24">
          <cell r="C24">
            <v>2849</v>
          </cell>
          <cell r="P24">
            <v>4482</v>
          </cell>
          <cell r="U24">
            <v>14351998.5</v>
          </cell>
          <cell r="AE24">
            <v>2582594.5252640001</v>
          </cell>
          <cell r="AN24">
            <v>2200817.1500000004</v>
          </cell>
          <cell r="AP24">
            <v>19135410.175264001</v>
          </cell>
          <cell r="AQ24">
            <v>6716.5356880533527</v>
          </cell>
        </row>
        <row r="25">
          <cell r="C25">
            <v>3133</v>
          </cell>
          <cell r="P25">
            <v>4812</v>
          </cell>
          <cell r="U25">
            <v>17129464.5</v>
          </cell>
          <cell r="AE25">
            <v>3010562.9593239999</v>
          </cell>
          <cell r="AN25">
            <v>2063072.8800000001</v>
          </cell>
          <cell r="AP25">
            <v>22203100.339323997</v>
          </cell>
          <cell r="AQ25">
            <v>7086.8497731643783</v>
          </cell>
        </row>
        <row r="26">
          <cell r="C26">
            <v>13510</v>
          </cell>
          <cell r="P26">
            <v>18657</v>
          </cell>
          <cell r="U26">
            <v>52519733.5</v>
          </cell>
          <cell r="AE26">
            <v>12623467.302144723</v>
          </cell>
          <cell r="AN26">
            <v>11493195.800000001</v>
          </cell>
          <cell r="AP26">
            <v>76636396.602144718</v>
          </cell>
          <cell r="AQ26">
            <v>5672.5682162949461</v>
          </cell>
        </row>
        <row r="27">
          <cell r="C27">
            <v>4685</v>
          </cell>
          <cell r="P27">
            <v>6692</v>
          </cell>
          <cell r="U27">
            <v>9689509</v>
          </cell>
          <cell r="AE27">
            <v>0</v>
          </cell>
          <cell r="AN27">
            <v>6202115.25</v>
          </cell>
          <cell r="AP27">
            <v>15891624.25</v>
          </cell>
          <cell r="AQ27">
            <v>3392.0222518676628</v>
          </cell>
        </row>
        <row r="28">
          <cell r="C28">
            <v>2242</v>
          </cell>
          <cell r="P28">
            <v>3307</v>
          </cell>
          <cell r="U28">
            <v>7616346</v>
          </cell>
          <cell r="AE28">
            <v>1247062.9997534398</v>
          </cell>
          <cell r="AN28">
            <v>1829175.6600000001</v>
          </cell>
          <cell r="AP28">
            <v>10692584.65975344</v>
          </cell>
          <cell r="AQ28">
            <v>4769.2170650104554</v>
          </cell>
        </row>
        <row r="29">
          <cell r="C29">
            <v>46836</v>
          </cell>
          <cell r="P29">
            <v>66314</v>
          </cell>
          <cell r="U29">
            <v>134997000.5</v>
          </cell>
          <cell r="AE29">
            <v>14638249.173134878</v>
          </cell>
          <cell r="AN29">
            <v>59624040.880000003</v>
          </cell>
          <cell r="AP29">
            <v>209259290.55313486</v>
          </cell>
          <cell r="AQ29">
            <v>4467.9155041663435</v>
          </cell>
        </row>
        <row r="30">
          <cell r="C30">
            <v>5580</v>
          </cell>
          <cell r="P30">
            <v>7921</v>
          </cell>
          <cell r="U30">
            <v>24534008</v>
          </cell>
          <cell r="AE30">
            <v>6667631.4136016006</v>
          </cell>
          <cell r="AN30">
            <v>4772002.8</v>
          </cell>
          <cell r="AP30">
            <v>35973642.213601597</v>
          </cell>
          <cell r="AQ30">
            <v>6446.8892855916838</v>
          </cell>
        </row>
        <row r="31">
          <cell r="C31">
            <v>30828</v>
          </cell>
          <cell r="P31">
            <v>40465</v>
          </cell>
          <cell r="U31">
            <v>81472184</v>
          </cell>
          <cell r="AE31">
            <v>8407399.3016115949</v>
          </cell>
          <cell r="AN31">
            <v>28401721.199999999</v>
          </cell>
          <cell r="AP31">
            <v>118281304.50161161</v>
          </cell>
          <cell r="AQ31">
            <v>3836.8140814068902</v>
          </cell>
        </row>
        <row r="32">
          <cell r="C32">
            <v>14006</v>
          </cell>
          <cell r="P32">
            <v>17975</v>
          </cell>
          <cell r="U32">
            <v>43432369.5</v>
          </cell>
          <cell r="AE32">
            <v>7969158.8737999983</v>
          </cell>
          <cell r="AN32">
            <v>12844730.699999999</v>
          </cell>
          <cell r="AP32">
            <v>64246259.073799998</v>
          </cell>
          <cell r="AQ32">
            <v>4587.0526255747536</v>
          </cell>
        </row>
        <row r="33">
          <cell r="C33">
            <v>2514</v>
          </cell>
          <cell r="P33">
            <v>3586</v>
          </cell>
          <cell r="U33">
            <v>11201785</v>
          </cell>
          <cell r="AE33">
            <v>3073397.6596188806</v>
          </cell>
          <cell r="AN33">
            <v>2235719.38</v>
          </cell>
          <cell r="AP33">
            <v>16510902.03961888</v>
          </cell>
          <cell r="AQ33">
            <v>6567.5823546614474</v>
          </cell>
        </row>
        <row r="34">
          <cell r="C34">
            <v>6397</v>
          </cell>
          <cell r="P34">
            <v>9085</v>
          </cell>
          <cell r="U34">
            <v>23503837.5</v>
          </cell>
          <cell r="AE34">
            <v>4934820.6228228007</v>
          </cell>
          <cell r="AN34">
            <v>5008644.51</v>
          </cell>
          <cell r="AP34">
            <v>33447302.632822797</v>
          </cell>
          <cell r="AQ34">
            <v>5228.5919388498978</v>
          </cell>
        </row>
        <row r="35">
          <cell r="C35">
            <v>25469</v>
          </cell>
          <cell r="P35">
            <v>34479</v>
          </cell>
          <cell r="U35">
            <v>115841648</v>
          </cell>
          <cell r="AE35">
            <v>24845217.696776003</v>
          </cell>
          <cell r="AN35">
            <v>18386267.129999999</v>
          </cell>
          <cell r="AP35">
            <v>159073132.826776</v>
          </cell>
          <cell r="AQ35">
            <v>6245.7549502051907</v>
          </cell>
        </row>
        <row r="36">
          <cell r="C36">
            <v>1698</v>
          </cell>
          <cell r="P36">
            <v>2571</v>
          </cell>
          <cell r="U36">
            <v>7149676.5</v>
          </cell>
          <cell r="AE36">
            <v>1612626.5055040002</v>
          </cell>
          <cell r="AN36">
            <v>1388026.3800000001</v>
          </cell>
          <cell r="AP36">
            <v>10150329.385504002</v>
          </cell>
          <cell r="AQ36">
            <v>5977.8147146666679</v>
          </cell>
        </row>
        <row r="37">
          <cell r="C37">
            <v>4349</v>
          </cell>
          <cell r="P37">
            <v>6634</v>
          </cell>
          <cell r="U37">
            <v>21196867.5</v>
          </cell>
          <cell r="AE37">
            <v>5228953.798068</v>
          </cell>
          <cell r="AN37">
            <v>3506371.3900000006</v>
          </cell>
          <cell r="AP37">
            <v>29932192.688068002</v>
          </cell>
          <cell r="AQ37">
            <v>6882.5460308273168</v>
          </cell>
        </row>
        <row r="38">
          <cell r="C38">
            <v>6290</v>
          </cell>
          <cell r="P38">
            <v>8896</v>
          </cell>
          <cell r="U38">
            <v>24730197.5</v>
          </cell>
          <cell r="AE38">
            <v>5210215.5446560001</v>
          </cell>
          <cell r="AN38">
            <v>4403614.4000000004</v>
          </cell>
          <cell r="AP38">
            <v>34344027.444656</v>
          </cell>
          <cell r="AQ38">
            <v>5460.099752727504</v>
          </cell>
        </row>
        <row r="39">
          <cell r="C39">
            <v>43631</v>
          </cell>
          <cell r="P39">
            <v>62345</v>
          </cell>
          <cell r="U39">
            <v>134515395.5</v>
          </cell>
          <cell r="AE39">
            <v>18210123.99948521</v>
          </cell>
          <cell r="AN39">
            <v>39143732.371677101</v>
          </cell>
          <cell r="AP39">
            <v>191869251.8711623</v>
          </cell>
          <cell r="AQ39">
            <v>4397.544220191201</v>
          </cell>
        </row>
        <row r="40">
          <cell r="C40">
            <v>19520</v>
          </cell>
          <cell r="P40">
            <v>26843</v>
          </cell>
          <cell r="U40">
            <v>84110053</v>
          </cell>
          <cell r="AE40">
            <v>23161362.93973944</v>
          </cell>
          <cell r="AN40">
            <v>15923395.200000001</v>
          </cell>
          <cell r="AP40">
            <v>123194811.13973944</v>
          </cell>
          <cell r="AQ40">
            <v>6311.2095870768153</v>
          </cell>
        </row>
        <row r="41">
          <cell r="C41">
            <v>3949</v>
          </cell>
          <cell r="P41">
            <v>5822</v>
          </cell>
          <cell r="U41">
            <v>5765235.5</v>
          </cell>
          <cell r="AE41">
            <v>0</v>
          </cell>
          <cell r="AN41">
            <v>5343245.08</v>
          </cell>
          <cell r="AP41">
            <v>11108480.58</v>
          </cell>
          <cell r="AQ41">
            <v>2812.9857128386934</v>
          </cell>
        </row>
        <row r="42">
          <cell r="C42">
            <v>2800</v>
          </cell>
          <cell r="P42">
            <v>4454</v>
          </cell>
          <cell r="U42">
            <v>8434116.5</v>
          </cell>
          <cell r="AE42">
            <v>513233.14983600006</v>
          </cell>
          <cell r="AN42">
            <v>2961710.0451977393</v>
          </cell>
          <cell r="AP42">
            <v>11909059.69503374</v>
          </cell>
          <cell r="AQ42">
            <v>4253.2356053691929</v>
          </cell>
        </row>
        <row r="43">
          <cell r="C43">
            <v>22632</v>
          </cell>
          <cell r="P43">
            <v>30741</v>
          </cell>
          <cell r="U43">
            <v>89921338</v>
          </cell>
          <cell r="AE43">
            <v>22671622.522999998</v>
          </cell>
          <cell r="AN43">
            <v>19518010.640000001</v>
          </cell>
          <cell r="AP43">
            <v>132110971.163</v>
          </cell>
          <cell r="AQ43">
            <v>5837.3529145899611</v>
          </cell>
        </row>
        <row r="44">
          <cell r="C44">
            <v>1423</v>
          </cell>
          <cell r="P44">
            <v>2165</v>
          </cell>
          <cell r="U44">
            <v>3311233.5</v>
          </cell>
          <cell r="AE44">
            <v>0</v>
          </cell>
          <cell r="AN44">
            <v>1491813.06</v>
          </cell>
          <cell r="AP44">
            <v>4803046.5600000005</v>
          </cell>
          <cell r="AQ44">
            <v>3375.2962473647226</v>
          </cell>
        </row>
        <row r="45">
          <cell r="C45">
            <v>3134</v>
          </cell>
          <cell r="P45">
            <v>4733</v>
          </cell>
          <cell r="U45">
            <v>12609309.5</v>
          </cell>
          <cell r="AE45">
            <v>2129224.1323679998</v>
          </cell>
          <cell r="AN45">
            <v>2182573.52</v>
          </cell>
          <cell r="AP45">
            <v>16921107.152368002</v>
          </cell>
          <cell r="AQ45">
            <v>5399.2045795686026</v>
          </cell>
        </row>
        <row r="46">
          <cell r="C46">
            <v>4102</v>
          </cell>
          <cell r="P46">
            <v>6025</v>
          </cell>
          <cell r="U46">
            <v>18356228.5</v>
          </cell>
          <cell r="AE46">
            <v>4893002.1641040007</v>
          </cell>
          <cell r="AN46">
            <v>3022139.2199999997</v>
          </cell>
          <cell r="AP46">
            <v>26271369.884103999</v>
          </cell>
          <cell r="AQ46">
            <v>6404.5270317172108</v>
          </cell>
        </row>
        <row r="47">
          <cell r="C47">
            <v>7017</v>
          </cell>
          <cell r="P47">
            <v>9678</v>
          </cell>
          <cell r="U47">
            <v>27249968</v>
          </cell>
          <cell r="AE47">
            <v>6550449.7992787203</v>
          </cell>
          <cell r="AN47">
            <v>5791113.7200000007</v>
          </cell>
          <cell r="AP47">
            <v>39591531.51927872</v>
          </cell>
          <cell r="AQ47">
            <v>5642.2305143620806</v>
          </cell>
        </row>
        <row r="48">
          <cell r="C48">
            <v>9444</v>
          </cell>
          <cell r="P48">
            <v>12490</v>
          </cell>
          <cell r="U48">
            <v>17103890</v>
          </cell>
          <cell r="AE48">
            <v>0</v>
          </cell>
          <cell r="AN48">
            <v>11486213.240000002</v>
          </cell>
          <cell r="AP48">
            <v>28590103.240000002</v>
          </cell>
          <cell r="AQ48">
            <v>3027.3298644642105</v>
          </cell>
        </row>
        <row r="49">
          <cell r="C49">
            <v>1083</v>
          </cell>
          <cell r="P49">
            <v>1833</v>
          </cell>
          <cell r="U49">
            <v>5905167</v>
          </cell>
          <cell r="AE49">
            <v>977850.27489600005</v>
          </cell>
          <cell r="AN49">
            <v>964083.98</v>
          </cell>
          <cell r="AP49">
            <v>7847101.254896</v>
          </cell>
          <cell r="AQ49">
            <v>7245.7075299132039</v>
          </cell>
        </row>
        <row r="50">
          <cell r="C50">
            <v>3647</v>
          </cell>
          <cell r="P50">
            <v>5502</v>
          </cell>
          <cell r="U50">
            <v>7248361</v>
          </cell>
          <cell r="AE50">
            <v>0</v>
          </cell>
          <cell r="AN50">
            <v>4825900.72</v>
          </cell>
          <cell r="AP50">
            <v>12074261.719999999</v>
          </cell>
          <cell r="AQ50">
            <v>3310.7380641623249</v>
          </cell>
        </row>
        <row r="51">
          <cell r="C51">
            <v>5766</v>
          </cell>
          <cell r="P51">
            <v>8616</v>
          </cell>
          <cell r="U51">
            <v>19127877</v>
          </cell>
          <cell r="AE51">
            <v>2831953.0996704008</v>
          </cell>
          <cell r="AN51">
            <v>5957475.6200000001</v>
          </cell>
          <cell r="AP51">
            <v>27917305.719670404</v>
          </cell>
          <cell r="AQ51">
            <v>4841.7110162453009</v>
          </cell>
        </row>
        <row r="52">
          <cell r="C52">
            <v>14310</v>
          </cell>
          <cell r="P52">
            <v>20117</v>
          </cell>
          <cell r="U52">
            <v>60286575.5</v>
          </cell>
          <cell r="AE52">
            <v>9337633.3853040002</v>
          </cell>
          <cell r="AN52">
            <v>10540426.399999999</v>
          </cell>
          <cell r="AP52">
            <v>80164635.28530401</v>
          </cell>
          <cell r="AQ52">
            <v>5602.0010681554168</v>
          </cell>
        </row>
        <row r="53">
          <cell r="C53">
            <v>8005</v>
          </cell>
          <cell r="P53">
            <v>10991</v>
          </cell>
          <cell r="U53">
            <v>31418968</v>
          </cell>
          <cell r="AE53">
            <v>7716647.9304061607</v>
          </cell>
          <cell r="AN53">
            <v>6376764.3000000007</v>
          </cell>
          <cell r="AP53">
            <v>45512380.230406165</v>
          </cell>
          <cell r="AQ53">
            <v>5685.4940949914007</v>
          </cell>
        </row>
        <row r="54">
          <cell r="C54">
            <v>8945</v>
          </cell>
          <cell r="P54">
            <v>12857</v>
          </cell>
          <cell r="U54">
            <v>31560207</v>
          </cell>
          <cell r="AE54">
            <v>5988993.97408312</v>
          </cell>
          <cell r="AN54">
            <v>7771395.6999999993</v>
          </cell>
          <cell r="AP54">
            <v>45320596.674083114</v>
          </cell>
          <cell r="AQ54">
            <v>5066.5843123625618</v>
          </cell>
        </row>
        <row r="55">
          <cell r="C55">
            <v>37402</v>
          </cell>
          <cell r="P55">
            <v>53510</v>
          </cell>
          <cell r="U55">
            <v>149023162</v>
          </cell>
          <cell r="AE55">
            <v>35263249.335656799</v>
          </cell>
          <cell r="AN55">
            <v>30688628.739999998</v>
          </cell>
          <cell r="AP55">
            <v>214975040.0756568</v>
          </cell>
          <cell r="AQ55">
            <v>5747.6883609340894</v>
          </cell>
        </row>
        <row r="56">
          <cell r="C56">
            <v>19360</v>
          </cell>
          <cell r="P56">
            <v>26962</v>
          </cell>
          <cell r="U56">
            <v>83807635</v>
          </cell>
          <cell r="AE56">
            <v>11349765.704728</v>
          </cell>
          <cell r="AN56">
            <v>16492352.4</v>
          </cell>
          <cell r="AP56">
            <v>111649753.10472801</v>
          </cell>
          <cell r="AQ56">
            <v>5767.0327016904967</v>
          </cell>
        </row>
        <row r="57">
          <cell r="C57">
            <v>650</v>
          </cell>
          <cell r="P57">
            <v>1105</v>
          </cell>
          <cell r="U57">
            <v>3028669.5</v>
          </cell>
          <cell r="AE57">
            <v>677462.54175999993</v>
          </cell>
          <cell r="AN57">
            <v>723832.5</v>
          </cell>
          <cell r="AP57">
            <v>4429964.5417599995</v>
          </cell>
          <cell r="AQ57">
            <v>6815.3300642461527</v>
          </cell>
        </row>
        <row r="58">
          <cell r="C58">
            <v>17619</v>
          </cell>
          <cell r="P58">
            <v>24215</v>
          </cell>
          <cell r="U58">
            <v>60443096.5</v>
          </cell>
          <cell r="AE58">
            <v>10621600.824127998</v>
          </cell>
          <cell r="AN58">
            <v>16866275.66</v>
          </cell>
          <cell r="AP58">
            <v>87930972.984127998</v>
          </cell>
          <cell r="AQ58">
            <v>4990.6903333973551</v>
          </cell>
        </row>
        <row r="59">
          <cell r="C59">
            <v>2986</v>
          </cell>
          <cell r="P59">
            <v>4417</v>
          </cell>
          <cell r="U59">
            <v>12478568.5</v>
          </cell>
          <cell r="AE59">
            <v>1890142.7300799999</v>
          </cell>
          <cell r="AN59">
            <v>2319517.7600000002</v>
          </cell>
          <cell r="AP59">
            <v>16688228.990079999</v>
          </cell>
          <cell r="AQ59">
            <v>5588.8241761821828</v>
          </cell>
        </row>
        <row r="60">
          <cell r="C60">
            <v>9159</v>
          </cell>
          <cell r="P60">
            <v>12231</v>
          </cell>
          <cell r="U60">
            <v>32967286.5</v>
          </cell>
          <cell r="AE60">
            <v>6086243.4400399998</v>
          </cell>
          <cell r="AN60">
            <v>8487166.0899999999</v>
          </cell>
          <cell r="AP60">
            <v>47540696.030039996</v>
          </cell>
          <cell r="AQ60">
            <v>5190.5989769669177</v>
          </cell>
        </row>
        <row r="61">
          <cell r="C61">
            <v>8670</v>
          </cell>
          <cell r="P61">
            <v>11671</v>
          </cell>
          <cell r="U61">
            <v>38960732</v>
          </cell>
          <cell r="AE61">
            <v>9167485.6833439991</v>
          </cell>
          <cell r="AN61">
            <v>7449070.7999999998</v>
          </cell>
          <cell r="AP61">
            <v>55577288.483343996</v>
          </cell>
          <cell r="AQ61">
            <v>6410.2985563257207</v>
          </cell>
        </row>
        <row r="62">
          <cell r="C62">
            <v>5170</v>
          </cell>
          <cell r="P62">
            <v>8019</v>
          </cell>
          <cell r="U62">
            <v>28445164</v>
          </cell>
          <cell r="AE62">
            <v>3911259.70242</v>
          </cell>
          <cell r="AN62">
            <v>4403070.4000000004</v>
          </cell>
          <cell r="AP62">
            <v>36759494.102420002</v>
          </cell>
          <cell r="AQ62">
            <v>7110.1535981470024</v>
          </cell>
        </row>
        <row r="63">
          <cell r="C63">
            <v>6351</v>
          </cell>
          <cell r="P63">
            <v>8998</v>
          </cell>
          <cell r="U63">
            <v>26195102</v>
          </cell>
          <cell r="AE63">
            <v>6594597.3801840004</v>
          </cell>
          <cell r="AN63">
            <v>4802485.0399999991</v>
          </cell>
          <cell r="AP63">
            <v>37592184.420184001</v>
          </cell>
          <cell r="AQ63">
            <v>5919.0969013043614</v>
          </cell>
        </row>
        <row r="64">
          <cell r="C64">
            <v>3648</v>
          </cell>
          <cell r="P64">
            <v>5368</v>
          </cell>
          <cell r="U64">
            <v>9810036.5</v>
          </cell>
          <cell r="AE64">
            <v>532134.33795456123</v>
          </cell>
          <cell r="AN64">
            <v>3632852.0799999996</v>
          </cell>
          <cell r="AP64">
            <v>13975022.917954562</v>
          </cell>
          <cell r="AQ64">
            <v>3830.872510404211</v>
          </cell>
        </row>
        <row r="65">
          <cell r="C65">
            <v>2045</v>
          </cell>
          <cell r="P65">
            <v>3113</v>
          </cell>
          <cell r="U65">
            <v>10244399</v>
          </cell>
          <cell r="AE65">
            <v>1613892.4060960002</v>
          </cell>
          <cell r="AN65">
            <v>1386955.6</v>
          </cell>
          <cell r="AP65">
            <v>13245247.006096</v>
          </cell>
          <cell r="AQ65">
            <v>6476.8934015139366</v>
          </cell>
        </row>
        <row r="66">
          <cell r="C66">
            <v>1980</v>
          </cell>
          <cell r="P66">
            <v>3009</v>
          </cell>
          <cell r="U66">
            <v>6153723</v>
          </cell>
          <cell r="AE66">
            <v>680939.11514376011</v>
          </cell>
          <cell r="AN66">
            <v>2899420.2</v>
          </cell>
          <cell r="AP66">
            <v>9734082.3151437603</v>
          </cell>
          <cell r="AQ66">
            <v>4916.2031894665452</v>
          </cell>
        </row>
        <row r="67">
          <cell r="C67">
            <v>2331</v>
          </cell>
          <cell r="P67">
            <v>3657</v>
          </cell>
          <cell r="U67">
            <v>11679979</v>
          </cell>
          <cell r="AE67">
            <v>2740091.1397479996</v>
          </cell>
          <cell r="AN67">
            <v>1759433.46</v>
          </cell>
          <cell r="AP67">
            <v>16179503.599748001</v>
          </cell>
          <cell r="AQ67">
            <v>6941.0139853058772</v>
          </cell>
        </row>
        <row r="68">
          <cell r="C68">
            <v>8263</v>
          </cell>
          <cell r="P68">
            <v>12297</v>
          </cell>
          <cell r="U68">
            <v>32002444</v>
          </cell>
          <cell r="AE68">
            <v>6790615.7642711997</v>
          </cell>
          <cell r="AN68">
            <v>8190762.5599999996</v>
          </cell>
          <cell r="AP68">
            <v>46983822.324271202</v>
          </cell>
          <cell r="AQ68">
            <v>5686.0489318977616</v>
          </cell>
        </row>
        <row r="69">
          <cell r="C69">
            <v>2042</v>
          </cell>
          <cell r="P69">
            <v>3618</v>
          </cell>
          <cell r="U69">
            <v>10851173</v>
          </cell>
          <cell r="AE69">
            <v>2367559.8513599997</v>
          </cell>
          <cell r="AN69">
            <v>1821867.5199999998</v>
          </cell>
          <cell r="AP69">
            <v>15040600.37136</v>
          </cell>
          <cell r="AQ69">
            <v>7365.6221211361408</v>
          </cell>
        </row>
        <row r="70">
          <cell r="C70">
            <v>5209</v>
          </cell>
          <cell r="P70">
            <v>7131</v>
          </cell>
          <cell r="U70">
            <v>20903949</v>
          </cell>
          <cell r="AE70">
            <v>5310523.52493768</v>
          </cell>
          <cell r="AN70">
            <v>4572187.49</v>
          </cell>
          <cell r="AP70">
            <v>30786660.014937684</v>
          </cell>
          <cell r="AQ70">
            <v>5910.2822067455718</v>
          </cell>
        </row>
        <row r="71">
          <cell r="C71">
            <v>1710</v>
          </cell>
          <cell r="P71">
            <v>2661</v>
          </cell>
          <cell r="U71">
            <v>8553147</v>
          </cell>
          <cell r="AE71">
            <v>2036715.7717200001</v>
          </cell>
          <cell r="AN71">
            <v>1643032</v>
          </cell>
          <cell r="AP71">
            <v>12232894.77172</v>
          </cell>
          <cell r="AQ71">
            <v>7153.7396325847949</v>
          </cell>
        </row>
        <row r="72">
          <cell r="C72">
            <v>4453</v>
          </cell>
          <cell r="P72">
            <v>6082</v>
          </cell>
          <cell r="U72">
            <v>19701752</v>
          </cell>
          <cell r="AE72">
            <v>5623984.2360508805</v>
          </cell>
          <cell r="AN72">
            <v>3864347.51</v>
          </cell>
          <cell r="AP72">
            <v>29190083.746050879</v>
          </cell>
          <cell r="AQ72">
            <v>6555.1501787673205</v>
          </cell>
        </row>
      </sheetData>
      <sheetData sheetId="6">
        <row r="6">
          <cell r="H6">
            <v>0</v>
          </cell>
        </row>
      </sheetData>
      <sheetData sheetId="7">
        <row r="5">
          <cell r="N5">
            <v>105612</v>
          </cell>
        </row>
      </sheetData>
      <sheetData sheetId="8">
        <row r="5">
          <cell r="D5">
            <v>4490.3553620369466</v>
          </cell>
        </row>
      </sheetData>
      <sheetData sheetId="9">
        <row r="6">
          <cell r="A6">
            <v>321001</v>
          </cell>
        </row>
      </sheetData>
      <sheetData sheetId="10">
        <row r="6">
          <cell r="AI6">
            <v>0</v>
          </cell>
        </row>
      </sheetData>
      <sheetData sheetId="11">
        <row r="6">
          <cell r="AI6">
            <v>0</v>
          </cell>
        </row>
      </sheetData>
      <sheetData sheetId="12">
        <row r="6">
          <cell r="AI6">
            <v>0</v>
          </cell>
        </row>
      </sheetData>
      <sheetData sheetId="13">
        <row r="6">
          <cell r="AI6">
            <v>0</v>
          </cell>
        </row>
      </sheetData>
      <sheetData sheetId="14">
        <row r="6">
          <cell r="AI6">
            <v>0</v>
          </cell>
        </row>
      </sheetData>
      <sheetData sheetId="15">
        <row r="6">
          <cell r="AI6">
            <v>0</v>
          </cell>
        </row>
      </sheetData>
      <sheetData sheetId="16">
        <row r="6">
          <cell r="AI6">
            <v>0</v>
          </cell>
        </row>
      </sheetData>
      <sheetData sheetId="17">
        <row r="6">
          <cell r="AI6">
            <v>0</v>
          </cell>
        </row>
      </sheetData>
      <sheetData sheetId="18">
        <row r="6">
          <cell r="L6">
            <v>588</v>
          </cell>
        </row>
      </sheetData>
      <sheetData sheetId="19">
        <row r="6">
          <cell r="Q6">
            <v>0</v>
          </cell>
        </row>
      </sheetData>
      <sheetData sheetId="20">
        <row r="6">
          <cell r="Q6">
            <v>4027</v>
          </cell>
        </row>
      </sheetData>
      <sheetData sheetId="21">
        <row r="4">
          <cell r="E4">
            <v>3662.5277784026312</v>
          </cell>
        </row>
      </sheetData>
      <sheetData sheetId="22">
        <row r="6">
          <cell r="C6">
            <v>721</v>
          </cell>
        </row>
      </sheetData>
      <sheetData sheetId="23">
        <row r="5">
          <cell r="A5">
            <v>389002</v>
          </cell>
        </row>
      </sheetData>
      <sheetData sheetId="24">
        <row r="6">
          <cell r="A6">
            <v>343001</v>
          </cell>
        </row>
      </sheetData>
      <sheetData sheetId="25">
        <row r="6">
          <cell r="AB6">
            <v>0</v>
          </cell>
        </row>
      </sheetData>
      <sheetData sheetId="26">
        <row r="6">
          <cell r="AB6">
            <v>0</v>
          </cell>
        </row>
      </sheetData>
      <sheetData sheetId="27">
        <row r="6">
          <cell r="AB6">
            <v>0</v>
          </cell>
        </row>
      </sheetData>
      <sheetData sheetId="28">
        <row r="6">
          <cell r="AB6">
            <v>0</v>
          </cell>
        </row>
      </sheetData>
      <sheetData sheetId="29">
        <row r="6">
          <cell r="AB6">
            <v>0</v>
          </cell>
        </row>
      </sheetData>
      <sheetData sheetId="30">
        <row r="6">
          <cell r="AB6">
            <v>0</v>
          </cell>
        </row>
      </sheetData>
      <sheetData sheetId="31">
        <row r="6">
          <cell r="AB6">
            <v>0</v>
          </cell>
        </row>
      </sheetData>
      <sheetData sheetId="32">
        <row r="6">
          <cell r="AB6">
            <v>0</v>
          </cell>
        </row>
      </sheetData>
      <sheetData sheetId="33">
        <row r="6">
          <cell r="AB6">
            <v>0</v>
          </cell>
        </row>
      </sheetData>
      <sheetData sheetId="34">
        <row r="6">
          <cell r="AB6">
            <v>0</v>
          </cell>
        </row>
      </sheetData>
      <sheetData sheetId="35">
        <row r="6">
          <cell r="AB6">
            <v>0</v>
          </cell>
        </row>
      </sheetData>
      <sheetData sheetId="36">
        <row r="6">
          <cell r="AB6">
            <v>0</v>
          </cell>
        </row>
      </sheetData>
      <sheetData sheetId="37">
        <row r="6">
          <cell r="AB6">
            <v>0</v>
          </cell>
        </row>
      </sheetData>
      <sheetData sheetId="38">
        <row r="6">
          <cell r="AB6">
            <v>0</v>
          </cell>
        </row>
      </sheetData>
      <sheetData sheetId="39">
        <row r="6">
          <cell r="AB6">
            <v>0</v>
          </cell>
        </row>
      </sheetData>
      <sheetData sheetId="40">
        <row r="6">
          <cell r="AB6">
            <v>0</v>
          </cell>
        </row>
      </sheetData>
      <sheetData sheetId="41">
        <row r="6">
          <cell r="AB6">
            <v>0</v>
          </cell>
        </row>
      </sheetData>
      <sheetData sheetId="42">
        <row r="6">
          <cell r="AB6">
            <v>0</v>
          </cell>
        </row>
      </sheetData>
      <sheetData sheetId="43">
        <row r="6">
          <cell r="AB6">
            <v>0</v>
          </cell>
        </row>
      </sheetData>
      <sheetData sheetId="44">
        <row r="6">
          <cell r="AB6">
            <v>0</v>
          </cell>
        </row>
      </sheetData>
      <sheetData sheetId="45">
        <row r="6">
          <cell r="AB6">
            <v>0</v>
          </cell>
        </row>
      </sheetData>
      <sheetData sheetId="46">
        <row r="6">
          <cell r="AB6">
            <v>31881.861456240058</v>
          </cell>
        </row>
      </sheetData>
      <sheetData sheetId="47">
        <row r="6">
          <cell r="AB6">
            <v>51811.377253030529</v>
          </cell>
        </row>
      </sheetData>
      <sheetData sheetId="48">
        <row r="6">
          <cell r="AI6">
            <v>0</v>
          </cell>
        </row>
      </sheetData>
      <sheetData sheetId="49">
        <row r="6">
          <cell r="AI6">
            <v>0</v>
          </cell>
        </row>
      </sheetData>
      <sheetData sheetId="50">
        <row r="6">
          <cell r="Y6">
            <v>18888.594912004904</v>
          </cell>
        </row>
      </sheetData>
      <sheetData sheetId="51">
        <row r="6">
          <cell r="Y6">
            <v>15721.142251597203</v>
          </cell>
        </row>
      </sheetData>
      <sheetData sheetId="52"/>
      <sheetData sheetId="53"/>
      <sheetData sheetId="54"/>
      <sheetData sheetId="55"/>
      <sheetData sheetId="56">
        <row r="5">
          <cell r="H5">
            <v>3011.4966076581145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Legacy Type 2"/>
      <sheetName val="Table 5A2A-New Vision"/>
      <sheetName val="Table 5A2B-Glencoe"/>
      <sheetName val="Table 5A2C-ISL"/>
      <sheetName val="Table 5A2D-Avoyelles"/>
      <sheetName val="Table 5A2E-Delhi"/>
      <sheetName val="Table 5A2F-Belle Chasse"/>
      <sheetName val="Table 5A2G-Milestone"/>
      <sheetName val="Table 5A2H-MAX"/>
      <sheetName val="Table 5A3_OJJ"/>
      <sheetName val="Table 5A4_NOCCA"/>
      <sheetName val="Table 5A5_LSMSA"/>
      <sheetName val="Table 5B1_RSD_Orleans"/>
      <sheetName val="Table 5B1A_MLK"/>
      <sheetName val="Table 5B2_RSD_LA"/>
      <sheetName val="Table 5C1-New Type 2"/>
      <sheetName val="Table 5C1A-Madison"/>
      <sheetName val="Table 5C1B-DArbonne"/>
      <sheetName val="Table 5C1C-Intl High"/>
      <sheetName val="Table 5C1D-NOMMA"/>
      <sheetName val="Table 5C1E-LFNO"/>
      <sheetName val="Table 5C1F-L.C. Charter"/>
      <sheetName val="Table 5C1G-JS Clark"/>
      <sheetName val="Table 5C1H-Southwest"/>
      <sheetName val="Table 5C1I-LA Key"/>
      <sheetName val="Table 5C1J-Jeff Chamber"/>
      <sheetName val="Table 5C1K-Tallulah"/>
      <sheetName val="Table 5C1L-Northshore"/>
      <sheetName val="Table 5C1M-BR Charter"/>
      <sheetName val="Table 5C1N-Delta"/>
      <sheetName val="Table 5C1O-Impact"/>
      <sheetName val="Table 5C1P-Vision"/>
      <sheetName val="Table 5C1Q-Advantage"/>
      <sheetName val="Table 5C1R-Iberville"/>
      <sheetName val="Table 5C1S-LC Col Prep"/>
      <sheetName val="Table 5C1T-Northeast"/>
      <sheetName val="Table 5C1U-Acadiana Ren"/>
      <sheetName val="Table 5C1V-Laf Ren"/>
      <sheetName val="Table 5C1W-Willow"/>
      <sheetName val="Table 5C1X-Tangi"/>
      <sheetName val="Table 5C1Y-GEO"/>
      <sheetName val="Table 5C2-LAVCA"/>
      <sheetName val="Table 5C3-LA Conn"/>
      <sheetName val="Table 6 Local Deduct Calc."/>
      <sheetName val="Table 7 Local Revenue"/>
      <sheetName val="Table 8 2.1.15"/>
      <sheetName val="Table 8A 2.1.15_Type 5"/>
      <sheetName val="Per Pupil_Weighted Funding"/>
    </sheetNames>
    <sheetDataSet>
      <sheetData sheetId="0"/>
      <sheetData sheetId="1"/>
      <sheetData sheetId="2">
        <row r="5">
          <cell r="C5">
            <v>54555859.042963997</v>
          </cell>
        </row>
      </sheetData>
      <sheetData sheetId="3"/>
      <sheetData sheetId="4"/>
      <sheetData sheetId="5">
        <row r="4">
          <cell r="C4">
            <v>9723</v>
          </cell>
        </row>
      </sheetData>
      <sheetData sheetId="6">
        <row r="6">
          <cell r="H6">
            <v>0</v>
          </cell>
          <cell r="J6">
            <v>0</v>
          </cell>
        </row>
        <row r="7">
          <cell r="H7">
            <v>0</v>
          </cell>
          <cell r="J7">
            <v>0</v>
          </cell>
        </row>
        <row r="8">
          <cell r="H8">
            <v>0</v>
          </cell>
          <cell r="J8">
            <v>0</v>
          </cell>
        </row>
        <row r="9">
          <cell r="H9">
            <v>0</v>
          </cell>
          <cell r="J9">
            <v>0</v>
          </cell>
        </row>
        <row r="10">
          <cell r="H10">
            <v>0</v>
          </cell>
          <cell r="J10">
            <v>0</v>
          </cell>
        </row>
        <row r="11">
          <cell r="H11">
            <v>0</v>
          </cell>
          <cell r="J11">
            <v>0</v>
          </cell>
        </row>
        <row r="12">
          <cell r="H12">
            <v>0</v>
          </cell>
          <cell r="J12">
            <v>0</v>
          </cell>
        </row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  <row r="17">
          <cell r="H17">
            <v>0</v>
          </cell>
          <cell r="J17">
            <v>0</v>
          </cell>
        </row>
        <row r="18">
          <cell r="H18">
            <v>0</v>
          </cell>
          <cell r="J18">
            <v>0</v>
          </cell>
        </row>
        <row r="19">
          <cell r="H19">
            <v>0</v>
          </cell>
          <cell r="J19">
            <v>0</v>
          </cell>
        </row>
        <row r="20">
          <cell r="H20">
            <v>-179536</v>
          </cell>
          <cell r="J20">
            <v>-22442</v>
          </cell>
        </row>
        <row r="21">
          <cell r="H21">
            <v>0</v>
          </cell>
          <cell r="J21">
            <v>0</v>
          </cell>
        </row>
        <row r="22">
          <cell r="H22">
            <v>-9611857</v>
          </cell>
          <cell r="J22">
            <v>-1201483</v>
          </cell>
        </row>
        <row r="23">
          <cell r="H23">
            <v>0</v>
          </cell>
          <cell r="J23">
            <v>0</v>
          </cell>
        </row>
        <row r="24">
          <cell r="H24">
            <v>0</v>
          </cell>
          <cell r="J24">
            <v>0</v>
          </cell>
        </row>
        <row r="25">
          <cell r="H25">
            <v>-140496</v>
          </cell>
          <cell r="J25">
            <v>-17562</v>
          </cell>
        </row>
        <row r="26">
          <cell r="H26">
            <v>0</v>
          </cell>
          <cell r="J26">
            <v>0</v>
          </cell>
        </row>
        <row r="27">
          <cell r="H27">
            <v>0</v>
          </cell>
          <cell r="J27">
            <v>0</v>
          </cell>
        </row>
        <row r="28">
          <cell r="H28">
            <v>0</v>
          </cell>
          <cell r="J28">
            <v>0</v>
          </cell>
        </row>
        <row r="29">
          <cell r="H29">
            <v>-613763</v>
          </cell>
          <cell r="J29">
            <v>-76721</v>
          </cell>
        </row>
        <row r="30">
          <cell r="H30">
            <v>0</v>
          </cell>
          <cell r="J30">
            <v>0</v>
          </cell>
        </row>
        <row r="31">
          <cell r="H31">
            <v>-6791395</v>
          </cell>
          <cell r="J31">
            <v>-848925</v>
          </cell>
        </row>
        <row r="32">
          <cell r="H32">
            <v>0</v>
          </cell>
          <cell r="J32">
            <v>0</v>
          </cell>
        </row>
        <row r="33">
          <cell r="H33">
            <v>0</v>
          </cell>
          <cell r="J33">
            <v>0</v>
          </cell>
        </row>
        <row r="34">
          <cell r="H34">
            <v>0</v>
          </cell>
          <cell r="J34">
            <v>0</v>
          </cell>
        </row>
        <row r="35">
          <cell r="H35">
            <v>0</v>
          </cell>
          <cell r="J35">
            <v>0</v>
          </cell>
        </row>
        <row r="36">
          <cell r="H36">
            <v>0</v>
          </cell>
          <cell r="J36">
            <v>0</v>
          </cell>
        </row>
        <row r="37">
          <cell r="H37">
            <v>0</v>
          </cell>
          <cell r="J37">
            <v>0</v>
          </cell>
        </row>
        <row r="38">
          <cell r="H38">
            <v>0</v>
          </cell>
          <cell r="J38">
            <v>0</v>
          </cell>
        </row>
        <row r="39">
          <cell r="H39">
            <v>0</v>
          </cell>
          <cell r="J39">
            <v>0</v>
          </cell>
        </row>
        <row r="40">
          <cell r="H40">
            <v>0</v>
          </cell>
          <cell r="J40">
            <v>0</v>
          </cell>
        </row>
        <row r="41">
          <cell r="H41">
            <v>0</v>
          </cell>
          <cell r="J41">
            <v>0</v>
          </cell>
        </row>
        <row r="42">
          <cell r="H42">
            <v>0</v>
          </cell>
          <cell r="J42">
            <v>0</v>
          </cell>
        </row>
        <row r="43">
          <cell r="H43">
            <v>-3303744</v>
          </cell>
          <cell r="J43">
            <v>-412968</v>
          </cell>
        </row>
        <row r="44">
          <cell r="H44">
            <v>0</v>
          </cell>
          <cell r="J44">
            <v>0</v>
          </cell>
        </row>
        <row r="45">
          <cell r="H45">
            <v>0</v>
          </cell>
          <cell r="J45">
            <v>0</v>
          </cell>
        </row>
        <row r="46">
          <cell r="H46">
            <v>0</v>
          </cell>
          <cell r="J46">
            <v>0</v>
          </cell>
        </row>
        <row r="47">
          <cell r="H47">
            <v>0</v>
          </cell>
          <cell r="J47">
            <v>0</v>
          </cell>
        </row>
        <row r="48">
          <cell r="H48">
            <v>0</v>
          </cell>
          <cell r="J48">
            <v>0</v>
          </cell>
        </row>
        <row r="49">
          <cell r="H49">
            <v>0</v>
          </cell>
          <cell r="J49">
            <v>0</v>
          </cell>
        </row>
        <row r="50">
          <cell r="H50">
            <v>-5561111</v>
          </cell>
          <cell r="J50">
            <v>-537734</v>
          </cell>
        </row>
        <row r="51">
          <cell r="H51">
            <v>0</v>
          </cell>
          <cell r="J51">
            <v>0</v>
          </cell>
        </row>
        <row r="52">
          <cell r="H52">
            <v>-632361</v>
          </cell>
          <cell r="J52">
            <v>-79046</v>
          </cell>
        </row>
        <row r="53">
          <cell r="H53">
            <v>0</v>
          </cell>
          <cell r="J53">
            <v>0</v>
          </cell>
        </row>
        <row r="54">
          <cell r="H54">
            <v>0</v>
          </cell>
          <cell r="J54">
            <v>0</v>
          </cell>
        </row>
        <row r="55">
          <cell r="H55">
            <v>0</v>
          </cell>
          <cell r="J55">
            <v>0</v>
          </cell>
        </row>
        <row r="56">
          <cell r="H56">
            <v>0</v>
          </cell>
          <cell r="J56">
            <v>0</v>
          </cell>
        </row>
        <row r="57">
          <cell r="H57">
            <v>0</v>
          </cell>
          <cell r="J57">
            <v>0</v>
          </cell>
        </row>
        <row r="58">
          <cell r="H58">
            <v>0</v>
          </cell>
          <cell r="J58">
            <v>0</v>
          </cell>
        </row>
        <row r="59">
          <cell r="H59">
            <v>0</v>
          </cell>
          <cell r="J59">
            <v>0</v>
          </cell>
        </row>
        <row r="60">
          <cell r="H60">
            <v>0</v>
          </cell>
          <cell r="J60">
            <v>0</v>
          </cell>
        </row>
        <row r="61">
          <cell r="H61">
            <v>0</v>
          </cell>
          <cell r="J61">
            <v>0</v>
          </cell>
        </row>
        <row r="62">
          <cell r="H62">
            <v>0</v>
          </cell>
          <cell r="J62">
            <v>0</v>
          </cell>
        </row>
        <row r="63">
          <cell r="H63">
            <v>0</v>
          </cell>
          <cell r="J63">
            <v>0</v>
          </cell>
        </row>
        <row r="64">
          <cell r="H64">
            <v>0</v>
          </cell>
          <cell r="J64">
            <v>0</v>
          </cell>
        </row>
        <row r="65">
          <cell r="H65">
            <v>0</v>
          </cell>
          <cell r="J65">
            <v>0</v>
          </cell>
        </row>
        <row r="66">
          <cell r="H66">
            <v>0</v>
          </cell>
          <cell r="J66">
            <v>0</v>
          </cell>
        </row>
        <row r="67">
          <cell r="H67">
            <v>0</v>
          </cell>
          <cell r="J67">
            <v>0</v>
          </cell>
        </row>
        <row r="68">
          <cell r="H68">
            <v>-4182560</v>
          </cell>
          <cell r="J68">
            <v>-522821</v>
          </cell>
        </row>
        <row r="69">
          <cell r="H69">
            <v>0</v>
          </cell>
          <cell r="J69">
            <v>0</v>
          </cell>
        </row>
        <row r="70">
          <cell r="H70">
            <v>0</v>
          </cell>
          <cell r="J70">
            <v>0</v>
          </cell>
        </row>
        <row r="71">
          <cell r="H71">
            <v>0</v>
          </cell>
          <cell r="J71">
            <v>0</v>
          </cell>
        </row>
        <row r="72">
          <cell r="H72">
            <v>0</v>
          </cell>
          <cell r="J72">
            <v>0</v>
          </cell>
        </row>
        <row r="73">
          <cell r="H73">
            <v>0</v>
          </cell>
          <cell r="J73">
            <v>0</v>
          </cell>
        </row>
        <row r="74">
          <cell r="H74">
            <v>0</v>
          </cell>
          <cell r="J74">
            <v>0</v>
          </cell>
        </row>
      </sheetData>
      <sheetData sheetId="7">
        <row r="5">
          <cell r="F5">
            <v>0</v>
          </cell>
        </row>
      </sheetData>
      <sheetData sheetId="8">
        <row r="5">
          <cell r="C5">
            <v>1414</v>
          </cell>
        </row>
      </sheetData>
      <sheetData sheetId="9">
        <row r="6">
          <cell r="A6">
            <v>321001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5">
          <cell r="C75">
            <v>285.67160100000007</v>
          </cell>
        </row>
      </sheetData>
      <sheetData sheetId="19">
        <row r="75">
          <cell r="C75">
            <v>239</v>
          </cell>
        </row>
      </sheetData>
      <sheetData sheetId="20">
        <row r="75">
          <cell r="C75">
            <v>291</v>
          </cell>
        </row>
      </sheetData>
      <sheetData sheetId="21">
        <row r="9">
          <cell r="A9">
            <v>300001</v>
          </cell>
        </row>
      </sheetData>
      <sheetData sheetId="22">
        <row r="6">
          <cell r="C6">
            <v>721</v>
          </cell>
        </row>
      </sheetData>
      <sheetData sheetId="23">
        <row r="5">
          <cell r="A5">
            <v>389002</v>
          </cell>
        </row>
      </sheetData>
      <sheetData sheetId="24">
        <row r="6">
          <cell r="A6">
            <v>343001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2">
          <cell r="C2">
            <v>9645</v>
          </cell>
        </row>
      </sheetData>
      <sheetData sheetId="55"/>
      <sheetData sheetId="56">
        <row r="5">
          <cell r="H5">
            <v>3011.4966076581145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A_Madison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B_DArbonne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C_Intl High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D_NOMM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E_LFNO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F_L.C. Charter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G_JS Clark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H_Southwes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3_LA Conn"/>
    </sheetNames>
    <sheetDataSet>
      <sheetData sheetId="0">
        <row r="41">
          <cell r="C41">
            <v>79</v>
          </cell>
        </row>
        <row r="75">
          <cell r="S75">
            <v>1067844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I_LA Key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J_Jeff Chamber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K_Tallulah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L_Northshore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M_BR Charter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N_Delta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O_Impact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P_Vision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Q_Advantage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R_Iberville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Z_Lincoln Prep"/>
    </sheetNames>
    <sheetDataSet>
      <sheetData sheetId="0">
        <row r="82">
          <cell r="R82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S_LC Col Prep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T_Northeast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U_Acadiana Ren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V_Laf Ren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W_Willow"/>
    </sheetNames>
    <sheetDataSet>
      <sheetData sheetId="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X_Tangi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Y_GEO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Wording on Summary"/>
      <sheetName val="Summary for 16-17 MFP"/>
      <sheetName val="FY2013-14 Local"/>
      <sheetName val="FY2014-15 Local"/>
      <sheetName val="FY2015-16 Local"/>
    </sheetNames>
    <sheetDataSet>
      <sheetData sheetId="0"/>
      <sheetData sheetId="1"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0</v>
          </cell>
          <cell r="E79">
            <v>0</v>
          </cell>
          <cell r="F79">
            <v>0</v>
          </cell>
          <cell r="G79">
            <v>-25899.137706548441</v>
          </cell>
          <cell r="H79">
            <v>0</v>
          </cell>
          <cell r="J79">
            <v>0</v>
          </cell>
          <cell r="K79">
            <v>-21375.290172740475</v>
          </cell>
          <cell r="L79">
            <v>25951.268453244225</v>
          </cell>
          <cell r="M79">
            <v>0</v>
          </cell>
          <cell r="N79">
            <v>-21323.159426044691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0</v>
          </cell>
          <cell r="B82">
            <v>0</v>
          </cell>
          <cell r="C82" t="str">
            <v>Total Lab &amp; State Approved Schools</v>
          </cell>
          <cell r="D82">
            <v>0</v>
          </cell>
          <cell r="E82">
            <v>0</v>
          </cell>
          <cell r="F82">
            <v>0</v>
          </cell>
          <cell r="G82">
            <v>-25899.137706548441</v>
          </cell>
          <cell r="H82">
            <v>0</v>
          </cell>
          <cell r="I82">
            <v>0</v>
          </cell>
          <cell r="J82">
            <v>0</v>
          </cell>
          <cell r="K82">
            <v>-21375.290172740475</v>
          </cell>
          <cell r="L82">
            <v>25951.268453244225</v>
          </cell>
          <cell r="M82">
            <v>0</v>
          </cell>
          <cell r="N82">
            <v>-21323.159426044691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321001</v>
          </cell>
          <cell r="B84">
            <v>321</v>
          </cell>
          <cell r="C84" t="str">
            <v>New Vision Learning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329001</v>
          </cell>
          <cell r="B85">
            <v>329</v>
          </cell>
          <cell r="C85" t="str">
            <v>Glencoe Charter School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331001</v>
          </cell>
          <cell r="B86">
            <v>331</v>
          </cell>
          <cell r="C86" t="str">
            <v>International School of LA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-3236.3957534686015</v>
          </cell>
          <cell r="L86">
            <v>3236.3957534686015</v>
          </cell>
          <cell r="M86">
            <v>0</v>
          </cell>
          <cell r="N86">
            <v>0</v>
          </cell>
        </row>
        <row r="87">
          <cell r="A87">
            <v>333001</v>
          </cell>
          <cell r="B87">
            <v>333</v>
          </cell>
          <cell r="C87" t="str">
            <v>Avoyelles Public Charter School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336001</v>
          </cell>
          <cell r="B88">
            <v>336</v>
          </cell>
          <cell r="C88" t="str">
            <v>Delhi Charter School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-9055.6313192784037</v>
          </cell>
          <cell r="I88">
            <v>0</v>
          </cell>
          <cell r="J88">
            <v>0</v>
          </cell>
          <cell r="K88">
            <v>-16025.488522948459</v>
          </cell>
          <cell r="L88">
            <v>16025.488522948459</v>
          </cell>
          <cell r="M88">
            <v>0</v>
          </cell>
          <cell r="N88">
            <v>-9055.6313192784055</v>
          </cell>
        </row>
        <row r="89">
          <cell r="A89">
            <v>337001</v>
          </cell>
          <cell r="B89">
            <v>337</v>
          </cell>
          <cell r="C89" t="str">
            <v>Belle Chasse Academy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339001</v>
          </cell>
          <cell r="B90">
            <v>339</v>
          </cell>
          <cell r="C90" t="str">
            <v>Milestone Academy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-3236.3957534686015</v>
          </cell>
          <cell r="L90">
            <v>3236.3957534686015</v>
          </cell>
          <cell r="M90">
            <v>0</v>
          </cell>
          <cell r="N90">
            <v>0</v>
          </cell>
        </row>
        <row r="91">
          <cell r="A91">
            <v>340001</v>
          </cell>
          <cell r="B91">
            <v>340</v>
          </cell>
          <cell r="C91" t="str">
            <v>The MAX Charter School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0</v>
          </cell>
          <cell r="B92">
            <v>0</v>
          </cell>
          <cell r="C92" t="str">
            <v>Total Legacy Type 2 Charter Schools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-9055.6313192784037</v>
          </cell>
          <cell r="J92">
            <v>0</v>
          </cell>
          <cell r="K92">
            <v>-22498.280029885664</v>
          </cell>
          <cell r="L92">
            <v>22498.280029885664</v>
          </cell>
          <cell r="M92">
            <v>0</v>
          </cell>
          <cell r="N92">
            <v>-9055.6313192784055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328001</v>
          </cell>
          <cell r="B94" t="str">
            <v>WAK</v>
          </cell>
          <cell r="C94" t="str">
            <v xml:space="preserve">Southwest LA Charter School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328002</v>
          </cell>
          <cell r="B95" t="str">
            <v>W4B</v>
          </cell>
          <cell r="C95" t="str">
            <v>Lake Charles College Prep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341001</v>
          </cell>
          <cell r="B96">
            <v>341</v>
          </cell>
          <cell r="C96" t="str">
            <v xml:space="preserve">D'Arbonne Woods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343001</v>
          </cell>
          <cell r="B97">
            <v>343</v>
          </cell>
          <cell r="C97" t="str">
            <v>Madison Prep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-5914.5918840172972</v>
          </cell>
          <cell r="L97">
            <v>5914.5918840172972</v>
          </cell>
          <cell r="M97">
            <v>0</v>
          </cell>
          <cell r="N97">
            <v>0</v>
          </cell>
        </row>
        <row r="98">
          <cell r="A98">
            <v>343002</v>
          </cell>
          <cell r="B98" t="str">
            <v>WAG</v>
          </cell>
          <cell r="C98" t="str">
            <v>Louisiana Virtual Charter Academy</v>
          </cell>
          <cell r="D98">
            <v>-16180.544642323362</v>
          </cell>
          <cell r="E98">
            <v>-16515.983444419191</v>
          </cell>
          <cell r="F98">
            <v>0</v>
          </cell>
          <cell r="G98">
            <v>-14805.677536237996</v>
          </cell>
          <cell r="H98">
            <v>-16673.193212016129</v>
          </cell>
          <cell r="I98">
            <v>0</v>
          </cell>
          <cell r="J98">
            <v>0</v>
          </cell>
          <cell r="K98">
            <v>-56244.212045792796</v>
          </cell>
          <cell r="L98">
            <v>56244.212045792796</v>
          </cell>
          <cell r="M98">
            <v>0</v>
          </cell>
          <cell r="N98">
            <v>-64175.398834996668</v>
          </cell>
        </row>
        <row r="99">
          <cell r="A99">
            <v>344001</v>
          </cell>
          <cell r="B99">
            <v>344</v>
          </cell>
          <cell r="C99" t="str">
            <v xml:space="preserve">Int'l High School of N. O. </v>
          </cell>
          <cell r="D99">
            <v>0</v>
          </cell>
          <cell r="E99">
            <v>-4266.5229954150109</v>
          </cell>
          <cell r="F99">
            <v>0</v>
          </cell>
          <cell r="G99">
            <v>0</v>
          </cell>
          <cell r="H99">
            <v>-8697.4691181532435</v>
          </cell>
          <cell r="I99">
            <v>0</v>
          </cell>
          <cell r="J99">
            <v>0</v>
          </cell>
          <cell r="K99">
            <v>-19066.219295598472</v>
          </cell>
          <cell r="L99">
            <v>15583.450864716579</v>
          </cell>
          <cell r="M99">
            <v>0</v>
          </cell>
          <cell r="N99">
            <v>-16446.760544450146</v>
          </cell>
        </row>
        <row r="100">
          <cell r="A100">
            <v>345001</v>
          </cell>
          <cell r="B100">
            <v>345</v>
          </cell>
          <cell r="C100" t="str">
            <v xml:space="preserve">Louisiana Connections Academy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-15578.446024990899</v>
          </cell>
          <cell r="I100">
            <v>0</v>
          </cell>
          <cell r="J100">
            <v>0</v>
          </cell>
          <cell r="K100">
            <v>-55772.585859047787</v>
          </cell>
          <cell r="L100">
            <v>51726.225673576453</v>
          </cell>
          <cell r="M100">
            <v>0</v>
          </cell>
          <cell r="N100">
            <v>-19624.806210462237</v>
          </cell>
        </row>
        <row r="101">
          <cell r="A101">
            <v>346001</v>
          </cell>
          <cell r="B101">
            <v>346</v>
          </cell>
          <cell r="C101" t="str">
            <v xml:space="preserve">Lake Charles Charter Academy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347001</v>
          </cell>
          <cell r="B102">
            <v>347</v>
          </cell>
          <cell r="C102" t="str">
            <v xml:space="preserve">Lycee Francois de la Nouvelle Orleans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348001</v>
          </cell>
          <cell r="B103">
            <v>348</v>
          </cell>
          <cell r="C103" t="str">
            <v xml:space="preserve">New Orleans Military/Maritime Acdmy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349001</v>
          </cell>
          <cell r="B104" t="str">
            <v>WAL</v>
          </cell>
          <cell r="C104" t="str">
            <v xml:space="preserve">J. S. Clark Leadership Academy </v>
          </cell>
          <cell r="D104">
            <v>0</v>
          </cell>
          <cell r="E104">
            <v>-2705.5746285166274</v>
          </cell>
          <cell r="F104">
            <v>0</v>
          </cell>
          <cell r="G104">
            <v>-5570.3155315659242</v>
          </cell>
          <cell r="H104">
            <v>2785.1577657829594</v>
          </cell>
          <cell r="I104">
            <v>0</v>
          </cell>
          <cell r="J104">
            <v>0</v>
          </cell>
          <cell r="K104">
            <v>0</v>
          </cell>
          <cell r="L104">
            <v>30704.62622875813</v>
          </cell>
          <cell r="M104">
            <v>0</v>
          </cell>
          <cell r="N104">
            <v>25213.893834458537</v>
          </cell>
        </row>
        <row r="105">
          <cell r="A105" t="str">
            <v>3A1001</v>
          </cell>
          <cell r="B105" t="str">
            <v>W1A</v>
          </cell>
          <cell r="C105" t="str">
            <v xml:space="preserve">Jefferson Chamber Foundation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-6392.0924955856262</v>
          </cell>
          <cell r="I105">
            <v>0</v>
          </cell>
          <cell r="J105">
            <v>0</v>
          </cell>
          <cell r="K105">
            <v>-10865.288083112549</v>
          </cell>
          <cell r="L105">
            <v>-447.88669438460778</v>
          </cell>
          <cell r="M105">
            <v>0</v>
          </cell>
          <cell r="N105">
            <v>-17705.267273082784</v>
          </cell>
        </row>
        <row r="106">
          <cell r="A106" t="str">
            <v>3A2001</v>
          </cell>
          <cell r="B106" t="str">
            <v>W2A</v>
          </cell>
          <cell r="C106" t="str">
            <v xml:space="preserve">Tallulah Charter School </v>
          </cell>
          <cell r="D106">
            <v>0</v>
          </cell>
          <cell r="E106">
            <v>-2992</v>
          </cell>
          <cell r="F106">
            <v>0</v>
          </cell>
          <cell r="G106">
            <v>0</v>
          </cell>
          <cell r="H106">
            <v>-9167.3031837127855</v>
          </cell>
          <cell r="I106">
            <v>0</v>
          </cell>
          <cell r="J106">
            <v>0</v>
          </cell>
          <cell r="K106">
            <v>-14257.169433153964</v>
          </cell>
          <cell r="L106">
            <v>14257.169433153964</v>
          </cell>
          <cell r="M106">
            <v>0</v>
          </cell>
          <cell r="N106">
            <v>-12159.303183712784</v>
          </cell>
        </row>
        <row r="107">
          <cell r="A107" t="str">
            <v>3A3001</v>
          </cell>
          <cell r="B107" t="str">
            <v>W3A</v>
          </cell>
          <cell r="C107" t="str">
            <v xml:space="preserve">Baton Rouge Charter Academy at Mid-City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-2082.5378304967589</v>
          </cell>
          <cell r="I107">
            <v>0</v>
          </cell>
          <cell r="J107">
            <v>0</v>
          </cell>
          <cell r="K107">
            <v>-3898.556254915125</v>
          </cell>
          <cell r="L107">
            <v>3898.556254915125</v>
          </cell>
          <cell r="M107">
            <v>0</v>
          </cell>
          <cell r="N107">
            <v>-2082.5378304967585</v>
          </cell>
        </row>
        <row r="108">
          <cell r="A108" t="str">
            <v>3A3002</v>
          </cell>
          <cell r="B108" t="str">
            <v>W3B</v>
          </cell>
          <cell r="C108" t="str">
            <v>Iberville Charter Academy</v>
          </cell>
          <cell r="D108">
            <v>0</v>
          </cell>
          <cell r="E108">
            <v>0</v>
          </cell>
          <cell r="F108">
            <v>0</v>
          </cell>
          <cell r="G108">
            <v>-10397.772108473</v>
          </cell>
          <cell r="H108">
            <v>5198.8860542365501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-5198.88605423645</v>
          </cell>
        </row>
        <row r="109">
          <cell r="A109" t="str">
            <v>3A4001</v>
          </cell>
          <cell r="B109" t="str">
            <v>W4A</v>
          </cell>
          <cell r="C109" t="str">
            <v xml:space="preserve">Delta Charter School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3A6001</v>
          </cell>
          <cell r="B110" t="str">
            <v>W6A</v>
          </cell>
          <cell r="C110" t="str">
            <v xml:space="preserve">Northshore Charter School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3A7001</v>
          </cell>
          <cell r="B111" t="str">
            <v>W7A</v>
          </cell>
          <cell r="C111" t="str">
            <v xml:space="preserve">Louisiana Key Academy </v>
          </cell>
          <cell r="D111">
            <v>-6091.2857655456792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-6091.2857655456792</v>
          </cell>
        </row>
        <row r="112">
          <cell r="A112" t="str">
            <v>3A8001</v>
          </cell>
          <cell r="B112" t="str">
            <v>W8A</v>
          </cell>
          <cell r="C112" t="str">
            <v>Impact Charter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3A9001</v>
          </cell>
          <cell r="B113" t="str">
            <v>W9A</v>
          </cell>
          <cell r="C113" t="str">
            <v>Vision Academy</v>
          </cell>
          <cell r="D113">
            <v>0</v>
          </cell>
          <cell r="E113">
            <v>0</v>
          </cell>
          <cell r="F113">
            <v>0</v>
          </cell>
          <cell r="G113">
            <v>-5604.2805543943541</v>
          </cell>
          <cell r="H113">
            <v>-357.35668581870232</v>
          </cell>
          <cell r="I113">
            <v>0</v>
          </cell>
          <cell r="J113">
            <v>0</v>
          </cell>
          <cell r="K113">
            <v>-5825.6240379445153</v>
          </cell>
          <cell r="L113">
            <v>0</v>
          </cell>
          <cell r="M113">
            <v>0</v>
          </cell>
          <cell r="N113">
            <v>-11787.261278157572</v>
          </cell>
        </row>
        <row r="114">
          <cell r="A114" t="str">
            <v>3B1001</v>
          </cell>
          <cell r="B114" t="str">
            <v>W1B</v>
          </cell>
          <cell r="C114" t="str">
            <v>Advantage Charter Academy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3B1002</v>
          </cell>
          <cell r="B115" t="str">
            <v>W2B</v>
          </cell>
          <cell r="C115" t="str">
            <v>Willow Charter Academy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-3831.8158846568822</v>
          </cell>
          <cell r="I115">
            <v>0</v>
          </cell>
          <cell r="J115">
            <v>0</v>
          </cell>
          <cell r="K115">
            <v>-6415.3902032796341</v>
          </cell>
          <cell r="L115">
            <v>6415.3902032796341</v>
          </cell>
          <cell r="M115">
            <v>0</v>
          </cell>
          <cell r="N115">
            <v>-3831.8158846568822</v>
          </cell>
        </row>
        <row r="116">
          <cell r="A116" t="str">
            <v>3B5001</v>
          </cell>
          <cell r="B116" t="str">
            <v>W5B</v>
          </cell>
          <cell r="C116" t="str">
            <v>Northeast Claiborne Charter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3B6001</v>
          </cell>
          <cell r="B117" t="str">
            <v>W6B</v>
          </cell>
          <cell r="C117" t="str">
            <v>Acadiana Renaissance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3B6002</v>
          </cell>
          <cell r="B118" t="str">
            <v>W7B</v>
          </cell>
          <cell r="C118" t="str">
            <v>Lafayette Renaissance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WAR001</v>
          </cell>
          <cell r="B119" t="str">
            <v>WAR</v>
          </cell>
          <cell r="C119" t="str">
            <v>Tangi Academy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WAU001</v>
          </cell>
          <cell r="B120" t="str">
            <v>WAU</v>
          </cell>
          <cell r="C120" t="str">
            <v>GEO Prep Academy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0</v>
          </cell>
          <cell r="B121">
            <v>0</v>
          </cell>
          <cell r="C121" t="str">
            <v>Total New Type 2 Charter Schools</v>
          </cell>
          <cell r="D121">
            <v>-22271.830407869042</v>
          </cell>
          <cell r="E121">
            <v>-26480.081068350828</v>
          </cell>
          <cell r="F121">
            <v>0</v>
          </cell>
          <cell r="G121">
            <v>-36378.045730671278</v>
          </cell>
          <cell r="H121">
            <v>-54796.170615411516</v>
          </cell>
          <cell r="J121">
            <v>0</v>
          </cell>
          <cell r="K121">
            <v>-178259.63709686213</v>
          </cell>
          <cell r="L121">
            <v>184296.3358938254</v>
          </cell>
          <cell r="M121">
            <v>0</v>
          </cell>
          <cell r="N121">
            <v>-133889.42902533943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W31001</v>
          </cell>
          <cell r="B123" t="str">
            <v>W31</v>
          </cell>
          <cell r="C123" t="str">
            <v>Dr. MLK, Jr Charter (OPSB Type 3B)</v>
          </cell>
          <cell r="D123">
            <v>0</v>
          </cell>
          <cell r="E123">
            <v>-4241.7728134738045</v>
          </cell>
          <cell r="F123">
            <v>0</v>
          </cell>
          <cell r="G123">
            <v>-4323.9843771354135</v>
          </cell>
          <cell r="H123">
            <v>0</v>
          </cell>
          <cell r="J123">
            <v>0</v>
          </cell>
          <cell r="K123">
            <v>-3932.7057035912612</v>
          </cell>
          <cell r="L123">
            <v>3933</v>
          </cell>
          <cell r="M123">
            <v>0</v>
          </cell>
          <cell r="N123">
            <v>-8565.4628942004783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371001</v>
          </cell>
          <cell r="B125" t="str">
            <v>WX1</v>
          </cell>
          <cell r="C125" t="str">
            <v>Linwood Public Charter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-2688.610753602261</v>
          </cell>
          <cell r="I125">
            <v>0</v>
          </cell>
          <cell r="J125">
            <v>0</v>
          </cell>
          <cell r="K125">
            <v>-4982.4541216515154</v>
          </cell>
          <cell r="L125">
            <v>5340.2755481774266</v>
          </cell>
          <cell r="M125">
            <v>0</v>
          </cell>
          <cell r="N125">
            <v>-2330.7893270763498</v>
          </cell>
        </row>
        <row r="126">
          <cell r="A126">
            <v>389002</v>
          </cell>
          <cell r="B126" t="str">
            <v>WB2</v>
          </cell>
          <cell r="C126" t="str">
            <v>Kenilworth Science and Tech</v>
          </cell>
          <cell r="D126">
            <v>0</v>
          </cell>
          <cell r="E126">
            <v>-2057.2721277349242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-2057.2721277349242</v>
          </cell>
        </row>
        <row r="127">
          <cell r="A127" t="str">
            <v>3AP001</v>
          </cell>
          <cell r="B127" t="str">
            <v>WAP</v>
          </cell>
          <cell r="C127" t="str">
            <v>Celerity Lanier Charter School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3AP002</v>
          </cell>
          <cell r="B128" t="str">
            <v>W8B</v>
          </cell>
          <cell r="C128" t="str">
            <v>Celerity Crestworth Charter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3AP003</v>
          </cell>
          <cell r="B129" t="str">
            <v>WAO</v>
          </cell>
          <cell r="C129" t="str">
            <v>Celerity Dalton Charter School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3AQ001</v>
          </cell>
          <cell r="B130" t="str">
            <v>WAQ</v>
          </cell>
          <cell r="C130" t="str">
            <v>Baton Rouge University Prep</v>
          </cell>
          <cell r="D130">
            <v>0</v>
          </cell>
          <cell r="E130">
            <v>0</v>
          </cell>
          <cell r="F130">
            <v>0</v>
          </cell>
          <cell r="G130">
            <v>-4165.0756609935179</v>
          </cell>
          <cell r="H130">
            <v>2082.5378304967599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-2082.537830496758</v>
          </cell>
        </row>
        <row r="131">
          <cell r="A131" t="str">
            <v>3B9001</v>
          </cell>
          <cell r="B131" t="str">
            <v>W9B</v>
          </cell>
          <cell r="C131" t="str">
            <v>Capitol High School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-33320.605287948143</v>
          </cell>
          <cell r="I131">
            <v>0</v>
          </cell>
          <cell r="J131">
            <v>0</v>
          </cell>
          <cell r="K131">
            <v>-65689.126107662785</v>
          </cell>
          <cell r="L131">
            <v>46726.512284053533</v>
          </cell>
          <cell r="M131">
            <v>0</v>
          </cell>
          <cell r="N131">
            <v>-52283.219111557395</v>
          </cell>
        </row>
        <row r="132">
          <cell r="A132" t="str">
            <v>WAV001</v>
          </cell>
          <cell r="B132" t="str">
            <v>WAV</v>
          </cell>
          <cell r="C132" t="str">
            <v>Democracy Prep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WAW001</v>
          </cell>
          <cell r="B133" t="str">
            <v>WAW</v>
          </cell>
          <cell r="C133" t="str">
            <v>Baton Rouge Bridge Academy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WAX001</v>
          </cell>
          <cell r="B134" t="str">
            <v>WAX</v>
          </cell>
          <cell r="C134" t="str">
            <v>Baton Rouge College Prep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0</v>
          </cell>
          <cell r="B135">
            <v>0</v>
          </cell>
          <cell r="C135" t="str">
            <v>Total Type 5 Charters - LA</v>
          </cell>
          <cell r="D135">
            <v>0</v>
          </cell>
          <cell r="E135">
            <v>-2057.2721277349242</v>
          </cell>
          <cell r="F135">
            <v>0</v>
          </cell>
          <cell r="G135">
            <v>-4165.0756609935179</v>
          </cell>
          <cell r="H135">
            <v>-33926.678211053644</v>
          </cell>
          <cell r="I135">
            <v>0</v>
          </cell>
          <cell r="J135">
            <v>0</v>
          </cell>
          <cell r="K135">
            <v>-70671.580229314306</v>
          </cell>
          <cell r="L135">
            <v>52066.787832230963</v>
          </cell>
          <cell r="M135">
            <v>0</v>
          </cell>
          <cell r="N135">
            <v>-58753.818396865427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300001</v>
          </cell>
          <cell r="B137" t="str">
            <v>W12</v>
          </cell>
          <cell r="C137" t="str">
            <v xml:space="preserve">Pierre A. Capdau Learning Acdmy </v>
          </cell>
          <cell r="D137">
            <v>-4288.2112809413138</v>
          </cell>
          <cell r="E137">
            <v>0</v>
          </cell>
          <cell r="F137">
            <v>0</v>
          </cell>
          <cell r="G137">
            <v>0</v>
          </cell>
          <cell r="H137">
            <v>-4370.4228446029247</v>
          </cell>
          <cell r="I137">
            <v>0</v>
          </cell>
          <cell r="J137">
            <v>0</v>
          </cell>
          <cell r="K137">
            <v>-11984.552117141649</v>
          </cell>
          <cell r="L137">
            <v>8860.4992511455421</v>
          </cell>
          <cell r="M137">
            <v>0</v>
          </cell>
          <cell r="N137">
            <v>-11782.686991540344</v>
          </cell>
        </row>
        <row r="138">
          <cell r="A138">
            <v>300002</v>
          </cell>
          <cell r="B138" t="str">
            <v>W11</v>
          </cell>
          <cell r="C138" t="str">
            <v xml:space="preserve">Medard H. Nelson Elem </v>
          </cell>
          <cell r="D138">
            <v>0</v>
          </cell>
          <cell r="E138">
            <v>0</v>
          </cell>
          <cell r="F138">
            <v>0</v>
          </cell>
          <cell r="G138">
            <v>-4333.3705039639899</v>
          </cell>
          <cell r="H138">
            <v>0</v>
          </cell>
          <cell r="I138">
            <v>0</v>
          </cell>
          <cell r="J138">
            <v>0</v>
          </cell>
          <cell r="K138">
            <v>-6512.5053382611404</v>
          </cell>
          <cell r="L138">
            <v>4393.1972849338363</v>
          </cell>
          <cell r="M138">
            <v>0</v>
          </cell>
          <cell r="N138">
            <v>-6452.6785572912941</v>
          </cell>
        </row>
        <row r="139">
          <cell r="A139">
            <v>300003</v>
          </cell>
          <cell r="B139" t="str">
            <v>W13</v>
          </cell>
          <cell r="C139" t="str">
            <v xml:space="preserve">Lake Area New Tech Early College </v>
          </cell>
          <cell r="D139">
            <v>0</v>
          </cell>
          <cell r="E139">
            <v>-2144.1056404706569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-2144.1056404706569</v>
          </cell>
        </row>
        <row r="140">
          <cell r="A140">
            <v>300004</v>
          </cell>
          <cell r="B140" t="str">
            <v>W14</v>
          </cell>
          <cell r="C140" t="str">
            <v xml:space="preserve">Gentilly Terrace Elem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-4348.7345590766217</v>
          </cell>
          <cell r="I140">
            <v>0</v>
          </cell>
          <cell r="J140">
            <v>0</v>
          </cell>
          <cell r="K140">
            <v>-9124.8117337425465</v>
          </cell>
          <cell r="L140">
            <v>8817.1226800929344</v>
          </cell>
          <cell r="M140">
            <v>0</v>
          </cell>
          <cell r="N140">
            <v>-4656.4236127262338</v>
          </cell>
        </row>
        <row r="141">
          <cell r="A141">
            <v>360001</v>
          </cell>
          <cell r="B141" t="str">
            <v>WAH</v>
          </cell>
          <cell r="C141" t="str">
            <v xml:space="preserve">The NET Charter School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-13225.684020139401</v>
          </cell>
          <cell r="M141">
            <v>0</v>
          </cell>
          <cell r="N141">
            <v>-13225.684020139401</v>
          </cell>
        </row>
        <row r="142">
          <cell r="A142">
            <v>361001</v>
          </cell>
          <cell r="B142" t="str">
            <v>WAI</v>
          </cell>
          <cell r="C142" t="str">
            <v xml:space="preserve">Crescent Leadership Acdmy </v>
          </cell>
          <cell r="D142">
            <v>-25599.137972490065</v>
          </cell>
          <cell r="E142">
            <v>-6400</v>
          </cell>
          <cell r="F142">
            <v>0</v>
          </cell>
          <cell r="G142">
            <v>0</v>
          </cell>
          <cell r="H142">
            <v>-8697.4691181532435</v>
          </cell>
          <cell r="I142">
            <v>0</v>
          </cell>
          <cell r="J142">
            <v>0</v>
          </cell>
          <cell r="K142">
            <v>-18360.273606791234</v>
          </cell>
          <cell r="L142">
            <v>17634.245360185869</v>
          </cell>
          <cell r="M142">
            <v>0</v>
          </cell>
          <cell r="N142">
            <v>-41422.635337248677</v>
          </cell>
        </row>
        <row r="143">
          <cell r="A143">
            <v>363001</v>
          </cell>
          <cell r="B143" t="str">
            <v>WAF</v>
          </cell>
          <cell r="C143" t="str">
            <v xml:space="preserve">Harriet Tubman Charter School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363002</v>
          </cell>
          <cell r="B144" t="str">
            <v>WAM</v>
          </cell>
          <cell r="C144" t="str">
            <v xml:space="preserve">Paul Habans Elem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-2174.3672795383109</v>
          </cell>
          <cell r="I144">
            <v>0</v>
          </cell>
          <cell r="J144">
            <v>0</v>
          </cell>
          <cell r="K144">
            <v>-14307.093303766324</v>
          </cell>
          <cell r="L144">
            <v>4408.5613400464672</v>
          </cell>
          <cell r="M144">
            <v>0</v>
          </cell>
          <cell r="N144">
            <v>-12072.899243258165</v>
          </cell>
        </row>
        <row r="145">
          <cell r="A145">
            <v>364001</v>
          </cell>
          <cell r="B145" t="str">
            <v>WAE</v>
          </cell>
          <cell r="C145" t="str">
            <v xml:space="preserve">Fannie C. Williams Charter School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367001</v>
          </cell>
          <cell r="B146" t="str">
            <v>WAB</v>
          </cell>
          <cell r="C146" t="str">
            <v xml:space="preserve">Edgar P. Harney Spirit of Excel. Acdmy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-2174.3672795383118</v>
          </cell>
          <cell r="I146">
            <v>0</v>
          </cell>
          <cell r="J146">
            <v>0</v>
          </cell>
          <cell r="K146">
            <v>-3957.4558855324676</v>
          </cell>
          <cell r="L146">
            <v>4408.5613400464672</v>
          </cell>
          <cell r="M146">
            <v>0</v>
          </cell>
          <cell r="N146">
            <v>-1723.2618250243122</v>
          </cell>
        </row>
        <row r="147">
          <cell r="A147">
            <v>368001</v>
          </cell>
          <cell r="B147" t="str">
            <v>WAA</v>
          </cell>
          <cell r="C147" t="str">
            <v xml:space="preserve">Morris Jeff Community School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-6523.1018386149326</v>
          </cell>
          <cell r="I147">
            <v>0</v>
          </cell>
          <cell r="J147">
            <v>0</v>
          </cell>
          <cell r="K147">
            <v>-10721.02557721626</v>
          </cell>
          <cell r="L147">
            <v>13225.684020139401</v>
          </cell>
          <cell r="M147">
            <v>0</v>
          </cell>
          <cell r="N147">
            <v>-4018.4433956917928</v>
          </cell>
        </row>
        <row r="148">
          <cell r="A148">
            <v>369001</v>
          </cell>
          <cell r="B148" t="str">
            <v>WZ1</v>
          </cell>
          <cell r="C148" t="str">
            <v xml:space="preserve">ReNEW Cultural Arts Acdmy. </v>
          </cell>
          <cell r="D148">
            <v>-8533.0459908300218</v>
          </cell>
          <cell r="E148">
            <v>-2133.2614977075054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-1294.8547764364246</v>
          </cell>
          <cell r="L148">
            <v>0</v>
          </cell>
          <cell r="M148">
            <v>0</v>
          </cell>
          <cell r="N148">
            <v>-11961.162264973953</v>
          </cell>
        </row>
        <row r="149">
          <cell r="A149">
            <v>369002</v>
          </cell>
          <cell r="B149" t="str">
            <v>WZ2</v>
          </cell>
          <cell r="C149" t="str">
            <v xml:space="preserve">ReNEW SciTech Acdmy. </v>
          </cell>
          <cell r="D149">
            <v>-4266.5229954150109</v>
          </cell>
          <cell r="E149">
            <v>0</v>
          </cell>
          <cell r="F149">
            <v>0</v>
          </cell>
          <cell r="G149">
            <v>-8697.4691181532435</v>
          </cell>
          <cell r="H149">
            <v>4348.7345590766199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-8615.2575544916344</v>
          </cell>
        </row>
        <row r="150">
          <cell r="A150">
            <v>369003</v>
          </cell>
          <cell r="B150" t="str">
            <v>WZ3</v>
          </cell>
          <cell r="C150" t="str">
            <v xml:space="preserve">ReNEW Delores T. Aaron Elem </v>
          </cell>
          <cell r="D150">
            <v>0</v>
          </cell>
          <cell r="E150">
            <v>0</v>
          </cell>
          <cell r="F150">
            <v>0</v>
          </cell>
          <cell r="G150">
            <v>-4348.7345590766199</v>
          </cell>
          <cell r="H150">
            <v>2174.3672795383109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-2174.367279538309</v>
          </cell>
        </row>
        <row r="151">
          <cell r="A151">
            <v>369005</v>
          </cell>
          <cell r="B151" t="str">
            <v>WZ5</v>
          </cell>
          <cell r="C151" t="str">
            <v>ReNEW Acc. High, City Park (+369004)</v>
          </cell>
          <cell r="D151">
            <v>-17066.568986245031</v>
          </cell>
          <cell r="E151">
            <v>-6399.7844931225163</v>
          </cell>
          <cell r="F151">
            <v>0</v>
          </cell>
          <cell r="G151">
            <v>0</v>
          </cell>
          <cell r="H151">
            <v>-45661.712870304531</v>
          </cell>
          <cell r="I151">
            <v>0</v>
          </cell>
          <cell r="J151">
            <v>0</v>
          </cell>
          <cell r="K151">
            <v>-84235.2165435153</v>
          </cell>
          <cell r="L151">
            <v>83762.665460882883</v>
          </cell>
          <cell r="M151">
            <v>0</v>
          </cell>
          <cell r="N151">
            <v>-69600.617432304483</v>
          </cell>
        </row>
        <row r="152">
          <cell r="A152">
            <v>369006</v>
          </cell>
          <cell r="B152" t="str">
            <v>WZ6</v>
          </cell>
          <cell r="C152" t="str">
            <v xml:space="preserve">ReNEW Schaumburg Elem </v>
          </cell>
          <cell r="D152">
            <v>0</v>
          </cell>
          <cell r="E152">
            <v>-8533.0459908300218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-8533.0459908300218</v>
          </cell>
        </row>
        <row r="153">
          <cell r="A153" t="str">
            <v>WZ7001</v>
          </cell>
          <cell r="B153">
            <v>369007</v>
          </cell>
          <cell r="C153" t="str">
            <v xml:space="preserve">ReNEW McDonogh City Park Acdmy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373001</v>
          </cell>
          <cell r="B154" t="str">
            <v>WV1</v>
          </cell>
          <cell r="C154" t="str">
            <v xml:space="preserve">Arise Academy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373002</v>
          </cell>
          <cell r="B155" t="str">
            <v>WV2</v>
          </cell>
          <cell r="C155" t="str">
            <v xml:space="preserve">Mildred Osborne Elem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374001</v>
          </cell>
          <cell r="B156" t="str">
            <v>WU1</v>
          </cell>
          <cell r="C156" t="str">
            <v xml:space="preserve">Success Preparatory Academy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381001</v>
          </cell>
          <cell r="B157" t="str">
            <v>WI1</v>
          </cell>
          <cell r="C157" t="str">
            <v xml:space="preserve">Akili Academy of N.O.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382001</v>
          </cell>
          <cell r="B158" t="str">
            <v>WJ1</v>
          </cell>
          <cell r="C158" t="str">
            <v xml:space="preserve">Sci Academy </v>
          </cell>
          <cell r="D158">
            <v>-4304.0388313615367</v>
          </cell>
          <cell r="E158">
            <v>0</v>
          </cell>
          <cell r="F158">
            <v>0</v>
          </cell>
          <cell r="G158">
            <v>0</v>
          </cell>
          <cell r="H158">
            <v>-2193.1251975115738</v>
          </cell>
          <cell r="I158">
            <v>0</v>
          </cell>
          <cell r="J158">
            <v>0</v>
          </cell>
          <cell r="K158">
            <v>-10433.778454787944</v>
          </cell>
          <cell r="L158">
            <v>4446.0771759929921</v>
          </cell>
          <cell r="M158">
            <v>0</v>
          </cell>
          <cell r="N158">
            <v>-12484.865307668064</v>
          </cell>
        </row>
        <row r="159">
          <cell r="A159">
            <v>382002</v>
          </cell>
          <cell r="B159" t="str">
            <v>WJ2</v>
          </cell>
          <cell r="C159" t="str">
            <v xml:space="preserve">G.W. Carver Collegiate Acdmy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-3236.3957534686015</v>
          </cell>
          <cell r="L159">
            <v>0</v>
          </cell>
          <cell r="M159">
            <v>0</v>
          </cell>
          <cell r="N159">
            <v>-3236.3957534686015</v>
          </cell>
        </row>
        <row r="160">
          <cell r="A160">
            <v>382003</v>
          </cell>
          <cell r="B160" t="str">
            <v>WJ3</v>
          </cell>
          <cell r="C160" t="str">
            <v xml:space="preserve">G.W. Carver Prep Acdmy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-2174.3672795383118</v>
          </cell>
          <cell r="I160">
            <v>0</v>
          </cell>
          <cell r="J160">
            <v>0</v>
          </cell>
          <cell r="K160">
            <v>-3916.6223213085159</v>
          </cell>
          <cell r="L160">
            <v>4408.5613400464672</v>
          </cell>
          <cell r="M160">
            <v>0</v>
          </cell>
          <cell r="N160">
            <v>-1682.4282608003605</v>
          </cell>
        </row>
        <row r="161">
          <cell r="A161">
            <v>385001</v>
          </cell>
          <cell r="B161" t="str">
            <v>WE1</v>
          </cell>
          <cell r="C161" t="str">
            <v xml:space="preserve">Sylvanie Williams College Prep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385002</v>
          </cell>
          <cell r="B162" t="str">
            <v>WE2</v>
          </cell>
          <cell r="C162" t="str">
            <v xml:space="preserve">Cohen College Prep </v>
          </cell>
          <cell r="D162">
            <v>-8533.0459908300218</v>
          </cell>
          <cell r="E162">
            <v>0</v>
          </cell>
          <cell r="F162">
            <v>0</v>
          </cell>
          <cell r="G162">
            <v>-4348.7345590766199</v>
          </cell>
          <cell r="H162">
            <v>0</v>
          </cell>
          <cell r="I162">
            <v>0</v>
          </cell>
          <cell r="J162">
            <v>0</v>
          </cell>
          <cell r="K162">
            <v>-13191.955691287698</v>
          </cell>
          <cell r="L162">
            <v>0</v>
          </cell>
          <cell r="M162">
            <v>0</v>
          </cell>
          <cell r="N162">
            <v>-26073.73624119434</v>
          </cell>
        </row>
        <row r="163">
          <cell r="A163">
            <v>385003</v>
          </cell>
          <cell r="B163" t="str">
            <v>WE3</v>
          </cell>
          <cell r="C163" t="str">
            <v xml:space="preserve">Crocker College Prep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-3236.3957534686015</v>
          </cell>
          <cell r="L163">
            <v>0</v>
          </cell>
          <cell r="M163">
            <v>0</v>
          </cell>
          <cell r="N163">
            <v>-3236.3957534686015</v>
          </cell>
        </row>
        <row r="164">
          <cell r="A164">
            <v>390001</v>
          </cell>
          <cell r="B164" t="str">
            <v>W21</v>
          </cell>
          <cell r="C164" t="str">
            <v xml:space="preserve">James M. Singleton Charter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-4253.2533460875566</v>
          </cell>
          <cell r="I164">
            <v>0</v>
          </cell>
          <cell r="J164">
            <v>0</v>
          </cell>
          <cell r="K164">
            <v>-10941.766780955291</v>
          </cell>
          <cell r="L164">
            <v>8626.160254114804</v>
          </cell>
          <cell r="M164">
            <v>0</v>
          </cell>
          <cell r="N164">
            <v>-6568.8598729280438</v>
          </cell>
        </row>
        <row r="165">
          <cell r="A165">
            <v>391002</v>
          </cell>
          <cell r="B165" t="str">
            <v>W32001</v>
          </cell>
          <cell r="C165" t="str">
            <v xml:space="preserve">Joseph A. Craig </v>
          </cell>
          <cell r="D165">
            <v>0</v>
          </cell>
          <cell r="E165">
            <v>-2133</v>
          </cell>
          <cell r="F165">
            <v>0</v>
          </cell>
          <cell r="G165">
            <v>-13046.203677229867</v>
          </cell>
          <cell r="H165">
            <v>-4348.7345590766126</v>
          </cell>
          <cell r="I165">
            <v>0</v>
          </cell>
          <cell r="J165">
            <v>0</v>
          </cell>
          <cell r="K165">
            <v>-25310.696025298395</v>
          </cell>
          <cell r="L165">
            <v>22042.806700232337</v>
          </cell>
          <cell r="M165">
            <v>0</v>
          </cell>
          <cell r="N165">
            <v>-22795.827561372542</v>
          </cell>
        </row>
        <row r="166">
          <cell r="A166">
            <v>393001</v>
          </cell>
          <cell r="B166" t="str">
            <v>W51</v>
          </cell>
          <cell r="C166" t="str">
            <v xml:space="preserve">Lafayette Academy </v>
          </cell>
          <cell r="D166">
            <v>-4297.3928768446385</v>
          </cell>
          <cell r="E166">
            <v>0</v>
          </cell>
          <cell r="F166">
            <v>0</v>
          </cell>
          <cell r="G166">
            <v>0</v>
          </cell>
          <cell r="H166">
            <v>-2189.8022202531247</v>
          </cell>
          <cell r="I166">
            <v>0</v>
          </cell>
          <cell r="J166">
            <v>0</v>
          </cell>
          <cell r="K166">
            <v>-3988.3257669620953</v>
          </cell>
          <cell r="L166">
            <v>4439.4312214760939</v>
          </cell>
          <cell r="M166">
            <v>0</v>
          </cell>
          <cell r="N166">
            <v>-6036.0896425837636</v>
          </cell>
        </row>
        <row r="167">
          <cell r="A167">
            <v>393002</v>
          </cell>
          <cell r="B167" t="str">
            <v>W52</v>
          </cell>
          <cell r="C167" t="str">
            <v xml:space="preserve">Esperanza Charter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-2122.7958262841566</v>
          </cell>
          <cell r="I167">
            <v>0</v>
          </cell>
          <cell r="J167">
            <v>0</v>
          </cell>
          <cell r="K167">
            <v>-3846.2219313596502</v>
          </cell>
          <cell r="L167">
            <v>4305.4184335381688</v>
          </cell>
          <cell r="M167">
            <v>0</v>
          </cell>
          <cell r="N167">
            <v>-1663.5993241056385</v>
          </cell>
        </row>
        <row r="168">
          <cell r="A168">
            <v>393003</v>
          </cell>
          <cell r="B168" t="str">
            <v>W53</v>
          </cell>
          <cell r="C168" t="str">
            <v xml:space="preserve">McDonogh #42 Elem Charter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-9709.1872604058044</v>
          </cell>
          <cell r="L168">
            <v>0</v>
          </cell>
          <cell r="M168">
            <v>0</v>
          </cell>
          <cell r="N168">
            <v>-9709.1872604058044</v>
          </cell>
        </row>
        <row r="169">
          <cell r="A169">
            <v>395001</v>
          </cell>
          <cell r="B169" t="str">
            <v>W66</v>
          </cell>
          <cell r="C169" t="str">
            <v xml:space="preserve">Martin Behrman </v>
          </cell>
          <cell r="D169">
            <v>0</v>
          </cell>
          <cell r="E169">
            <v>-2099.4356873231454</v>
          </cell>
          <cell r="F169">
            <v>0</v>
          </cell>
          <cell r="G169">
            <v>0</v>
          </cell>
          <cell r="H169">
            <v>-2140.5414691539518</v>
          </cell>
          <cell r="I169">
            <v>0</v>
          </cell>
          <cell r="J169">
            <v>0</v>
          </cell>
          <cell r="K169">
            <v>-3889.8042647637476</v>
          </cell>
          <cell r="L169">
            <v>4340.9097192777463</v>
          </cell>
          <cell r="M169">
            <v>0</v>
          </cell>
          <cell r="N169">
            <v>-3788.8717019630985</v>
          </cell>
        </row>
        <row r="170">
          <cell r="A170">
            <v>395002</v>
          </cell>
          <cell r="B170" t="str">
            <v>W65</v>
          </cell>
          <cell r="C170" t="str">
            <v xml:space="preserve">Dwight D. Eisenhower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395003</v>
          </cell>
          <cell r="B171" t="str">
            <v>W64</v>
          </cell>
          <cell r="C171" t="str">
            <v xml:space="preserve">William J. Fischer </v>
          </cell>
          <cell r="D171">
            <v>0</v>
          </cell>
          <cell r="E171">
            <v>0</v>
          </cell>
          <cell r="F171">
            <v>0</v>
          </cell>
          <cell r="G171">
            <v>-4364.0597544530192</v>
          </cell>
          <cell r="H171">
            <v>0</v>
          </cell>
          <cell r="I171">
            <v>0</v>
          </cell>
          <cell r="J171">
            <v>0</v>
          </cell>
          <cell r="K171">
            <v>-3972.7810809088646</v>
          </cell>
          <cell r="L171">
            <v>4423.8865354228637</v>
          </cell>
          <cell r="M171">
            <v>0</v>
          </cell>
          <cell r="N171">
            <v>-3912.9542999390196</v>
          </cell>
        </row>
        <row r="172">
          <cell r="A172">
            <v>395004</v>
          </cell>
          <cell r="B172" t="str">
            <v>W63</v>
          </cell>
          <cell r="C172" t="str">
            <v xml:space="preserve">McDonogh #32 Elem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395005</v>
          </cell>
          <cell r="B173" t="str">
            <v>W62</v>
          </cell>
          <cell r="C173" t="str">
            <v xml:space="preserve">LB Landry-OP Walker College &amp; Career Prep </v>
          </cell>
          <cell r="D173">
            <v>-8225.0894477586535</v>
          </cell>
          <cell r="E173">
            <v>-12337.634171637979</v>
          </cell>
          <cell r="F173">
            <v>0</v>
          </cell>
          <cell r="G173">
            <v>-4194.7562875410076</v>
          </cell>
          <cell r="H173">
            <v>-60823.966169343592</v>
          </cell>
          <cell r="I173">
            <v>0</v>
          </cell>
          <cell r="J173">
            <v>0</v>
          </cell>
          <cell r="K173">
            <v>-138399.43333775541</v>
          </cell>
          <cell r="L173">
            <v>55309.579890640176</v>
          </cell>
          <cell r="M173">
            <v>0</v>
          </cell>
          <cell r="N173">
            <v>-168671.29952339648</v>
          </cell>
        </row>
        <row r="174">
          <cell r="A174">
            <v>395007</v>
          </cell>
          <cell r="B174" t="str">
            <v>W67</v>
          </cell>
          <cell r="C174" t="str">
            <v xml:space="preserve">Algiers Technology Acdmy </v>
          </cell>
          <cell r="D174">
            <v>-8856.3721887764696</v>
          </cell>
          <cell r="E174">
            <v>-4428.1860943882348</v>
          </cell>
          <cell r="F174">
            <v>0</v>
          </cell>
          <cell r="G174">
            <v>0</v>
          </cell>
          <cell r="H174">
            <v>-60890.368383672918</v>
          </cell>
          <cell r="I174">
            <v>0</v>
          </cell>
          <cell r="J174">
            <v>0</v>
          </cell>
          <cell r="K174">
            <v>-115315.56681533802</v>
          </cell>
          <cell r="L174">
            <v>105115.16209745289</v>
          </cell>
          <cell r="M174">
            <v>0</v>
          </cell>
          <cell r="N174">
            <v>-84375.33138472274</v>
          </cell>
        </row>
        <row r="175">
          <cell r="A175">
            <v>397001</v>
          </cell>
          <cell r="B175" t="str">
            <v>W71</v>
          </cell>
          <cell r="C175" t="str">
            <v xml:space="preserve">Sophie B. Wright Learning Acdmy </v>
          </cell>
          <cell r="D175">
            <v>-21311.065359895259</v>
          </cell>
          <cell r="E175">
            <v>-2131.106535989526</v>
          </cell>
          <cell r="F175">
            <v>0</v>
          </cell>
          <cell r="G175">
            <v>0</v>
          </cell>
          <cell r="H175">
            <v>-8688.8492712813259</v>
          </cell>
          <cell r="I175">
            <v>0</v>
          </cell>
          <cell r="J175">
            <v>0</v>
          </cell>
          <cell r="K175">
            <v>-17607.926275151156</v>
          </cell>
          <cell r="L175">
            <v>17617.005666442034</v>
          </cell>
          <cell r="M175">
            <v>0</v>
          </cell>
          <cell r="N175">
            <v>-32121.941775875232</v>
          </cell>
        </row>
        <row r="176">
          <cell r="A176">
            <v>398001</v>
          </cell>
          <cell r="B176" t="str">
            <v>W82</v>
          </cell>
          <cell r="C176" t="str">
            <v xml:space="preserve">KIPP Believe College Prep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398002</v>
          </cell>
          <cell r="B177" t="str">
            <v>W81</v>
          </cell>
          <cell r="C177" t="str">
            <v xml:space="preserve">KIPP McDonogh 15 Sch. for Creative Arts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-4327.4934993988572</v>
          </cell>
          <cell r="I177">
            <v>0</v>
          </cell>
          <cell r="J177">
            <v>0</v>
          </cell>
          <cell r="K177">
            <v>-8821.8045610105546</v>
          </cell>
          <cell r="L177">
            <v>8774.6405607374054</v>
          </cell>
          <cell r="M177">
            <v>0</v>
          </cell>
          <cell r="N177">
            <v>-4374.6574996720065</v>
          </cell>
        </row>
        <row r="178">
          <cell r="A178">
            <v>398003</v>
          </cell>
          <cell r="B178" t="str">
            <v>W83</v>
          </cell>
          <cell r="C178" t="str">
            <v xml:space="preserve">KIPP Central City Acdmy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-2097.6160198762673</v>
          </cell>
          <cell r="I178">
            <v>0</v>
          </cell>
          <cell r="J178">
            <v>0</v>
          </cell>
          <cell r="K178">
            <v>-7040.3491196769828</v>
          </cell>
          <cell r="L178">
            <v>4255.0588207223809</v>
          </cell>
          <cell r="M178">
            <v>0</v>
          </cell>
          <cell r="N178">
            <v>-4882.9063188308683</v>
          </cell>
        </row>
        <row r="179">
          <cell r="A179">
            <v>398004</v>
          </cell>
          <cell r="B179" t="str">
            <v>WL1</v>
          </cell>
          <cell r="C179" t="str">
            <v xml:space="preserve">KIPP Central City Primary </v>
          </cell>
          <cell r="D179">
            <v>-4261.805223244859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-4261.805223244859</v>
          </cell>
        </row>
        <row r="180">
          <cell r="A180">
            <v>398005</v>
          </cell>
          <cell r="B180" t="str">
            <v>W84</v>
          </cell>
          <cell r="C180" t="str">
            <v xml:space="preserve">KIPP Renaissance High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398006</v>
          </cell>
          <cell r="B181" t="str">
            <v>W85</v>
          </cell>
          <cell r="C181" t="str">
            <v xml:space="preserve">KIPP N.O. Leadership Acdmy </v>
          </cell>
          <cell r="D181">
            <v>0</v>
          </cell>
          <cell r="E181">
            <v>0</v>
          </cell>
          <cell r="F181">
            <v>0</v>
          </cell>
          <cell r="G181">
            <v>-4348.7345590766636</v>
          </cell>
          <cell r="H181">
            <v>0</v>
          </cell>
          <cell r="I181">
            <v>0</v>
          </cell>
          <cell r="J181">
            <v>0</v>
          </cell>
          <cell r="K181">
            <v>-7171.0419574301995</v>
          </cell>
          <cell r="L181">
            <v>4408.5613400464672</v>
          </cell>
          <cell r="M181">
            <v>0</v>
          </cell>
          <cell r="N181">
            <v>-7111.2151764603959</v>
          </cell>
        </row>
        <row r="182">
          <cell r="A182">
            <v>398007</v>
          </cell>
          <cell r="B182" t="str">
            <v>W86</v>
          </cell>
          <cell r="C182" t="str">
            <v xml:space="preserve">KIPP East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-2174.36727953831</v>
          </cell>
          <cell r="I182">
            <v>0</v>
          </cell>
          <cell r="J182">
            <v>0</v>
          </cell>
          <cell r="K182">
            <v>-3957.4558855324676</v>
          </cell>
          <cell r="L182">
            <v>4408.5613400464672</v>
          </cell>
          <cell r="M182">
            <v>0</v>
          </cell>
          <cell r="N182">
            <v>-1723.2618250243104</v>
          </cell>
        </row>
        <row r="183">
          <cell r="A183">
            <v>399001</v>
          </cell>
          <cell r="B183" t="str">
            <v>W91</v>
          </cell>
          <cell r="C183" t="str">
            <v xml:space="preserve">S.J. Green Charter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399002</v>
          </cell>
          <cell r="B184" t="str">
            <v>W92</v>
          </cell>
          <cell r="C184" t="str">
            <v xml:space="preserve">Arthur Ashe Charter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399003</v>
          </cell>
          <cell r="B185" t="str">
            <v>W93</v>
          </cell>
          <cell r="C185" t="str">
            <v xml:space="preserve">Joseph Clark High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-4348.7345590766236</v>
          </cell>
          <cell r="I185">
            <v>0</v>
          </cell>
          <cell r="J185">
            <v>0</v>
          </cell>
          <cell r="K185">
            <v>-17116.847068056228</v>
          </cell>
          <cell r="L185">
            <v>4408.5613400464672</v>
          </cell>
          <cell r="M185">
            <v>0</v>
          </cell>
          <cell r="N185">
            <v>-17057.020287086383</v>
          </cell>
        </row>
        <row r="186">
          <cell r="A186">
            <v>399004</v>
          </cell>
          <cell r="B186" t="str">
            <v>W94</v>
          </cell>
          <cell r="C186" t="str">
            <v>Phillis Wheatley Community Sch.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399005</v>
          </cell>
          <cell r="B187" t="str">
            <v>W95</v>
          </cell>
          <cell r="C187" t="str">
            <v xml:space="preserve">Langston Hughes Acdmy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 t="str">
            <v>3A5001</v>
          </cell>
          <cell r="B188" t="str">
            <v>W5A</v>
          </cell>
          <cell r="C188" t="str">
            <v xml:space="preserve">Mary D. Coghill Accelerated </v>
          </cell>
          <cell r="D188">
            <v>-4266.5229954150109</v>
          </cell>
          <cell r="E188">
            <v>-8533.0459908300218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-15147.021541182095</v>
          </cell>
          <cell r="L188">
            <v>0</v>
          </cell>
          <cell r="M188">
            <v>0</v>
          </cell>
          <cell r="N188">
            <v>-27946.590527427128</v>
          </cell>
        </row>
      </sheetData>
      <sheetData sheetId="2">
        <row r="3">
          <cell r="H3">
            <v>0</v>
          </cell>
        </row>
      </sheetData>
      <sheetData sheetId="3">
        <row r="3">
          <cell r="H3">
            <v>0</v>
          </cell>
        </row>
      </sheetData>
      <sheetData sheetId="4">
        <row r="3">
          <cell r="H3">
            <v>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_MFP Summary"/>
      <sheetName val="ADM_summary"/>
      <sheetName val="ADM_Detail"/>
    </sheetNames>
    <sheetDataSet>
      <sheetData sheetId="0">
        <row r="6">
          <cell r="E6">
            <v>1.994737</v>
          </cell>
        </row>
        <row r="7">
          <cell r="E7">
            <v>0.61578900000000003</v>
          </cell>
        </row>
        <row r="8">
          <cell r="E8">
            <v>3.1526320000000001</v>
          </cell>
        </row>
        <row r="9">
          <cell r="E9">
            <v>1.526316</v>
          </cell>
        </row>
        <row r="10">
          <cell r="E10">
            <v>1</v>
          </cell>
        </row>
        <row r="11">
          <cell r="E11">
            <v>3.078948</v>
          </cell>
        </row>
        <row r="12">
          <cell r="E12">
            <v>1.521053</v>
          </cell>
        </row>
        <row r="13">
          <cell r="E13">
            <v>8.7000010000000003</v>
          </cell>
        </row>
        <row r="14">
          <cell r="E14">
            <v>37.284213999999999</v>
          </cell>
        </row>
        <row r="15">
          <cell r="E15">
            <v>9.9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0.81052599999999997</v>
          </cell>
        </row>
        <row r="21">
          <cell r="E21">
            <v>5.1894749999999998</v>
          </cell>
        </row>
        <row r="22">
          <cell r="E22">
            <v>35.031579000000001</v>
          </cell>
        </row>
        <row r="23">
          <cell r="E23">
            <v>1</v>
          </cell>
        </row>
        <row r="24">
          <cell r="E24">
            <v>1</v>
          </cell>
        </row>
        <row r="25">
          <cell r="E25">
            <v>5.4894730000000003</v>
          </cell>
        </row>
        <row r="26">
          <cell r="E26">
            <v>4.2947369999999996</v>
          </cell>
        </row>
        <row r="27">
          <cell r="E27">
            <v>1.5736840000000001</v>
          </cell>
        </row>
        <row r="28">
          <cell r="E28">
            <v>1.2</v>
          </cell>
        </row>
        <row r="29">
          <cell r="E29">
            <v>2.1473689999999999</v>
          </cell>
        </row>
        <row r="30">
          <cell r="E30">
            <v>0</v>
          </cell>
        </row>
        <row r="31">
          <cell r="E31">
            <v>22.810527</v>
          </cell>
        </row>
        <row r="32">
          <cell r="E32">
            <v>0</v>
          </cell>
        </row>
        <row r="33">
          <cell r="E33">
            <v>9.6052610000000005</v>
          </cell>
        </row>
        <row r="34">
          <cell r="E34">
            <v>7.526313</v>
          </cell>
        </row>
        <row r="35">
          <cell r="E35">
            <v>0</v>
          </cell>
        </row>
        <row r="36">
          <cell r="E36">
            <v>2.215789</v>
          </cell>
        </row>
        <row r="37">
          <cell r="E37">
            <v>3.1947369999999999</v>
          </cell>
        </row>
        <row r="38">
          <cell r="E38">
            <v>4.9421059999999999</v>
          </cell>
        </row>
        <row r="39">
          <cell r="E39">
            <v>4.5421060000000004</v>
          </cell>
        </row>
        <row r="41">
          <cell r="E41">
            <v>18.910527999999999</v>
          </cell>
        </row>
        <row r="42">
          <cell r="E42">
            <v>5.4684210000000002</v>
          </cell>
        </row>
        <row r="43">
          <cell r="E43">
            <v>0.62105299999999997</v>
          </cell>
        </row>
        <row r="44">
          <cell r="E44">
            <v>0.33684199999999997</v>
          </cell>
        </row>
        <row r="45">
          <cell r="E45">
            <v>3.9789469999999998</v>
          </cell>
        </row>
        <row r="46">
          <cell r="E46">
            <v>0</v>
          </cell>
        </row>
        <row r="47">
          <cell r="E47">
            <v>8.1368419999999997</v>
          </cell>
        </row>
        <row r="48">
          <cell r="E48">
            <v>1.031579</v>
          </cell>
        </row>
        <row r="49">
          <cell r="E49">
            <v>1.494737</v>
          </cell>
        </row>
        <row r="50">
          <cell r="E50">
            <v>1.626315</v>
          </cell>
        </row>
        <row r="51">
          <cell r="E51">
            <v>0</v>
          </cell>
        </row>
        <row r="52">
          <cell r="E52">
            <v>0.247368</v>
          </cell>
        </row>
        <row r="53">
          <cell r="E53">
            <v>2.9842110000000002</v>
          </cell>
        </row>
        <row r="54">
          <cell r="E54">
            <v>1.9263159999999999</v>
          </cell>
        </row>
        <row r="55">
          <cell r="E55">
            <v>5.5315799999999999</v>
          </cell>
        </row>
        <row r="56">
          <cell r="E56">
            <v>1.2210529999999999</v>
          </cell>
        </row>
        <row r="57">
          <cell r="E57">
            <v>6.1526329999999998</v>
          </cell>
        </row>
        <row r="58">
          <cell r="E58">
            <v>10.010527</v>
          </cell>
        </row>
        <row r="59">
          <cell r="E59">
            <v>1</v>
          </cell>
        </row>
        <row r="60">
          <cell r="E60">
            <v>6.6631580000000001</v>
          </cell>
        </row>
        <row r="61">
          <cell r="E61">
            <v>1.521053</v>
          </cell>
        </row>
        <row r="62">
          <cell r="E62">
            <v>5.7894730000000001</v>
          </cell>
        </row>
        <row r="63">
          <cell r="E63">
            <v>1</v>
          </cell>
        </row>
        <row r="64">
          <cell r="E64">
            <v>2.6736840000000002</v>
          </cell>
        </row>
        <row r="65">
          <cell r="E65">
            <v>8.3684220000000007</v>
          </cell>
        </row>
        <row r="66">
          <cell r="E66">
            <v>1.3421050000000001</v>
          </cell>
        </row>
        <row r="67">
          <cell r="E67">
            <v>2.3894730000000002</v>
          </cell>
        </row>
        <row r="68">
          <cell r="E68">
            <v>1.742105</v>
          </cell>
        </row>
        <row r="69">
          <cell r="E69">
            <v>0</v>
          </cell>
        </row>
        <row r="70">
          <cell r="E70">
            <v>4.052632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1</v>
          </cell>
        </row>
        <row r="74">
          <cell r="E74">
            <v>0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G_Milestone"/>
      <sheetName val="5A2H_MAX"/>
      <sheetName val="5A3_OJJ"/>
      <sheetName val="5A4_NOCCA"/>
      <sheetName val="5A5_LSMSA"/>
      <sheetName val="5B1_RSD Orleans"/>
      <sheetName val="5B1A_Type 3B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K_Tallulah"/>
      <sheetName val="5C1L_Northshore"/>
      <sheetName val="5C1M_BR Charter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2_LAVCA"/>
      <sheetName val="5C3_LA Conn"/>
      <sheetName val="6_Local Deduct Calc"/>
      <sheetName val="7_Local Revenue"/>
      <sheetName val="8_2.1.16 SIS"/>
      <sheetName val="8A_2.1.16 3B&amp;5"/>
      <sheetName val="Source Data"/>
      <sheetName val="Per Pupil_Weighted Fun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AA_Laurel"/>
    </sheetNames>
    <sheetDataSet>
      <sheetData sheetId="0">
        <row r="82">
          <cell r="R8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AB_Apex"/>
    </sheetNames>
    <sheetDataSet>
      <sheetData sheetId="0">
        <row r="82">
          <cell r="R82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AC_Smothers"/>
    </sheetNames>
    <sheetDataSet>
      <sheetData sheetId="0">
        <row r="82">
          <cell r="R8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C1AD_Greater"/>
    </sheetNames>
    <sheetDataSet>
      <sheetData sheetId="0">
        <row r="82">
          <cell r="R82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-Year Summary"/>
      <sheetName val="October Mid-Year Adj"/>
      <sheetName val="Oct_Legacy Type 2"/>
      <sheetName val="Oct_New Type 2"/>
      <sheetName val="Oct_3B"/>
      <sheetName val="Oct_New Vision"/>
      <sheetName val="Oct_Glencoe"/>
      <sheetName val="Oct_ISL"/>
      <sheetName val="Oct_Avoyelles"/>
      <sheetName val="Oct_Delhi"/>
      <sheetName val="Oct_Belle Chasse"/>
      <sheetName val="Oct_Milestone"/>
      <sheetName val="Oct_MAX"/>
      <sheetName val="Oct_NOCCA"/>
      <sheetName val="Oct_LSMSA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eff Chamber"/>
      <sheetName val="Oct_Tallulah"/>
      <sheetName val="Oct_Northshore"/>
      <sheetName val="Oct_BR Charter"/>
      <sheetName val="Oct_Delta"/>
      <sheetName val="Oct_Impact"/>
      <sheetName val="Oct_Vision"/>
      <sheetName val="Oct_Advantage"/>
      <sheetName val="Oct_Iberville"/>
      <sheetName val="Oct_LC Col Prep"/>
      <sheetName val="Oct_Northeast"/>
      <sheetName val="Oct_Acadiana Ren"/>
      <sheetName val="Oct_Laf Ren"/>
      <sheetName val="Oct_Willow"/>
      <sheetName val="Oct_Tangi"/>
      <sheetName val="Oct_GEO"/>
      <sheetName val="Oct_Lincoln"/>
      <sheetName val="Oct_Laurel"/>
      <sheetName val="Oct_Apex"/>
      <sheetName val="Oct_Smothers"/>
      <sheetName val="Oct_Greater"/>
      <sheetName val="Oct_LAVCA"/>
      <sheetName val="Oct_LA Conn"/>
      <sheetName val="February Mid-Year Adj"/>
      <sheetName val="Feb_Legacy Type 2"/>
      <sheetName val="Feb_New Type 2"/>
      <sheetName val="Feb_3B"/>
      <sheetName val="Feb_New Vision"/>
      <sheetName val="Feb_Glencoe"/>
      <sheetName val="Feb_ISL"/>
      <sheetName val="Feb_Avoyelles"/>
      <sheetName val="Feb_Delhi"/>
      <sheetName val="Feb_Belle Chasse"/>
      <sheetName val="Feb_Milestone"/>
      <sheetName val="Feb_MAX"/>
      <sheetName val="Feb_NOCCA"/>
      <sheetName val="Feb_LSMSA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eff Chamber"/>
      <sheetName val="Feb_Tallulah"/>
      <sheetName val="Feb_Northshore"/>
      <sheetName val="Feb_BR Charter"/>
      <sheetName val="Feb_Delta"/>
      <sheetName val="Feb_Impact"/>
      <sheetName val="Feb_Vision"/>
      <sheetName val="Feb_Advantage"/>
      <sheetName val="Feb_Iberville"/>
      <sheetName val="Feb_LC Col Prep"/>
      <sheetName val="Feb_Northeast"/>
      <sheetName val="Feb_Acadiana Ren"/>
      <sheetName val="Feb_Laf Ren"/>
      <sheetName val="Feb_Willow"/>
      <sheetName val="Feb_Tangi"/>
      <sheetName val="Feb_GEO"/>
      <sheetName val="Feb_Lincoln"/>
      <sheetName val="Feb_Laurel"/>
      <sheetName val="Feb_Apex"/>
      <sheetName val="Feb_Smothers"/>
      <sheetName val="Feb_Greater"/>
      <sheetName val="Feb_LAVCA"/>
      <sheetName val="Feb_LA Conn"/>
      <sheetName val="Source Data"/>
      <sheetName val="Cont PrYr Pay Raise"/>
      <sheetName val="MER"/>
    </sheetNames>
    <sheetDataSet>
      <sheetData sheetId="0"/>
      <sheetData sheetId="1">
        <row r="3">
          <cell r="J3">
            <v>43552</v>
          </cell>
        </row>
        <row r="4">
          <cell r="J4">
            <v>251930</v>
          </cell>
        </row>
        <row r="5">
          <cell r="J5">
            <v>462072</v>
          </cell>
        </row>
        <row r="6">
          <cell r="J6">
            <v>-238687</v>
          </cell>
        </row>
        <row r="7">
          <cell r="J7">
            <v>-612000</v>
          </cell>
        </row>
        <row r="8">
          <cell r="J8">
            <v>-250690</v>
          </cell>
        </row>
        <row r="9">
          <cell r="J9">
            <v>-63800</v>
          </cell>
        </row>
        <row r="10">
          <cell r="J10">
            <v>1829320</v>
          </cell>
        </row>
        <row r="11">
          <cell r="J11">
            <v>-397232</v>
          </cell>
        </row>
        <row r="12">
          <cell r="J12">
            <v>1052783</v>
          </cell>
        </row>
        <row r="13">
          <cell r="J13">
            <v>196150</v>
          </cell>
        </row>
        <row r="14">
          <cell r="J14">
            <v>46004</v>
          </cell>
        </row>
        <row r="15">
          <cell r="J15">
            <v>-707906</v>
          </cell>
        </row>
        <row r="16">
          <cell r="J16">
            <v>112914</v>
          </cell>
        </row>
        <row r="17">
          <cell r="J17">
            <v>290840</v>
          </cell>
        </row>
        <row r="18">
          <cell r="J18">
            <v>185760</v>
          </cell>
        </row>
        <row r="19">
          <cell r="J19">
            <v>-3908520</v>
          </cell>
        </row>
        <row r="20">
          <cell r="J20">
            <v>-91091</v>
          </cell>
        </row>
        <row r="21">
          <cell r="J21">
            <v>12130</v>
          </cell>
        </row>
        <row r="22">
          <cell r="J22">
            <v>-244880</v>
          </cell>
        </row>
        <row r="23">
          <cell r="J23">
            <v>770298</v>
          </cell>
        </row>
        <row r="24">
          <cell r="J24">
            <v>-373728</v>
          </cell>
        </row>
        <row r="25">
          <cell r="J25">
            <v>-130318</v>
          </cell>
        </row>
        <row r="26">
          <cell r="J26">
            <v>213316</v>
          </cell>
        </row>
        <row r="27">
          <cell r="J27">
            <v>-53251</v>
          </cell>
        </row>
        <row r="28">
          <cell r="J28">
            <v>2019042</v>
          </cell>
        </row>
        <row r="29">
          <cell r="J29">
            <v>299966</v>
          </cell>
        </row>
        <row r="30">
          <cell r="J30">
            <v>1080807</v>
          </cell>
        </row>
        <row r="31">
          <cell r="J31">
            <v>478296</v>
          </cell>
        </row>
        <row r="32">
          <cell r="J32">
            <v>-337212</v>
          </cell>
        </row>
        <row r="33">
          <cell r="J33">
            <v>-2526376</v>
          </cell>
        </row>
        <row r="34">
          <cell r="J34">
            <v>-2822353</v>
          </cell>
        </row>
        <row r="35">
          <cell r="J35">
            <v>-405760</v>
          </cell>
        </row>
        <row r="36">
          <cell r="J36">
            <v>-752863</v>
          </cell>
        </row>
        <row r="37">
          <cell r="J37">
            <v>-155932</v>
          </cell>
        </row>
        <row r="39">
          <cell r="J39">
            <v>-948750</v>
          </cell>
        </row>
        <row r="40">
          <cell r="J40">
            <v>92990</v>
          </cell>
        </row>
        <row r="41">
          <cell r="J41">
            <v>354960</v>
          </cell>
        </row>
        <row r="42">
          <cell r="J42">
            <v>-577344</v>
          </cell>
        </row>
        <row r="43">
          <cell r="J43">
            <v>38874</v>
          </cell>
        </row>
        <row r="44">
          <cell r="J44">
            <v>-610785</v>
          </cell>
        </row>
        <row r="45">
          <cell r="J45">
            <v>-64980</v>
          </cell>
        </row>
        <row r="46">
          <cell r="J46">
            <v>647795</v>
          </cell>
        </row>
        <row r="47">
          <cell r="J47">
            <v>-410670</v>
          </cell>
        </row>
        <row r="48">
          <cell r="J48">
            <v>449268</v>
          </cell>
        </row>
        <row r="49">
          <cell r="J49">
            <v>247503</v>
          </cell>
        </row>
        <row r="50">
          <cell r="J50">
            <v>126603</v>
          </cell>
        </row>
        <row r="51">
          <cell r="J51">
            <v>-1115520</v>
          </cell>
        </row>
        <row r="52">
          <cell r="J52">
            <v>-579336</v>
          </cell>
        </row>
        <row r="53">
          <cell r="J53">
            <v>-1207584</v>
          </cell>
        </row>
        <row r="54">
          <cell r="J54">
            <v>1502718</v>
          </cell>
        </row>
        <row r="55">
          <cell r="J55">
            <v>-789796</v>
          </cell>
        </row>
        <row r="56">
          <cell r="J56">
            <v>-112208</v>
          </cell>
        </row>
        <row r="57">
          <cell r="J57">
            <v>-537351</v>
          </cell>
        </row>
        <row r="58">
          <cell r="J58">
            <v>-625704</v>
          </cell>
        </row>
        <row r="59">
          <cell r="J59">
            <v>325380</v>
          </cell>
        </row>
        <row r="60">
          <cell r="J60">
            <v>-1289122</v>
          </cell>
        </row>
        <row r="61">
          <cell r="J61">
            <v>57048</v>
          </cell>
        </row>
        <row r="62">
          <cell r="J62">
            <v>-214380</v>
          </cell>
        </row>
        <row r="63">
          <cell r="J63">
            <v>219356</v>
          </cell>
        </row>
        <row r="64">
          <cell r="J64">
            <v>-39696</v>
          </cell>
        </row>
        <row r="65">
          <cell r="J65">
            <v>400760</v>
          </cell>
        </row>
        <row r="66">
          <cell r="J66">
            <v>-56176</v>
          </cell>
        </row>
        <row r="67">
          <cell r="J67">
            <v>-534336</v>
          </cell>
        </row>
        <row r="68">
          <cell r="J68">
            <v>-956672</v>
          </cell>
        </row>
        <row r="69">
          <cell r="J69">
            <v>369024</v>
          </cell>
        </row>
        <row r="70">
          <cell r="J70">
            <v>104020</v>
          </cell>
        </row>
        <row r="71">
          <cell r="J71">
            <v>-236448</v>
          </cell>
        </row>
        <row r="74">
          <cell r="J74">
            <v>143690</v>
          </cell>
        </row>
        <row r="75">
          <cell r="J75">
            <v>182900</v>
          </cell>
        </row>
        <row r="124">
          <cell r="A124" t="str">
            <v>W12001</v>
          </cell>
          <cell r="B124">
            <v>300001</v>
          </cell>
          <cell r="C124" t="str">
            <v xml:space="preserve">Pierre A. Capdau Learning Acdmy </v>
          </cell>
          <cell r="D124">
            <v>411</v>
          </cell>
          <cell r="E124">
            <v>352</v>
          </cell>
          <cell r="F124">
            <v>-59</v>
          </cell>
          <cell r="G124">
            <v>0</v>
          </cell>
          <cell r="H124">
            <v>-59</v>
          </cell>
          <cell r="J124">
            <v>-248228</v>
          </cell>
        </row>
        <row r="125">
          <cell r="A125" t="str">
            <v>W13001</v>
          </cell>
          <cell r="B125">
            <v>300003</v>
          </cell>
          <cell r="C125" t="str">
            <v xml:space="preserve">Lake Area New Tech Early College </v>
          </cell>
          <cell r="D125">
            <v>776</v>
          </cell>
          <cell r="E125">
            <v>775</v>
          </cell>
          <cell r="F125">
            <v>-1</v>
          </cell>
          <cell r="G125">
            <v>0</v>
          </cell>
          <cell r="H125">
            <v>-1</v>
          </cell>
          <cell r="J125">
            <v>38369</v>
          </cell>
        </row>
        <row r="126">
          <cell r="A126" t="str">
            <v>W31001</v>
          </cell>
          <cell r="B126" t="str">
            <v>W31001</v>
          </cell>
          <cell r="C126" t="str">
            <v>Dr. Martin Luther King Jr Charter for Sci &amp; Tech</v>
          </cell>
          <cell r="D126">
            <v>743</v>
          </cell>
          <cell r="E126">
            <v>986</v>
          </cell>
          <cell r="F126">
            <v>243</v>
          </cell>
          <cell r="G126">
            <v>243</v>
          </cell>
          <cell r="H126">
            <v>0</v>
          </cell>
          <cell r="J126">
            <v>1029122</v>
          </cell>
        </row>
        <row r="127">
          <cell r="A127" t="str">
            <v>W5A001</v>
          </cell>
          <cell r="B127" t="str">
            <v>3A5001</v>
          </cell>
          <cell r="C127" t="str">
            <v xml:space="preserve">Mary D. Coghill Accelerated </v>
          </cell>
          <cell r="D127">
            <v>627</v>
          </cell>
          <cell r="E127">
            <v>610</v>
          </cell>
          <cell r="F127">
            <v>-17</v>
          </cell>
          <cell r="G127">
            <v>0</v>
          </cell>
          <cell r="H127">
            <v>-17</v>
          </cell>
          <cell r="J127">
            <v>-14563</v>
          </cell>
        </row>
        <row r="128">
          <cell r="A128" t="str">
            <v>W84001</v>
          </cell>
          <cell r="B128">
            <v>398005</v>
          </cell>
          <cell r="C128" t="str">
            <v xml:space="preserve">KIPP Renaissance High </v>
          </cell>
          <cell r="D128">
            <v>465</v>
          </cell>
          <cell r="E128">
            <v>490</v>
          </cell>
          <cell r="F128">
            <v>25</v>
          </cell>
          <cell r="G128">
            <v>25</v>
          </cell>
          <cell r="H128">
            <v>0</v>
          </cell>
          <cell r="J128">
            <v>65574</v>
          </cell>
        </row>
        <row r="129">
          <cell r="C129" t="str">
            <v>Total Type 3B Charter Schools</v>
          </cell>
          <cell r="D129">
            <v>3022</v>
          </cell>
          <cell r="E129">
            <v>3213</v>
          </cell>
          <cell r="F129">
            <v>191</v>
          </cell>
          <cell r="G129">
            <v>268</v>
          </cell>
          <cell r="H129">
            <v>-77</v>
          </cell>
          <cell r="J129">
            <v>870274</v>
          </cell>
        </row>
        <row r="131">
          <cell r="A131" t="str">
            <v>WX1001</v>
          </cell>
          <cell r="B131">
            <v>371001</v>
          </cell>
          <cell r="C131" t="str">
            <v>Linwood Public Charter</v>
          </cell>
          <cell r="D131">
            <v>641</v>
          </cell>
          <cell r="E131">
            <v>701</v>
          </cell>
          <cell r="F131">
            <v>60</v>
          </cell>
          <cell r="G131">
            <v>60</v>
          </cell>
          <cell r="H131">
            <v>0</v>
          </cell>
          <cell r="I131">
            <v>5368.0291579235927</v>
          </cell>
          <cell r="J131">
            <v>322082</v>
          </cell>
        </row>
        <row r="132">
          <cell r="A132" t="str">
            <v>W8B001</v>
          </cell>
          <cell r="B132" t="str">
            <v>3AP002</v>
          </cell>
          <cell r="C132" t="str">
            <v>Celerity Crestworth Charter School</v>
          </cell>
          <cell r="D132">
            <v>209</v>
          </cell>
          <cell r="E132">
            <v>155</v>
          </cell>
          <cell r="F132">
            <v>-54</v>
          </cell>
          <cell r="G132">
            <v>0</v>
          </cell>
          <cell r="H132">
            <v>-54</v>
          </cell>
          <cell r="I132">
            <v>4223.3888979601616</v>
          </cell>
          <cell r="J132">
            <v>-228063</v>
          </cell>
        </row>
        <row r="133">
          <cell r="A133" t="str">
            <v>W9B001</v>
          </cell>
          <cell r="B133" t="str">
            <v>3B9001</v>
          </cell>
          <cell r="C133" t="str">
            <v>Capitol High School</v>
          </cell>
          <cell r="D133">
            <v>396</v>
          </cell>
          <cell r="E133">
            <v>410</v>
          </cell>
          <cell r="F133">
            <v>14</v>
          </cell>
          <cell r="G133">
            <v>14</v>
          </cell>
          <cell r="H133">
            <v>0</v>
          </cell>
          <cell r="I133">
            <v>4223.3888979601616</v>
          </cell>
          <cell r="J133">
            <v>59127</v>
          </cell>
        </row>
        <row r="134">
          <cell r="A134" t="str">
            <v>WAO001</v>
          </cell>
          <cell r="B134" t="str">
            <v>3AP003</v>
          </cell>
          <cell r="C134" t="str">
            <v>Celerity Dalton Charter School</v>
          </cell>
          <cell r="D134">
            <v>510</v>
          </cell>
          <cell r="E134">
            <v>442</v>
          </cell>
          <cell r="F134">
            <v>-68</v>
          </cell>
          <cell r="G134">
            <v>0</v>
          </cell>
          <cell r="H134">
            <v>-68</v>
          </cell>
          <cell r="I134">
            <v>4223.3888979601616</v>
          </cell>
          <cell r="J134">
            <v>-287190</v>
          </cell>
        </row>
        <row r="135">
          <cell r="A135" t="str">
            <v>WAP001</v>
          </cell>
          <cell r="B135" t="str">
            <v>3AP001</v>
          </cell>
          <cell r="C135" t="str">
            <v>Celerity Lanier Charter School</v>
          </cell>
          <cell r="D135">
            <v>418</v>
          </cell>
          <cell r="E135">
            <v>359</v>
          </cell>
          <cell r="F135">
            <v>-59</v>
          </cell>
          <cell r="G135">
            <v>0</v>
          </cell>
          <cell r="H135">
            <v>-59</v>
          </cell>
          <cell r="I135">
            <v>4223.3888979601616</v>
          </cell>
          <cell r="J135">
            <v>-249180</v>
          </cell>
        </row>
        <row r="136">
          <cell r="A136" t="str">
            <v>WAQ001</v>
          </cell>
          <cell r="B136" t="str">
            <v>3AQ001</v>
          </cell>
          <cell r="C136" t="str">
            <v>Baton Rouge University Prep</v>
          </cell>
          <cell r="D136">
            <v>173</v>
          </cell>
          <cell r="E136">
            <v>252</v>
          </cell>
          <cell r="F136">
            <v>79</v>
          </cell>
          <cell r="G136">
            <v>79</v>
          </cell>
          <cell r="H136">
            <v>0</v>
          </cell>
          <cell r="I136">
            <v>4223.3888979601616</v>
          </cell>
          <cell r="J136">
            <v>333648</v>
          </cell>
        </row>
        <row r="137">
          <cell r="A137" t="str">
            <v>WAV001</v>
          </cell>
          <cell r="B137" t="str">
            <v>WAV001</v>
          </cell>
          <cell r="C137" t="str">
            <v>Democracy Prep</v>
          </cell>
          <cell r="D137">
            <v>131</v>
          </cell>
          <cell r="E137">
            <v>276</v>
          </cell>
          <cell r="F137">
            <v>145</v>
          </cell>
          <cell r="G137">
            <v>145</v>
          </cell>
          <cell r="H137">
            <v>0</v>
          </cell>
          <cell r="I137">
            <v>4223.3888979601616</v>
          </cell>
          <cell r="J137">
            <v>612391</v>
          </cell>
        </row>
        <row r="138">
          <cell r="A138" t="str">
            <v>WAW001</v>
          </cell>
          <cell r="B138" t="str">
            <v>WAW001</v>
          </cell>
          <cell r="C138" t="str">
            <v>Baton Rouge Bridge Academy</v>
          </cell>
          <cell r="D138">
            <v>77</v>
          </cell>
          <cell r="E138">
            <v>144</v>
          </cell>
          <cell r="F138">
            <v>67</v>
          </cell>
          <cell r="G138">
            <v>67</v>
          </cell>
          <cell r="H138">
            <v>0</v>
          </cell>
          <cell r="I138">
            <v>4223.3888979601616</v>
          </cell>
          <cell r="J138">
            <v>282967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100</v>
          </cell>
          <cell r="E139">
            <v>167</v>
          </cell>
          <cell r="F139">
            <v>67</v>
          </cell>
          <cell r="G139">
            <v>67</v>
          </cell>
          <cell r="H139">
            <v>0</v>
          </cell>
          <cell r="I139">
            <v>4223.3888979601616</v>
          </cell>
          <cell r="J139">
            <v>282967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524</v>
          </cell>
          <cell r="E140">
            <v>576</v>
          </cell>
          <cell r="F140">
            <v>52</v>
          </cell>
          <cell r="G140">
            <v>52</v>
          </cell>
          <cell r="H140">
            <v>0</v>
          </cell>
          <cell r="I140">
            <v>4223.3888979601616</v>
          </cell>
          <cell r="J140">
            <v>219616</v>
          </cell>
        </row>
        <row r="141">
          <cell r="C141" t="str">
            <v>Total Type 5 Charters - LA</v>
          </cell>
          <cell r="D141">
            <v>3179</v>
          </cell>
          <cell r="E141">
            <v>3482</v>
          </cell>
          <cell r="F141">
            <v>303</v>
          </cell>
          <cell r="G141">
            <v>484</v>
          </cell>
          <cell r="H141">
            <v>-181</v>
          </cell>
          <cell r="J141">
            <v>1348365</v>
          </cell>
        </row>
        <row r="143">
          <cell r="A143" t="str">
            <v>W11001</v>
          </cell>
          <cell r="B143">
            <v>300002</v>
          </cell>
          <cell r="C143" t="str">
            <v xml:space="preserve">Medard H. Nelson Elem </v>
          </cell>
          <cell r="D143">
            <v>475</v>
          </cell>
          <cell r="E143">
            <v>420</v>
          </cell>
          <cell r="F143">
            <v>-55</v>
          </cell>
          <cell r="G143">
            <v>0</v>
          </cell>
          <cell r="H143">
            <v>-55</v>
          </cell>
          <cell r="I143">
            <v>4373.1827130639012</v>
          </cell>
          <cell r="J143">
            <v>-240525</v>
          </cell>
        </row>
        <row r="144">
          <cell r="A144" t="str">
            <v>W14001</v>
          </cell>
          <cell r="B144">
            <v>300004</v>
          </cell>
          <cell r="C144" t="str">
            <v xml:space="preserve">Gentilly Terrace Elem </v>
          </cell>
          <cell r="D144">
            <v>443</v>
          </cell>
          <cell r="E144">
            <v>432</v>
          </cell>
          <cell r="F144">
            <v>-11</v>
          </cell>
          <cell r="G144">
            <v>0</v>
          </cell>
          <cell r="H144">
            <v>-11</v>
          </cell>
          <cell r="I144">
            <v>4388.5467681765331</v>
          </cell>
          <cell r="J144">
            <v>-48274</v>
          </cell>
        </row>
        <row r="145">
          <cell r="A145" t="str">
            <v>W21001</v>
          </cell>
          <cell r="B145">
            <v>390001</v>
          </cell>
          <cell r="C145" t="str">
            <v xml:space="preserve">James M. Singleton Charter </v>
          </cell>
          <cell r="D145">
            <v>431</v>
          </cell>
          <cell r="E145">
            <v>372</v>
          </cell>
          <cell r="F145">
            <v>-59</v>
          </cell>
          <cell r="G145">
            <v>0</v>
          </cell>
          <cell r="H145">
            <v>-59</v>
          </cell>
          <cell r="I145">
            <v>4293.0655551874679</v>
          </cell>
          <cell r="J145">
            <v>-253291</v>
          </cell>
        </row>
        <row r="146">
          <cell r="A146" t="str">
            <v>W32001</v>
          </cell>
          <cell r="B146" t="str">
            <v>W32001</v>
          </cell>
          <cell r="C146" t="str">
            <v xml:space="preserve">Joseph A. Craig </v>
          </cell>
          <cell r="D146">
            <v>320</v>
          </cell>
          <cell r="E146">
            <v>276</v>
          </cell>
          <cell r="F146">
            <v>-44</v>
          </cell>
          <cell r="G146">
            <v>0</v>
          </cell>
          <cell r="H146">
            <v>-44</v>
          </cell>
          <cell r="I146">
            <v>4388.5467681765331</v>
          </cell>
          <cell r="J146">
            <v>-193096</v>
          </cell>
        </row>
        <row r="147">
          <cell r="A147" t="str">
            <v>W51001</v>
          </cell>
          <cell r="B147">
            <v>393001</v>
          </cell>
          <cell r="C147" t="str">
            <v xml:space="preserve">Lafayette Academy </v>
          </cell>
          <cell r="D147">
            <v>864</v>
          </cell>
          <cell r="E147">
            <v>964</v>
          </cell>
          <cell r="F147">
            <v>100</v>
          </cell>
          <cell r="G147">
            <v>100</v>
          </cell>
          <cell r="H147">
            <v>0</v>
          </cell>
          <cell r="I147">
            <v>4419.4166496061607</v>
          </cell>
          <cell r="J147">
            <v>441942</v>
          </cell>
        </row>
        <row r="148">
          <cell r="A148" t="str">
            <v>W52001</v>
          </cell>
          <cell r="B148">
            <v>393002</v>
          </cell>
          <cell r="C148" t="str">
            <v xml:space="preserve">Esperanza Charter </v>
          </cell>
          <cell r="D148">
            <v>518</v>
          </cell>
          <cell r="E148">
            <v>518</v>
          </cell>
          <cell r="F148">
            <v>0</v>
          </cell>
          <cell r="G148">
            <v>0</v>
          </cell>
          <cell r="H148">
            <v>0</v>
          </cell>
          <cell r="I148">
            <v>4285.4038616682346</v>
          </cell>
          <cell r="J148">
            <v>0</v>
          </cell>
        </row>
        <row r="149">
          <cell r="A149" t="str">
            <v>W53001</v>
          </cell>
          <cell r="B149">
            <v>393003</v>
          </cell>
          <cell r="C149" t="str">
            <v xml:space="preserve">McDonogh #42 Elem Charter </v>
          </cell>
          <cell r="D149">
            <v>464</v>
          </cell>
          <cell r="E149">
            <v>464</v>
          </cell>
          <cell r="F149">
            <v>0</v>
          </cell>
          <cell r="G149">
            <v>0</v>
          </cell>
          <cell r="H149">
            <v>0</v>
          </cell>
          <cell r="I149">
            <v>4388.5467681765331</v>
          </cell>
          <cell r="J149">
            <v>0</v>
          </cell>
        </row>
        <row r="150">
          <cell r="A150" t="str">
            <v>W62001</v>
          </cell>
          <cell r="B150">
            <v>395005</v>
          </cell>
          <cell r="C150" t="str">
            <v xml:space="preserve">LB Landry-OP Walker College &amp; Career Prep </v>
          </cell>
          <cell r="D150">
            <v>1245</v>
          </cell>
          <cell r="E150">
            <v>1197</v>
          </cell>
          <cell r="F150">
            <v>-48</v>
          </cell>
          <cell r="G150">
            <v>0</v>
          </cell>
          <cell r="H150">
            <v>-48</v>
          </cell>
          <cell r="I150">
            <v>4234.5684966408489</v>
          </cell>
          <cell r="J150">
            <v>-203259</v>
          </cell>
        </row>
        <row r="151">
          <cell r="A151" t="str">
            <v>W63001</v>
          </cell>
          <cell r="B151">
            <v>395004</v>
          </cell>
          <cell r="C151" t="str">
            <v xml:space="preserve">McDonogh #32 Elem </v>
          </cell>
          <cell r="D151">
            <v>587</v>
          </cell>
          <cell r="E151">
            <v>462</v>
          </cell>
          <cell r="F151">
            <v>-125</v>
          </cell>
          <cell r="G151">
            <v>0</v>
          </cell>
          <cell r="H151">
            <v>-125</v>
          </cell>
          <cell r="I151">
            <v>4645.9830458360457</v>
          </cell>
          <cell r="J151">
            <v>-580748</v>
          </cell>
        </row>
        <row r="152">
          <cell r="A152" t="str">
            <v>W64001</v>
          </cell>
          <cell r="B152">
            <v>395003</v>
          </cell>
          <cell r="C152" t="str">
            <v xml:space="preserve">William J. Fischer </v>
          </cell>
          <cell r="D152">
            <v>531</v>
          </cell>
          <cell r="E152">
            <v>429</v>
          </cell>
          <cell r="F152">
            <v>-102</v>
          </cell>
          <cell r="G152">
            <v>0</v>
          </cell>
          <cell r="H152">
            <v>-102</v>
          </cell>
          <cell r="I152">
            <v>4403.8719635529296</v>
          </cell>
          <cell r="J152">
            <v>-449195</v>
          </cell>
        </row>
        <row r="153">
          <cell r="A153" t="str">
            <v>W65001</v>
          </cell>
          <cell r="B153">
            <v>395002</v>
          </cell>
          <cell r="C153" t="str">
            <v xml:space="preserve">Dwight D. Eisenhower </v>
          </cell>
          <cell r="D153">
            <v>732</v>
          </cell>
          <cell r="E153">
            <v>741</v>
          </cell>
          <cell r="F153">
            <v>9</v>
          </cell>
          <cell r="G153">
            <v>9</v>
          </cell>
          <cell r="H153">
            <v>0</v>
          </cell>
          <cell r="I153">
            <v>4329.4356167440556</v>
          </cell>
          <cell r="J153">
            <v>38965</v>
          </cell>
        </row>
        <row r="154">
          <cell r="A154" t="str">
            <v>W66001</v>
          </cell>
          <cell r="B154">
            <v>395001</v>
          </cell>
          <cell r="C154" t="str">
            <v xml:space="preserve">Martin Behrman </v>
          </cell>
          <cell r="D154">
            <v>676</v>
          </cell>
          <cell r="E154">
            <v>698</v>
          </cell>
          <cell r="F154">
            <v>22</v>
          </cell>
          <cell r="G154">
            <v>22</v>
          </cell>
          <cell r="H154">
            <v>0</v>
          </cell>
          <cell r="I154">
            <v>4320.8951474078131</v>
          </cell>
          <cell r="J154">
            <v>95060</v>
          </cell>
        </row>
        <row r="155">
          <cell r="A155" t="str">
            <v>W67001</v>
          </cell>
          <cell r="B155">
            <v>395007</v>
          </cell>
          <cell r="C155" t="str">
            <v xml:space="preserve">Algiers Technology Acdmy </v>
          </cell>
          <cell r="D155">
            <v>241</v>
          </cell>
          <cell r="E155">
            <v>200</v>
          </cell>
          <cell r="F155">
            <v>-41</v>
          </cell>
          <cell r="G155">
            <v>0</v>
          </cell>
          <cell r="H155">
            <v>-41</v>
          </cell>
          <cell r="I155">
            <v>4550.209867149757</v>
          </cell>
          <cell r="J155">
            <v>-186559</v>
          </cell>
        </row>
        <row r="156">
          <cell r="A156" t="str">
            <v>W71001</v>
          </cell>
          <cell r="B156">
            <v>397001</v>
          </cell>
          <cell r="C156" t="str">
            <v xml:space="preserve">Sophie B. Wright Learning Acdmy </v>
          </cell>
          <cell r="D156">
            <v>424</v>
          </cell>
          <cell r="E156">
            <v>464</v>
          </cell>
          <cell r="F156">
            <v>40</v>
          </cell>
          <cell r="G156">
            <v>40</v>
          </cell>
          <cell r="H156">
            <v>0</v>
          </cell>
          <cell r="I156">
            <v>4384.2368447405743</v>
          </cell>
          <cell r="J156">
            <v>175369</v>
          </cell>
        </row>
        <row r="157">
          <cell r="A157" t="str">
            <v>W81001</v>
          </cell>
          <cell r="B157">
            <v>398002</v>
          </cell>
          <cell r="C157" t="str">
            <v xml:space="preserve">KIPP McDonogh 15 Sch. for the Creative Arts </v>
          </cell>
          <cell r="D157">
            <v>912</v>
          </cell>
          <cell r="E157">
            <v>792</v>
          </cell>
          <cell r="F157">
            <v>-120</v>
          </cell>
          <cell r="G157">
            <v>0</v>
          </cell>
          <cell r="H157">
            <v>-120</v>
          </cell>
          <cell r="I157">
            <v>4367.3057084987686</v>
          </cell>
          <cell r="J157">
            <v>-524077</v>
          </cell>
        </row>
        <row r="158">
          <cell r="A158" t="str">
            <v>W82001</v>
          </cell>
          <cell r="B158">
            <v>398001</v>
          </cell>
          <cell r="C158" t="str">
            <v xml:space="preserve">KIPP Believe College Prep </v>
          </cell>
          <cell r="D158">
            <v>883</v>
          </cell>
          <cell r="E158">
            <v>866</v>
          </cell>
          <cell r="F158">
            <v>-17</v>
          </cell>
          <cell r="G158">
            <v>0</v>
          </cell>
          <cell r="H158">
            <v>-17</v>
          </cell>
          <cell r="I158">
            <v>4286.4609949012565</v>
          </cell>
          <cell r="J158">
            <v>-72870</v>
          </cell>
        </row>
        <row r="159">
          <cell r="A159" t="str">
            <v>W83001</v>
          </cell>
          <cell r="B159">
            <v>398003</v>
          </cell>
          <cell r="C159" t="str">
            <v xml:space="preserve">KIPP Central City Acdmy </v>
          </cell>
          <cell r="D159">
            <v>425</v>
          </cell>
          <cell r="E159">
            <v>424</v>
          </cell>
          <cell r="F159">
            <v>-1</v>
          </cell>
          <cell r="G159">
            <v>0</v>
          </cell>
          <cell r="H159">
            <v>-1</v>
          </cell>
          <cell r="I159">
            <v>4235.0442488524459</v>
          </cell>
          <cell r="J159">
            <v>-4235</v>
          </cell>
        </row>
        <row r="160">
          <cell r="A160" t="str">
            <v>W85001</v>
          </cell>
          <cell r="B160">
            <v>398006</v>
          </cell>
          <cell r="C160" t="str">
            <v xml:space="preserve">KIPP N.O. Leadership Acdmy </v>
          </cell>
          <cell r="D160">
            <v>868</v>
          </cell>
          <cell r="E160">
            <v>843</v>
          </cell>
          <cell r="F160">
            <v>-25</v>
          </cell>
          <cell r="G160">
            <v>0</v>
          </cell>
          <cell r="H160">
            <v>-25</v>
          </cell>
          <cell r="I160">
            <v>4388.5467681765331</v>
          </cell>
          <cell r="J160">
            <v>-109714</v>
          </cell>
        </row>
        <row r="161">
          <cell r="A161" t="str">
            <v>W86001</v>
          </cell>
          <cell r="B161">
            <v>398007</v>
          </cell>
          <cell r="C161" t="str">
            <v xml:space="preserve">KIPP East </v>
          </cell>
          <cell r="D161">
            <v>158</v>
          </cell>
          <cell r="E161">
            <v>239</v>
          </cell>
          <cell r="F161">
            <v>81</v>
          </cell>
          <cell r="G161">
            <v>81</v>
          </cell>
          <cell r="H161">
            <v>0</v>
          </cell>
          <cell r="I161">
            <v>4388.5467681765331</v>
          </cell>
          <cell r="J161">
            <v>355472</v>
          </cell>
        </row>
        <row r="162">
          <cell r="A162" t="str">
            <v>W91001</v>
          </cell>
          <cell r="B162">
            <v>399001</v>
          </cell>
          <cell r="C162" t="str">
            <v xml:space="preserve">S.J. Green Charter </v>
          </cell>
          <cell r="D162">
            <v>509</v>
          </cell>
          <cell r="E162">
            <v>470</v>
          </cell>
          <cell r="F162">
            <v>-39</v>
          </cell>
          <cell r="G162">
            <v>0</v>
          </cell>
          <cell r="H162">
            <v>-39</v>
          </cell>
          <cell r="I162">
            <v>4395.3638279597235</v>
          </cell>
          <cell r="J162">
            <v>-171419</v>
          </cell>
        </row>
        <row r="163">
          <cell r="A163" t="str">
            <v>W92001</v>
          </cell>
          <cell r="B163">
            <v>399002</v>
          </cell>
          <cell r="C163" t="str">
            <v xml:space="preserve">Arthur Ashe Charter </v>
          </cell>
          <cell r="D163">
            <v>696</v>
          </cell>
          <cell r="E163">
            <v>750</v>
          </cell>
          <cell r="F163">
            <v>54</v>
          </cell>
          <cell r="G163">
            <v>54</v>
          </cell>
          <cell r="H163">
            <v>0</v>
          </cell>
          <cell r="I163">
            <v>4446.4847357319741</v>
          </cell>
          <cell r="J163">
            <v>240110</v>
          </cell>
        </row>
        <row r="164">
          <cell r="A164" t="str">
            <v>W93001</v>
          </cell>
          <cell r="B164">
            <v>399003</v>
          </cell>
          <cell r="C164" t="str">
            <v xml:space="preserve">Joseph Clark High </v>
          </cell>
          <cell r="D164">
            <v>371</v>
          </cell>
          <cell r="E164">
            <v>213</v>
          </cell>
          <cell r="F164">
            <v>-158</v>
          </cell>
          <cell r="G164">
            <v>0</v>
          </cell>
          <cell r="H164">
            <v>-158</v>
          </cell>
          <cell r="I164">
            <v>4388.5467681765331</v>
          </cell>
          <cell r="J164">
            <v>-693390</v>
          </cell>
        </row>
        <row r="165">
          <cell r="A165" t="str">
            <v>W94001</v>
          </cell>
          <cell r="B165">
            <v>399004</v>
          </cell>
          <cell r="C165" t="str">
            <v>Phillis Wheatley Community School</v>
          </cell>
          <cell r="D165">
            <v>659</v>
          </cell>
          <cell r="E165">
            <v>691</v>
          </cell>
          <cell r="F165">
            <v>32</v>
          </cell>
          <cell r="G165">
            <v>32</v>
          </cell>
          <cell r="H165">
            <v>0</v>
          </cell>
          <cell r="I165">
            <v>4388.5467681765331</v>
          </cell>
          <cell r="J165">
            <v>140433</v>
          </cell>
        </row>
        <row r="166">
          <cell r="A166" t="str">
            <v>W95001</v>
          </cell>
          <cell r="B166">
            <v>399005</v>
          </cell>
          <cell r="C166" t="str">
            <v xml:space="preserve">Langston Hughes Acdmy </v>
          </cell>
          <cell r="D166">
            <v>783</v>
          </cell>
          <cell r="E166">
            <v>763</v>
          </cell>
          <cell r="F166">
            <v>-20</v>
          </cell>
          <cell r="G166">
            <v>0</v>
          </cell>
          <cell r="H166">
            <v>-20</v>
          </cell>
          <cell r="I166">
            <v>4388.5467681765331</v>
          </cell>
          <cell r="J166">
            <v>-87771</v>
          </cell>
        </row>
        <row r="167">
          <cell r="A167" t="str">
            <v>WAA001</v>
          </cell>
          <cell r="B167">
            <v>368001</v>
          </cell>
          <cell r="C167" t="str">
            <v xml:space="preserve">Morris Jeff Community School </v>
          </cell>
          <cell r="D167">
            <v>559</v>
          </cell>
          <cell r="E167">
            <v>680</v>
          </cell>
          <cell r="F167">
            <v>121</v>
          </cell>
          <cell r="G167">
            <v>121</v>
          </cell>
          <cell r="H167">
            <v>0</v>
          </cell>
          <cell r="I167">
            <v>4388.5467681765331</v>
          </cell>
          <cell r="J167">
            <v>531014</v>
          </cell>
        </row>
        <row r="168">
          <cell r="A168" t="str">
            <v>WAB001</v>
          </cell>
          <cell r="B168">
            <v>367001</v>
          </cell>
          <cell r="C168" t="str">
            <v xml:space="preserve">Edgar P. Harney Spirit of Excellence Acdmy </v>
          </cell>
          <cell r="D168">
            <v>363</v>
          </cell>
          <cell r="E168">
            <v>317</v>
          </cell>
          <cell r="F168">
            <v>-46</v>
          </cell>
          <cell r="G168">
            <v>0</v>
          </cell>
          <cell r="H168">
            <v>-46</v>
          </cell>
          <cell r="I168">
            <v>4388.5467681765331</v>
          </cell>
          <cell r="J168">
            <v>-201873</v>
          </cell>
        </row>
        <row r="169">
          <cell r="A169" t="str">
            <v>WAE001</v>
          </cell>
          <cell r="B169">
            <v>364001</v>
          </cell>
          <cell r="C169" t="str">
            <v xml:space="preserve">Fannie C. Williams Charter School </v>
          </cell>
          <cell r="D169">
            <v>570</v>
          </cell>
          <cell r="E169">
            <v>571</v>
          </cell>
          <cell r="F169">
            <v>1</v>
          </cell>
          <cell r="G169">
            <v>1</v>
          </cell>
          <cell r="H169">
            <v>0</v>
          </cell>
          <cell r="I169">
            <v>4388.5467681765331</v>
          </cell>
          <cell r="J169">
            <v>4389</v>
          </cell>
        </row>
        <row r="170">
          <cell r="A170" t="str">
            <v>WAF001</v>
          </cell>
          <cell r="B170">
            <v>363001</v>
          </cell>
          <cell r="C170" t="str">
            <v xml:space="preserve">Harriet Tubman Charter School </v>
          </cell>
          <cell r="D170">
            <v>532</v>
          </cell>
          <cell r="E170">
            <v>573</v>
          </cell>
          <cell r="F170">
            <v>41</v>
          </cell>
          <cell r="G170">
            <v>41</v>
          </cell>
          <cell r="H170">
            <v>0</v>
          </cell>
          <cell r="I170">
            <v>4388.5467681765331</v>
          </cell>
          <cell r="J170">
            <v>179930</v>
          </cell>
        </row>
        <row r="171">
          <cell r="A171" t="str">
            <v>WAH001</v>
          </cell>
          <cell r="B171">
            <v>360001</v>
          </cell>
          <cell r="C171" t="str">
            <v xml:space="preserve">The NET Charter School </v>
          </cell>
          <cell r="D171">
            <v>163</v>
          </cell>
          <cell r="E171">
            <v>167</v>
          </cell>
          <cell r="F171">
            <v>4</v>
          </cell>
          <cell r="G171">
            <v>4</v>
          </cell>
          <cell r="H171">
            <v>0</v>
          </cell>
          <cell r="I171">
            <v>4388.5467681765331</v>
          </cell>
          <cell r="J171">
            <v>17554</v>
          </cell>
        </row>
        <row r="172">
          <cell r="A172" t="str">
            <v>WAI001</v>
          </cell>
          <cell r="B172">
            <v>361001</v>
          </cell>
          <cell r="C172" t="str">
            <v xml:space="preserve">Crescent Leadership Acdmy </v>
          </cell>
          <cell r="D172">
            <v>108</v>
          </cell>
          <cell r="E172">
            <v>79</v>
          </cell>
          <cell r="F172">
            <v>-29</v>
          </cell>
          <cell r="G172">
            <v>0</v>
          </cell>
          <cell r="H172">
            <v>-29</v>
          </cell>
          <cell r="I172">
            <v>4388.5467681765331</v>
          </cell>
          <cell r="J172">
            <v>-127268</v>
          </cell>
        </row>
        <row r="173">
          <cell r="A173" t="str">
            <v>WAM001</v>
          </cell>
          <cell r="B173">
            <v>363002</v>
          </cell>
          <cell r="C173" t="str">
            <v xml:space="preserve">Paul Habans Elem </v>
          </cell>
          <cell r="D173">
            <v>486</v>
          </cell>
          <cell r="E173">
            <v>570</v>
          </cell>
          <cell r="F173">
            <v>84</v>
          </cell>
          <cell r="G173">
            <v>84</v>
          </cell>
          <cell r="H173">
            <v>0</v>
          </cell>
          <cell r="I173">
            <v>4388.5467681765331</v>
          </cell>
          <cell r="J173">
            <v>368638</v>
          </cell>
        </row>
        <row r="174">
          <cell r="A174" t="str">
            <v>WE1001</v>
          </cell>
          <cell r="B174">
            <v>385001</v>
          </cell>
          <cell r="C174" t="str">
            <v xml:space="preserve">Sylvanie Williams College Prep </v>
          </cell>
          <cell r="D174">
            <v>396</v>
          </cell>
          <cell r="E174">
            <v>385</v>
          </cell>
          <cell r="F174">
            <v>-11</v>
          </cell>
          <cell r="G174">
            <v>0</v>
          </cell>
          <cell r="H174">
            <v>-11</v>
          </cell>
          <cell r="I174">
            <v>4261.2697181606036</v>
          </cell>
          <cell r="J174">
            <v>-46874</v>
          </cell>
        </row>
        <row r="175">
          <cell r="A175" t="str">
            <v>WE2001</v>
          </cell>
          <cell r="B175">
            <v>385002</v>
          </cell>
          <cell r="C175" t="str">
            <v xml:space="preserve">Cohen College Prep </v>
          </cell>
          <cell r="D175">
            <v>430</v>
          </cell>
          <cell r="E175">
            <v>415</v>
          </cell>
          <cell r="F175">
            <v>-15</v>
          </cell>
          <cell r="G175">
            <v>0</v>
          </cell>
          <cell r="H175">
            <v>-15</v>
          </cell>
          <cell r="I175">
            <v>4388.5467681765331</v>
          </cell>
          <cell r="J175">
            <v>-65828</v>
          </cell>
        </row>
        <row r="176">
          <cell r="A176" t="str">
            <v>WE3001</v>
          </cell>
          <cell r="B176">
            <v>385003</v>
          </cell>
          <cell r="C176" t="str">
            <v xml:space="preserve">Crocker College Prep </v>
          </cell>
          <cell r="D176">
            <v>455</v>
          </cell>
          <cell r="E176">
            <v>519</v>
          </cell>
          <cell r="F176">
            <v>64</v>
          </cell>
          <cell r="G176">
            <v>64</v>
          </cell>
          <cell r="H176">
            <v>0</v>
          </cell>
          <cell r="I176">
            <v>4388.5467681765331</v>
          </cell>
          <cell r="J176">
            <v>280867</v>
          </cell>
        </row>
        <row r="177">
          <cell r="A177" t="str">
            <v>WI1001</v>
          </cell>
          <cell r="B177">
            <v>381001</v>
          </cell>
          <cell r="C177" t="str">
            <v xml:space="preserve">Akili Academy of N.O. </v>
          </cell>
          <cell r="D177">
            <v>544</v>
          </cell>
          <cell r="E177">
            <v>557</v>
          </cell>
          <cell r="F177">
            <v>13</v>
          </cell>
          <cell r="G177">
            <v>13</v>
          </cell>
          <cell r="H177">
            <v>0</v>
          </cell>
          <cell r="I177">
            <v>4386.1701030844215</v>
          </cell>
          <cell r="J177">
            <v>57020</v>
          </cell>
        </row>
        <row r="178">
          <cell r="A178" t="str">
            <v>WJ1001</v>
          </cell>
          <cell r="B178">
            <v>382001</v>
          </cell>
          <cell r="C178" t="str">
            <v xml:space="preserve">Sci Academy </v>
          </cell>
          <cell r="D178">
            <v>493</v>
          </cell>
          <cell r="E178">
            <v>560</v>
          </cell>
          <cell r="F178">
            <v>67</v>
          </cell>
          <cell r="G178">
            <v>67</v>
          </cell>
          <cell r="H178">
            <v>0</v>
          </cell>
          <cell r="I178">
            <v>4426.0626041230589</v>
          </cell>
          <cell r="J178">
            <v>296546</v>
          </cell>
        </row>
        <row r="179">
          <cell r="A179" t="str">
            <v>WJ2001</v>
          </cell>
          <cell r="B179">
            <v>382002</v>
          </cell>
          <cell r="C179" t="str">
            <v xml:space="preserve">G.W. Carver Collegiate Acdmy </v>
          </cell>
          <cell r="D179">
            <v>805</v>
          </cell>
          <cell r="E179">
            <v>769</v>
          </cell>
          <cell r="F179">
            <v>-36</v>
          </cell>
          <cell r="G179">
            <v>0</v>
          </cell>
          <cell r="H179">
            <v>-36</v>
          </cell>
          <cell r="I179">
            <v>4388.5467681765331</v>
          </cell>
          <cell r="J179">
            <v>-157988</v>
          </cell>
        </row>
        <row r="180">
          <cell r="A180" t="str">
            <v>WL1001</v>
          </cell>
          <cell r="B180">
            <v>398004</v>
          </cell>
          <cell r="C180" t="str">
            <v xml:space="preserve">KIPP Central City Primary </v>
          </cell>
          <cell r="D180">
            <v>496</v>
          </cell>
          <cell r="E180">
            <v>497</v>
          </cell>
          <cell r="F180">
            <v>1</v>
          </cell>
          <cell r="G180">
            <v>1</v>
          </cell>
          <cell r="H180">
            <v>0</v>
          </cell>
          <cell r="I180">
            <v>4383.8289960063812</v>
          </cell>
          <cell r="J180">
            <v>4384</v>
          </cell>
        </row>
        <row r="181">
          <cell r="A181" t="str">
            <v>WU1001</v>
          </cell>
          <cell r="B181">
            <v>374001</v>
          </cell>
          <cell r="C181" t="str">
            <v xml:space="preserve">Success Preparatory Academy </v>
          </cell>
          <cell r="D181">
            <v>491</v>
          </cell>
          <cell r="E181">
            <v>451</v>
          </cell>
          <cell r="F181">
            <v>-40</v>
          </cell>
          <cell r="G181">
            <v>0</v>
          </cell>
          <cell r="H181">
            <v>-40</v>
          </cell>
          <cell r="I181">
            <v>4388.5467681765331</v>
          </cell>
          <cell r="J181">
            <v>-175542</v>
          </cell>
        </row>
        <row r="182">
          <cell r="A182" t="str">
            <v>WV1001</v>
          </cell>
          <cell r="B182">
            <v>373001</v>
          </cell>
          <cell r="C182" t="str">
            <v xml:space="preserve">Arise Academy </v>
          </cell>
          <cell r="D182">
            <v>490</v>
          </cell>
          <cell r="E182">
            <v>486</v>
          </cell>
          <cell r="F182">
            <v>-4</v>
          </cell>
          <cell r="G182">
            <v>0</v>
          </cell>
          <cell r="H182">
            <v>-4</v>
          </cell>
          <cell r="I182">
            <v>4388.5467681765331</v>
          </cell>
          <cell r="J182">
            <v>-17554</v>
          </cell>
        </row>
        <row r="183">
          <cell r="A183" t="str">
            <v>WV2001</v>
          </cell>
          <cell r="B183">
            <v>373002</v>
          </cell>
          <cell r="C183" t="str">
            <v xml:space="preserve">Mildred Osborne Elem </v>
          </cell>
          <cell r="D183">
            <v>518</v>
          </cell>
          <cell r="E183">
            <v>494</v>
          </cell>
          <cell r="F183">
            <v>-24</v>
          </cell>
          <cell r="G183">
            <v>0</v>
          </cell>
          <cell r="H183">
            <v>-24</v>
          </cell>
          <cell r="I183">
            <v>4388.5467681765331</v>
          </cell>
          <cell r="J183">
            <v>-105325</v>
          </cell>
        </row>
        <row r="184">
          <cell r="A184" t="str">
            <v>WZ1001</v>
          </cell>
          <cell r="B184">
            <v>369001</v>
          </cell>
          <cell r="C184" t="str">
            <v xml:space="preserve">ReNEW Cultural Arts Acdmy. </v>
          </cell>
          <cell r="D184">
            <v>632</v>
          </cell>
          <cell r="E184">
            <v>598</v>
          </cell>
          <cell r="F184">
            <v>-34</v>
          </cell>
          <cell r="G184">
            <v>0</v>
          </cell>
          <cell r="H184">
            <v>-34</v>
          </cell>
          <cell r="I184">
            <v>4388.5467681765331</v>
          </cell>
          <cell r="J184">
            <v>-149211</v>
          </cell>
        </row>
        <row r="185">
          <cell r="A185" t="str">
            <v>WZ2001</v>
          </cell>
          <cell r="B185">
            <v>369002</v>
          </cell>
          <cell r="C185" t="str">
            <v xml:space="preserve">ReNEW SciTech Acdmy. </v>
          </cell>
          <cell r="D185">
            <v>643</v>
          </cell>
          <cell r="E185">
            <v>663</v>
          </cell>
          <cell r="F185">
            <v>20</v>
          </cell>
          <cell r="G185">
            <v>20</v>
          </cell>
          <cell r="H185">
            <v>0</v>
          </cell>
          <cell r="I185">
            <v>4388.5467681765331</v>
          </cell>
          <cell r="J185">
            <v>87771</v>
          </cell>
        </row>
        <row r="186">
          <cell r="A186" t="str">
            <v>WZ3001</v>
          </cell>
          <cell r="B186">
            <v>369003</v>
          </cell>
          <cell r="C186" t="str">
            <v xml:space="preserve">ReNEW Delores T. Aaron Elem </v>
          </cell>
          <cell r="D186">
            <v>770</v>
          </cell>
          <cell r="E186">
            <v>799</v>
          </cell>
          <cell r="F186">
            <v>29</v>
          </cell>
          <cell r="G186">
            <v>29</v>
          </cell>
          <cell r="H186">
            <v>0</v>
          </cell>
          <cell r="I186">
            <v>4388.5467681765331</v>
          </cell>
          <cell r="J186">
            <v>127268</v>
          </cell>
        </row>
        <row r="187">
          <cell r="A187" t="str">
            <v>WZ5001</v>
          </cell>
          <cell r="B187">
            <v>369005</v>
          </cell>
          <cell r="C187" t="str">
            <v xml:space="preserve">ReNEW Accelerated High, City Park </v>
          </cell>
          <cell r="D187">
            <v>346</v>
          </cell>
          <cell r="E187">
            <v>337</v>
          </cell>
          <cell r="F187">
            <v>-9</v>
          </cell>
          <cell r="G187">
            <v>0</v>
          </cell>
          <cell r="H187">
            <v>-9</v>
          </cell>
          <cell r="I187">
            <v>4388.5467681765331</v>
          </cell>
          <cell r="J187">
            <v>-39497</v>
          </cell>
        </row>
        <row r="188">
          <cell r="A188" t="str">
            <v>WZ6001</v>
          </cell>
          <cell r="B188">
            <v>369006</v>
          </cell>
          <cell r="C188" t="str">
            <v xml:space="preserve">ReNEW Schaumburg Elem </v>
          </cell>
          <cell r="D188">
            <v>816</v>
          </cell>
          <cell r="E188">
            <v>819</v>
          </cell>
          <cell r="F188">
            <v>3</v>
          </cell>
          <cell r="G188">
            <v>3</v>
          </cell>
          <cell r="H188">
            <v>0</v>
          </cell>
          <cell r="I188">
            <v>4388.5467681765331</v>
          </cell>
          <cell r="J188">
            <v>13166</v>
          </cell>
        </row>
        <row r="189">
          <cell r="A189" t="str">
            <v>WZ7001</v>
          </cell>
          <cell r="B189">
            <v>369007</v>
          </cell>
          <cell r="C189" t="str">
            <v xml:space="preserve">ReNEW McDonogh City Park Acdmy </v>
          </cell>
          <cell r="D189">
            <v>681</v>
          </cell>
          <cell r="E189">
            <v>614</v>
          </cell>
          <cell r="F189">
            <v>-67</v>
          </cell>
          <cell r="G189">
            <v>0</v>
          </cell>
          <cell r="H189">
            <v>-67</v>
          </cell>
          <cell r="I189">
            <v>4388.5467681765331</v>
          </cell>
          <cell r="J189">
            <v>-294033</v>
          </cell>
        </row>
        <row r="190">
          <cell r="A190" t="str">
            <v>W87001</v>
          </cell>
          <cell r="B190">
            <v>398008</v>
          </cell>
          <cell r="C190" t="str">
            <v>KIPP Booker T. Washington High School</v>
          </cell>
          <cell r="D190">
            <v>0</v>
          </cell>
          <cell r="E190">
            <v>106</v>
          </cell>
          <cell r="F190">
            <v>106</v>
          </cell>
          <cell r="G190">
            <v>106</v>
          </cell>
          <cell r="H190">
            <v>0</v>
          </cell>
          <cell r="I190">
            <v>4388.5467681765331</v>
          </cell>
          <cell r="J190">
            <v>465186</v>
          </cell>
        </row>
        <row r="191">
          <cell r="A191" t="str">
            <v>WJ4001</v>
          </cell>
          <cell r="B191">
            <v>382004</v>
          </cell>
          <cell r="C191" t="str">
            <v>Livingston Collegiate Academy</v>
          </cell>
          <cell r="D191">
            <v>0</v>
          </cell>
          <cell r="E191">
            <v>163</v>
          </cell>
          <cell r="F191">
            <v>163</v>
          </cell>
          <cell r="G191">
            <v>163</v>
          </cell>
          <cell r="H191">
            <v>0</v>
          </cell>
          <cell r="I191">
            <v>4388.5467681765331</v>
          </cell>
          <cell r="J191">
            <v>715333</v>
          </cell>
        </row>
        <row r="192">
          <cell r="C192" t="str">
            <v>Total Type 5 Charters - Orleans</v>
          </cell>
          <cell r="D192">
            <v>26002</v>
          </cell>
          <cell r="E192">
            <v>25893</v>
          </cell>
          <cell r="F192">
            <v>-109</v>
          </cell>
          <cell r="G192">
            <v>1058</v>
          </cell>
          <cell r="H192">
            <v>-1167</v>
          </cell>
          <cell r="J192">
            <v>-493311</v>
          </cell>
        </row>
        <row r="194">
          <cell r="C194" t="str">
            <v>Total Statewide</v>
          </cell>
          <cell r="D194">
            <v>691996</v>
          </cell>
          <cell r="E194">
            <v>693930</v>
          </cell>
          <cell r="F194">
            <v>1934</v>
          </cell>
          <cell r="G194">
            <v>8031</v>
          </cell>
          <cell r="H194">
            <v>-6097</v>
          </cell>
          <cell r="J194">
            <v>6802760</v>
          </cell>
        </row>
        <row r="196">
          <cell r="C196" t="str">
            <v>OJJ</v>
          </cell>
          <cell r="D196">
            <v>283.46316399999989</v>
          </cell>
          <cell r="E196">
            <v>288.56842899999998</v>
          </cell>
          <cell r="F196">
            <v>5.1052650000000881</v>
          </cell>
          <cell r="G196">
            <v>5.1052650000000881</v>
          </cell>
          <cell r="H196">
            <v>0</v>
          </cell>
          <cell r="J196">
            <v>44516</v>
          </cell>
        </row>
        <row r="197">
          <cell r="C197" t="str">
            <v>Total Statewide (With OJJ)</v>
          </cell>
          <cell r="D197">
            <v>692279.46316399996</v>
          </cell>
          <cell r="E197">
            <v>694218.56842899998</v>
          </cell>
          <cell r="F197">
            <v>1939.1052650000001</v>
          </cell>
          <cell r="G197">
            <v>8036.1052650000001</v>
          </cell>
          <cell r="H197">
            <v>-6097</v>
          </cell>
          <cell r="J197">
            <v>6847276</v>
          </cell>
        </row>
      </sheetData>
      <sheetData sheetId="2"/>
      <sheetData sheetId="3"/>
      <sheetData sheetId="4"/>
      <sheetData sheetId="5">
        <row r="5">
          <cell r="Y5">
            <v>0</v>
          </cell>
        </row>
      </sheetData>
      <sheetData sheetId="6">
        <row r="5">
          <cell r="Y5">
            <v>0</v>
          </cell>
        </row>
      </sheetData>
      <sheetData sheetId="7">
        <row r="5">
          <cell r="Y5">
            <v>0</v>
          </cell>
        </row>
      </sheetData>
      <sheetData sheetId="8">
        <row r="5">
          <cell r="Y5">
            <v>0</v>
          </cell>
        </row>
      </sheetData>
      <sheetData sheetId="9">
        <row r="5">
          <cell r="Y5">
            <v>0</v>
          </cell>
        </row>
      </sheetData>
      <sheetData sheetId="10">
        <row r="5">
          <cell r="Y5">
            <v>0</v>
          </cell>
        </row>
      </sheetData>
      <sheetData sheetId="11">
        <row r="5">
          <cell r="Y5">
            <v>0</v>
          </cell>
        </row>
      </sheetData>
      <sheetData sheetId="12">
        <row r="5">
          <cell r="Y5">
            <v>0</v>
          </cell>
        </row>
      </sheetData>
      <sheetData sheetId="13">
        <row r="5">
          <cell r="G5">
            <v>0</v>
          </cell>
        </row>
        <row r="6">
          <cell r="G6">
            <v>0</v>
          </cell>
        </row>
        <row r="7">
          <cell r="G7">
            <v>-16516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27288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-8395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-8713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44726</v>
          </cell>
        </row>
        <row r="41">
          <cell r="G41">
            <v>0</v>
          </cell>
        </row>
        <row r="42">
          <cell r="G42">
            <v>-9186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18180</v>
          </cell>
        </row>
        <row r="49">
          <cell r="G49">
            <v>-8242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28019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56574</v>
          </cell>
        </row>
        <row r="57">
          <cell r="G57">
            <v>8368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-8713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14">
        <row r="5">
          <cell r="G5">
            <v>15744</v>
          </cell>
        </row>
        <row r="6">
          <cell r="G6">
            <v>39846</v>
          </cell>
        </row>
        <row r="7">
          <cell r="G7">
            <v>8258</v>
          </cell>
        </row>
        <row r="8">
          <cell r="G8">
            <v>0</v>
          </cell>
        </row>
        <row r="9">
          <cell r="G9">
            <v>-16148</v>
          </cell>
        </row>
        <row r="10">
          <cell r="G10">
            <v>9219</v>
          </cell>
        </row>
        <row r="11">
          <cell r="G11">
            <v>0</v>
          </cell>
        </row>
        <row r="12">
          <cell r="G12">
            <v>17881</v>
          </cell>
        </row>
        <row r="13">
          <cell r="G13">
            <v>44496</v>
          </cell>
        </row>
        <row r="14">
          <cell r="G14">
            <v>-8770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10803</v>
          </cell>
        </row>
        <row r="19">
          <cell r="G19">
            <v>9567</v>
          </cell>
        </row>
        <row r="20">
          <cell r="G20">
            <v>-24965</v>
          </cell>
        </row>
        <row r="21">
          <cell r="G21">
            <v>88541</v>
          </cell>
        </row>
        <row r="22">
          <cell r="G22">
            <v>0</v>
          </cell>
        </row>
        <row r="23">
          <cell r="G23">
            <v>-9312</v>
          </cell>
        </row>
        <row r="24">
          <cell r="G24">
            <v>-17565</v>
          </cell>
        </row>
        <row r="25">
          <cell r="G25">
            <v>9282</v>
          </cell>
        </row>
        <row r="26">
          <cell r="G26">
            <v>9313</v>
          </cell>
        </row>
        <row r="27">
          <cell r="G27">
            <v>-18348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-9691</v>
          </cell>
        </row>
        <row r="32">
          <cell r="G32">
            <v>24745</v>
          </cell>
        </row>
        <row r="33">
          <cell r="G33">
            <v>25186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52280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36687</v>
          </cell>
        </row>
        <row r="40">
          <cell r="G40">
            <v>-8945</v>
          </cell>
        </row>
        <row r="41">
          <cell r="G41">
            <v>37325</v>
          </cell>
        </row>
        <row r="42">
          <cell r="G42">
            <v>-9186</v>
          </cell>
        </row>
        <row r="43">
          <cell r="G43">
            <v>9463</v>
          </cell>
        </row>
        <row r="44">
          <cell r="G44">
            <v>-55253</v>
          </cell>
        </row>
        <row r="45">
          <cell r="G45">
            <v>-18622</v>
          </cell>
        </row>
        <row r="46">
          <cell r="G46">
            <v>-9291</v>
          </cell>
        </row>
        <row r="47">
          <cell r="G47">
            <v>9817</v>
          </cell>
        </row>
        <row r="48">
          <cell r="G48">
            <v>0</v>
          </cell>
        </row>
        <row r="49">
          <cell r="G49">
            <v>-16483</v>
          </cell>
        </row>
        <row r="50">
          <cell r="G50">
            <v>0</v>
          </cell>
        </row>
        <row r="51">
          <cell r="G51">
            <v>-18566</v>
          </cell>
        </row>
        <row r="52">
          <cell r="G52">
            <v>28019</v>
          </cell>
        </row>
        <row r="53">
          <cell r="G53">
            <v>-25110</v>
          </cell>
        </row>
        <row r="54">
          <cell r="G54">
            <v>-27446</v>
          </cell>
        </row>
        <row r="55">
          <cell r="G55">
            <v>-9381</v>
          </cell>
        </row>
        <row r="56">
          <cell r="G56">
            <v>94289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-9808</v>
          </cell>
        </row>
        <row r="61">
          <cell r="G61">
            <v>8527</v>
          </cell>
        </row>
        <row r="62">
          <cell r="G62">
            <v>17680</v>
          </cell>
        </row>
        <row r="63">
          <cell r="G63">
            <v>0</v>
          </cell>
        </row>
        <row r="64">
          <cell r="G64">
            <v>-9416</v>
          </cell>
        </row>
        <row r="65">
          <cell r="G65">
            <v>8849</v>
          </cell>
        </row>
        <row r="66">
          <cell r="G66">
            <v>-8730</v>
          </cell>
        </row>
        <row r="67">
          <cell r="G67">
            <v>-29033</v>
          </cell>
        </row>
        <row r="68">
          <cell r="G68">
            <v>0</v>
          </cell>
        </row>
        <row r="69">
          <cell r="G69">
            <v>-9875</v>
          </cell>
        </row>
        <row r="70">
          <cell r="G70">
            <v>11499</v>
          </cell>
        </row>
        <row r="71">
          <cell r="G71">
            <v>9218</v>
          </cell>
        </row>
        <row r="72">
          <cell r="G72">
            <v>0</v>
          </cell>
        </row>
        <row r="73">
          <cell r="G73">
            <v>-18724</v>
          </cell>
        </row>
      </sheetData>
      <sheetData sheetId="1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7950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254552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2859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5178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-5946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-4845</v>
          </cell>
        </row>
        <row r="72">
          <cell r="W72">
            <v>12326</v>
          </cell>
        </row>
        <row r="73">
          <cell r="W73">
            <v>-16891</v>
          </cell>
        </row>
      </sheetData>
      <sheetData sheetId="16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13113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-27758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294617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17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9748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-33070</v>
          </cell>
        </row>
        <row r="31">
          <cell r="W31">
            <v>0</v>
          </cell>
        </row>
        <row r="32">
          <cell r="W32">
            <v>3740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42918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-4563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4571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18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10250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321753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124542</v>
          </cell>
        </row>
        <row r="41">
          <cell r="W41">
            <v>0</v>
          </cell>
        </row>
        <row r="42">
          <cell r="W42">
            <v>-4486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9743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-4122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-4807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19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138398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-7753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297284</v>
          </cell>
        </row>
        <row r="41">
          <cell r="W41">
            <v>0</v>
          </cell>
        </row>
        <row r="42">
          <cell r="W42">
            <v>3510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-15539</v>
          </cell>
        </row>
        <row r="49">
          <cell r="W49">
            <v>-8552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3646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5799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0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-43364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1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140104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2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-455160</v>
          </cell>
        </row>
        <row r="15">
          <cell r="W15">
            <v>0</v>
          </cell>
        </row>
        <row r="16">
          <cell r="W16">
            <v>-2576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3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11532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241185</v>
          </cell>
        </row>
        <row r="22">
          <cell r="W22">
            <v>0</v>
          </cell>
        </row>
        <row r="23">
          <cell r="W23">
            <v>364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5717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42261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12101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5247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5360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16868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6163</v>
          </cell>
        </row>
        <row r="73">
          <cell r="W73">
            <v>0</v>
          </cell>
        </row>
      </sheetData>
      <sheetData sheetId="24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96629</v>
          </cell>
        </row>
        <row r="31">
          <cell r="W31">
            <v>0</v>
          </cell>
        </row>
        <row r="32">
          <cell r="W32">
            <v>-3740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57450</v>
          </cell>
        </row>
        <row r="41">
          <cell r="W41">
            <v>0</v>
          </cell>
        </row>
        <row r="42">
          <cell r="W42">
            <v>4922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2987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-397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4571</v>
          </cell>
        </row>
        <row r="57">
          <cell r="W57">
            <v>5360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778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-7761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253962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5611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6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16029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-4571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239349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516117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7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7950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186163</v>
          </cell>
        </row>
        <row r="22">
          <cell r="W22">
            <v>0</v>
          </cell>
        </row>
        <row r="23">
          <cell r="W23">
            <v>-5125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8576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5019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19511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6326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-66798</v>
          </cell>
        </row>
        <row r="73">
          <cell r="W73">
            <v>0</v>
          </cell>
        </row>
      </sheetData>
      <sheetData sheetId="28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18280</v>
          </cell>
        </row>
        <row r="18">
          <cell r="W18">
            <v>0</v>
          </cell>
        </row>
        <row r="19">
          <cell r="W19">
            <v>159147</v>
          </cell>
        </row>
        <row r="20">
          <cell r="W20">
            <v>0</v>
          </cell>
        </row>
        <row r="21">
          <cell r="W21">
            <v>-436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-14672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3545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29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120294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-15180</v>
          </cell>
        </row>
        <row r="72">
          <cell r="W72">
            <v>33824</v>
          </cell>
        </row>
        <row r="73">
          <cell r="W73">
            <v>-29105</v>
          </cell>
        </row>
      </sheetData>
      <sheetData sheetId="30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4644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5894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-102413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4928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4696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-92962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1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-11136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112367</v>
          </cell>
        </row>
        <row r="22">
          <cell r="W22">
            <v>0</v>
          </cell>
        </row>
        <row r="23">
          <cell r="W23">
            <v>35022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27045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-3482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11817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2784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-16143</v>
          </cell>
        </row>
        <row r="72">
          <cell r="W72">
            <v>214902</v>
          </cell>
        </row>
        <row r="73">
          <cell r="W73">
            <v>-25143</v>
          </cell>
        </row>
      </sheetData>
      <sheetData sheetId="32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4367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16017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-25265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20031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3">
        <row r="5">
          <cell r="E5">
            <v>0</v>
          </cell>
          <cell r="W5">
            <v>0</v>
          </cell>
        </row>
        <row r="6">
          <cell r="W6">
            <v>-6522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600158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5850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4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34453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13674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13469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84240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247138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666</v>
          </cell>
        </row>
        <row r="54">
          <cell r="W54">
            <v>49269</v>
          </cell>
        </row>
        <row r="55">
          <cell r="W55">
            <v>4781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69481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6">
        <row r="5">
          <cell r="E5">
            <v>8</v>
          </cell>
          <cell r="W5">
            <v>44275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-4298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5181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210312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221570</v>
          </cell>
        </row>
        <row r="54">
          <cell r="W54">
            <v>-18808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14624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7">
        <row r="5">
          <cell r="E5">
            <v>-9</v>
          </cell>
          <cell r="W5">
            <v>-44356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-20110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-172600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5827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24607</v>
          </cell>
        </row>
        <row r="54">
          <cell r="W54">
            <v>5594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5079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8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44788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17366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13940</v>
          </cell>
        </row>
        <row r="57">
          <cell r="W57">
            <v>135972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39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370961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3163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23937</v>
          </cell>
        </row>
        <row r="73">
          <cell r="W73">
            <v>16375</v>
          </cell>
        </row>
      </sheetData>
      <sheetData sheetId="40">
        <row r="5">
          <cell r="E5">
            <v>0</v>
          </cell>
        </row>
      </sheetData>
      <sheetData sheetId="41">
        <row r="5">
          <cell r="E5">
            <v>0</v>
          </cell>
        </row>
      </sheetData>
      <sheetData sheetId="42">
        <row r="5">
          <cell r="E5">
            <v>0</v>
          </cell>
        </row>
      </sheetData>
      <sheetData sheetId="43">
        <row r="5">
          <cell r="E5">
            <v>0</v>
          </cell>
        </row>
      </sheetData>
      <sheetData sheetId="44">
        <row r="5">
          <cell r="E5">
            <v>0</v>
          </cell>
        </row>
      </sheetData>
      <sheetData sheetId="45">
        <row r="5">
          <cell r="E5">
            <v>8</v>
          </cell>
          <cell r="W5">
            <v>39106</v>
          </cell>
        </row>
        <row r="6">
          <cell r="W6">
            <v>-6535</v>
          </cell>
        </row>
        <row r="7">
          <cell r="W7">
            <v>23841</v>
          </cell>
        </row>
        <row r="8">
          <cell r="W8">
            <v>13166</v>
          </cell>
        </row>
        <row r="9">
          <cell r="W9">
            <v>8769</v>
          </cell>
        </row>
        <row r="10">
          <cell r="W10">
            <v>15721</v>
          </cell>
        </row>
        <row r="11">
          <cell r="W11">
            <v>5438</v>
          </cell>
        </row>
        <row r="12">
          <cell r="W12">
            <v>-16886</v>
          </cell>
        </row>
        <row r="13">
          <cell r="W13">
            <v>-17567</v>
          </cell>
        </row>
        <row r="14">
          <cell r="W14">
            <v>28511</v>
          </cell>
        </row>
        <row r="15">
          <cell r="W15">
            <v>-1297</v>
          </cell>
        </row>
        <row r="16">
          <cell r="W16">
            <v>-2584</v>
          </cell>
        </row>
        <row r="17">
          <cell r="W17">
            <v>19955</v>
          </cell>
        </row>
        <row r="18">
          <cell r="W18">
            <v>23690</v>
          </cell>
        </row>
        <row r="19">
          <cell r="W19">
            <v>21190</v>
          </cell>
        </row>
        <row r="20">
          <cell r="W20">
            <v>-2600</v>
          </cell>
        </row>
        <row r="21">
          <cell r="W21">
            <v>-681</v>
          </cell>
        </row>
        <row r="22">
          <cell r="W22">
            <v>4638</v>
          </cell>
        </row>
        <row r="23">
          <cell r="W23">
            <v>-16699</v>
          </cell>
        </row>
        <row r="24">
          <cell r="W24">
            <v>6751</v>
          </cell>
        </row>
        <row r="25">
          <cell r="W25">
            <v>-11582</v>
          </cell>
        </row>
        <row r="26">
          <cell r="W26">
            <v>10937</v>
          </cell>
        </row>
        <row r="27">
          <cell r="W27">
            <v>18651</v>
          </cell>
        </row>
        <row r="28">
          <cell r="W28">
            <v>-10291</v>
          </cell>
        </row>
        <row r="29">
          <cell r="W29">
            <v>3109</v>
          </cell>
        </row>
        <row r="30">
          <cell r="W30">
            <v>-106324</v>
          </cell>
        </row>
        <row r="31">
          <cell r="W31">
            <v>11143</v>
          </cell>
        </row>
        <row r="32">
          <cell r="W32">
            <v>-20341</v>
          </cell>
        </row>
        <row r="33">
          <cell r="W33">
            <v>23646</v>
          </cell>
        </row>
        <row r="34">
          <cell r="W34">
            <v>6474</v>
          </cell>
        </row>
        <row r="35">
          <cell r="W35">
            <v>-9097</v>
          </cell>
        </row>
        <row r="36">
          <cell r="W36">
            <v>-40583</v>
          </cell>
        </row>
        <row r="37">
          <cell r="W37">
            <v>-4727</v>
          </cell>
        </row>
        <row r="38">
          <cell r="W38">
            <v>35616</v>
          </cell>
        </row>
        <row r="39">
          <cell r="W39">
            <v>-14019</v>
          </cell>
        </row>
        <row r="40">
          <cell r="W40">
            <v>-3240</v>
          </cell>
        </row>
        <row r="41">
          <cell r="W41">
            <v>-57833</v>
          </cell>
        </row>
        <row r="42">
          <cell r="W42">
            <v>0</v>
          </cell>
        </row>
        <row r="43">
          <cell r="W43">
            <v>-19536</v>
          </cell>
        </row>
        <row r="44">
          <cell r="W44">
            <v>15495</v>
          </cell>
        </row>
        <row r="45">
          <cell r="W45">
            <v>2615</v>
          </cell>
        </row>
        <row r="46">
          <cell r="W46">
            <v>30637</v>
          </cell>
        </row>
        <row r="47">
          <cell r="W47">
            <v>-24429</v>
          </cell>
        </row>
        <row r="48">
          <cell r="W48">
            <v>202</v>
          </cell>
        </row>
        <row r="49">
          <cell r="W49">
            <v>-25477</v>
          </cell>
        </row>
        <row r="50">
          <cell r="W50">
            <v>37710</v>
          </cell>
        </row>
        <row r="51">
          <cell r="W51">
            <v>-5678</v>
          </cell>
        </row>
        <row r="52">
          <cell r="W52">
            <v>8920</v>
          </cell>
        </row>
        <row r="53">
          <cell r="W53">
            <v>-23291</v>
          </cell>
        </row>
        <row r="54">
          <cell r="W54">
            <v>27094</v>
          </cell>
        </row>
        <row r="55">
          <cell r="W55">
            <v>-20499</v>
          </cell>
        </row>
        <row r="56">
          <cell r="W56">
            <v>-36987</v>
          </cell>
        </row>
        <row r="57">
          <cell r="W57">
            <v>13863</v>
          </cell>
        </row>
        <row r="58">
          <cell r="W58">
            <v>-4502</v>
          </cell>
        </row>
        <row r="59">
          <cell r="W59">
            <v>86528</v>
          </cell>
        </row>
        <row r="60">
          <cell r="W60">
            <v>-34200</v>
          </cell>
        </row>
        <row r="61">
          <cell r="W61">
            <v>-51577</v>
          </cell>
        </row>
        <row r="62">
          <cell r="W62">
            <v>17565</v>
          </cell>
        </row>
        <row r="63">
          <cell r="W63">
            <v>-4073</v>
          </cell>
        </row>
        <row r="64">
          <cell r="W64">
            <v>-16271</v>
          </cell>
        </row>
        <row r="65">
          <cell r="W65">
            <v>2847</v>
          </cell>
        </row>
        <row r="66">
          <cell r="W66">
            <v>0</v>
          </cell>
        </row>
        <row r="67">
          <cell r="W67">
            <v>3217</v>
          </cell>
        </row>
        <row r="68">
          <cell r="W68">
            <v>-16843</v>
          </cell>
        </row>
        <row r="69">
          <cell r="W69">
            <v>-9556</v>
          </cell>
        </row>
        <row r="70">
          <cell r="W70">
            <v>-5150</v>
          </cell>
        </row>
        <row r="71">
          <cell r="W71">
            <v>26923</v>
          </cell>
        </row>
        <row r="72">
          <cell r="W72">
            <v>22187</v>
          </cell>
        </row>
        <row r="73">
          <cell r="W73">
            <v>-31047</v>
          </cell>
        </row>
      </sheetData>
      <sheetData sheetId="46">
        <row r="5">
          <cell r="E5">
            <v>8</v>
          </cell>
          <cell r="W5">
            <v>46632</v>
          </cell>
        </row>
        <row r="6">
          <cell r="W6">
            <v>1204</v>
          </cell>
        </row>
        <row r="7">
          <cell r="W7">
            <v>73531</v>
          </cell>
        </row>
        <row r="8">
          <cell r="W8">
            <v>-13556</v>
          </cell>
        </row>
        <row r="9">
          <cell r="W9">
            <v>37081</v>
          </cell>
        </row>
        <row r="10">
          <cell r="W10">
            <v>5068</v>
          </cell>
        </row>
        <row r="11">
          <cell r="W11">
            <v>-12918</v>
          </cell>
        </row>
        <row r="12">
          <cell r="W12">
            <v>-24656</v>
          </cell>
        </row>
        <row r="13">
          <cell r="W13">
            <v>-58675</v>
          </cell>
        </row>
        <row r="14">
          <cell r="W14">
            <v>28856</v>
          </cell>
        </row>
        <row r="15">
          <cell r="W15">
            <v>-649</v>
          </cell>
        </row>
        <row r="16">
          <cell r="W16">
            <v>504</v>
          </cell>
        </row>
        <row r="17">
          <cell r="W17">
            <v>9425</v>
          </cell>
        </row>
        <row r="18">
          <cell r="W18">
            <v>-23671</v>
          </cell>
        </row>
        <row r="19">
          <cell r="W19">
            <v>26576</v>
          </cell>
        </row>
        <row r="20">
          <cell r="W20">
            <v>-243</v>
          </cell>
        </row>
        <row r="21">
          <cell r="W21">
            <v>17797</v>
          </cell>
        </row>
        <row r="22">
          <cell r="W22">
            <v>5268</v>
          </cell>
        </row>
        <row r="23">
          <cell r="W23">
            <v>23184</v>
          </cell>
        </row>
        <row r="24">
          <cell r="W24">
            <v>-11645</v>
          </cell>
        </row>
        <row r="25">
          <cell r="W25">
            <v>4430</v>
          </cell>
        </row>
        <row r="26">
          <cell r="W26">
            <v>1956</v>
          </cell>
        </row>
        <row r="27">
          <cell r="W27">
            <v>37303</v>
          </cell>
        </row>
        <row r="28">
          <cell r="W28">
            <v>22903</v>
          </cell>
        </row>
        <row r="29">
          <cell r="W29">
            <v>-14654</v>
          </cell>
        </row>
        <row r="30">
          <cell r="W30">
            <v>24689</v>
          </cell>
        </row>
        <row r="31">
          <cell r="W31">
            <v>3568</v>
          </cell>
        </row>
        <row r="32">
          <cell r="W32">
            <v>92867</v>
          </cell>
        </row>
        <row r="33">
          <cell r="W33">
            <v>27781</v>
          </cell>
        </row>
        <row r="34">
          <cell r="W34">
            <v>-450</v>
          </cell>
        </row>
        <row r="35">
          <cell r="W35">
            <v>-600</v>
          </cell>
        </row>
        <row r="36">
          <cell r="W36">
            <v>73350</v>
          </cell>
        </row>
        <row r="37">
          <cell r="W37">
            <v>8893</v>
          </cell>
        </row>
        <row r="38">
          <cell r="W38">
            <v>36940</v>
          </cell>
        </row>
        <row r="39">
          <cell r="W39">
            <v>-18510</v>
          </cell>
        </row>
        <row r="40">
          <cell r="W40">
            <v>-18712</v>
          </cell>
        </row>
        <row r="41">
          <cell r="W41">
            <v>-4844</v>
          </cell>
        </row>
        <row r="42">
          <cell r="W42">
            <v>-17250</v>
          </cell>
        </row>
        <row r="43">
          <cell r="W43">
            <v>-18073</v>
          </cell>
        </row>
        <row r="44">
          <cell r="W44">
            <v>-43378</v>
          </cell>
        </row>
        <row r="45">
          <cell r="W45">
            <v>-4762</v>
          </cell>
        </row>
        <row r="46">
          <cell r="W46">
            <v>-4585</v>
          </cell>
        </row>
        <row r="47">
          <cell r="W47">
            <v>6617</v>
          </cell>
        </row>
        <row r="48">
          <cell r="W48">
            <v>-71088</v>
          </cell>
        </row>
        <row r="49">
          <cell r="W49">
            <v>3298</v>
          </cell>
        </row>
        <row r="50">
          <cell r="W50">
            <v>31899</v>
          </cell>
        </row>
        <row r="51">
          <cell r="W51">
            <v>5678</v>
          </cell>
        </row>
        <row r="52">
          <cell r="W52">
            <v>-7354</v>
          </cell>
        </row>
        <row r="53">
          <cell r="W53">
            <v>-8595</v>
          </cell>
        </row>
        <row r="54">
          <cell r="W54">
            <v>19201</v>
          </cell>
        </row>
        <row r="55">
          <cell r="W55">
            <v>21695</v>
          </cell>
        </row>
        <row r="56">
          <cell r="W56">
            <v>111693</v>
          </cell>
        </row>
        <row r="57">
          <cell r="W57">
            <v>259336</v>
          </cell>
        </row>
        <row r="58">
          <cell r="W58">
            <v>-24887</v>
          </cell>
        </row>
        <row r="59">
          <cell r="W59">
            <v>42318</v>
          </cell>
        </row>
        <row r="60">
          <cell r="W60">
            <v>18925</v>
          </cell>
        </row>
        <row r="61">
          <cell r="W61">
            <v>5933</v>
          </cell>
        </row>
        <row r="62">
          <cell r="W62">
            <v>-72008</v>
          </cell>
        </row>
        <row r="63">
          <cell r="W63">
            <v>2938</v>
          </cell>
        </row>
        <row r="64">
          <cell r="W64">
            <v>12997</v>
          </cell>
        </row>
        <row r="65">
          <cell r="W65">
            <v>-1126</v>
          </cell>
        </row>
        <row r="66">
          <cell r="W66">
            <v>18737</v>
          </cell>
        </row>
        <row r="67">
          <cell r="W67">
            <v>-10454</v>
          </cell>
        </row>
        <row r="68">
          <cell r="W68">
            <v>-9313</v>
          </cell>
        </row>
        <row r="69">
          <cell r="W69">
            <v>22680</v>
          </cell>
        </row>
        <row r="70">
          <cell r="W70">
            <v>4573</v>
          </cell>
        </row>
        <row r="71">
          <cell r="W71">
            <v>44003</v>
          </cell>
        </row>
        <row r="72">
          <cell r="W72">
            <v>-9163</v>
          </cell>
        </row>
        <row r="73">
          <cell r="W73">
            <v>53032</v>
          </cell>
        </row>
      </sheetData>
      <sheetData sheetId="47">
        <row r="3">
          <cell r="J3">
            <v>-51718</v>
          </cell>
        </row>
        <row r="4">
          <cell r="J4">
            <v>-28792</v>
          </cell>
        </row>
        <row r="5">
          <cell r="J5">
            <v>-73310</v>
          </cell>
        </row>
        <row r="6">
          <cell r="J6">
            <v>32255</v>
          </cell>
        </row>
        <row r="7">
          <cell r="J7">
            <v>-159000</v>
          </cell>
        </row>
        <row r="8">
          <cell r="J8">
            <v>-116600</v>
          </cell>
        </row>
        <row r="9">
          <cell r="J9">
            <v>0</v>
          </cell>
        </row>
        <row r="10">
          <cell r="J10">
            <v>-225910</v>
          </cell>
        </row>
        <row r="11">
          <cell r="J11">
            <v>-587796</v>
          </cell>
        </row>
        <row r="12">
          <cell r="J12">
            <v>372959</v>
          </cell>
        </row>
        <row r="13">
          <cell r="J13">
            <v>-98075</v>
          </cell>
        </row>
        <row r="14">
          <cell r="J14">
            <v>-9858</v>
          </cell>
        </row>
        <row r="15">
          <cell r="J15">
            <v>-109470</v>
          </cell>
        </row>
        <row r="16">
          <cell r="J16">
            <v>-3321</v>
          </cell>
        </row>
        <row r="17">
          <cell r="J17">
            <v>-109065</v>
          </cell>
        </row>
        <row r="18">
          <cell r="J18">
            <v>7740</v>
          </cell>
        </row>
        <row r="19">
          <cell r="J19">
            <v>114210</v>
          </cell>
        </row>
        <row r="20">
          <cell r="J20">
            <v>-31532</v>
          </cell>
        </row>
        <row r="21">
          <cell r="J21">
            <v>-103105</v>
          </cell>
        </row>
        <row r="22">
          <cell r="J22">
            <v>-110196</v>
          </cell>
        </row>
        <row r="23">
          <cell r="J23">
            <v>40542</v>
          </cell>
        </row>
        <row r="24">
          <cell r="J24">
            <v>-91600</v>
          </cell>
        </row>
        <row r="25">
          <cell r="J25">
            <v>-722415</v>
          </cell>
        </row>
        <row r="26">
          <cell r="J26">
            <v>-17254</v>
          </cell>
        </row>
        <row r="27">
          <cell r="J27">
            <v>12103</v>
          </cell>
        </row>
        <row r="28">
          <cell r="J28">
            <v>810333</v>
          </cell>
        </row>
        <row r="29">
          <cell r="J29">
            <v>-32605</v>
          </cell>
        </row>
        <row r="30">
          <cell r="J30">
            <v>102934</v>
          </cell>
        </row>
        <row r="31">
          <cell r="J31">
            <v>-193158</v>
          </cell>
        </row>
        <row r="32">
          <cell r="J32">
            <v>3306</v>
          </cell>
        </row>
        <row r="33">
          <cell r="J33">
            <v>-31062</v>
          </cell>
        </row>
        <row r="34">
          <cell r="J34">
            <v>-388631</v>
          </cell>
        </row>
        <row r="35">
          <cell r="J35">
            <v>-41210</v>
          </cell>
        </row>
        <row r="36">
          <cell r="J36">
            <v>-279734</v>
          </cell>
        </row>
        <row r="37">
          <cell r="J37">
            <v>-147579</v>
          </cell>
        </row>
        <row r="39">
          <cell r="J39">
            <v>47438</v>
          </cell>
        </row>
        <row r="40">
          <cell r="J40">
            <v>-39658</v>
          </cell>
        </row>
        <row r="41">
          <cell r="J41">
            <v>14616</v>
          </cell>
        </row>
        <row r="42">
          <cell r="J42">
            <v>-505920</v>
          </cell>
        </row>
        <row r="43">
          <cell r="J43">
            <v>19437</v>
          </cell>
        </row>
        <row r="44">
          <cell r="J44">
            <v>-34902</v>
          </cell>
        </row>
        <row r="45">
          <cell r="J45">
            <v>-29241</v>
          </cell>
        </row>
        <row r="46">
          <cell r="J46">
            <v>-115477</v>
          </cell>
        </row>
        <row r="47">
          <cell r="J47">
            <v>-23693</v>
          </cell>
        </row>
        <row r="48">
          <cell r="J48">
            <v>11619</v>
          </cell>
        </row>
        <row r="49">
          <cell r="J49">
            <v>-7174</v>
          </cell>
        </row>
        <row r="50">
          <cell r="J50">
            <v>147704</v>
          </cell>
        </row>
        <row r="51">
          <cell r="J51">
            <v>-351505</v>
          </cell>
        </row>
        <row r="52">
          <cell r="J52">
            <v>-48756</v>
          </cell>
        </row>
        <row r="53">
          <cell r="J53">
            <v>-172512</v>
          </cell>
        </row>
        <row r="54">
          <cell r="J54">
            <v>58020</v>
          </cell>
        </row>
        <row r="55">
          <cell r="J55">
            <v>-285859</v>
          </cell>
        </row>
        <row r="56">
          <cell r="J56">
            <v>-24546</v>
          </cell>
        </row>
        <row r="57">
          <cell r="J57">
            <v>-242591</v>
          </cell>
        </row>
        <row r="58">
          <cell r="J58">
            <v>-90828</v>
          </cell>
        </row>
        <row r="59">
          <cell r="J59">
            <v>-244035</v>
          </cell>
        </row>
        <row r="60">
          <cell r="J60">
            <v>-200818</v>
          </cell>
        </row>
        <row r="61">
          <cell r="J61">
            <v>28524</v>
          </cell>
        </row>
        <row r="62">
          <cell r="J62">
            <v>-122078</v>
          </cell>
        </row>
        <row r="63">
          <cell r="J63">
            <v>-25172</v>
          </cell>
        </row>
        <row r="64">
          <cell r="J64">
            <v>23156</v>
          </cell>
        </row>
        <row r="65">
          <cell r="J65">
            <v>25630</v>
          </cell>
        </row>
        <row r="66">
          <cell r="J66">
            <v>-3511</v>
          </cell>
        </row>
        <row r="67">
          <cell r="J67">
            <v>-20328</v>
          </cell>
        </row>
        <row r="68">
          <cell r="J68">
            <v>29896</v>
          </cell>
        </row>
        <row r="69">
          <cell r="J69">
            <v>95232</v>
          </cell>
        </row>
        <row r="70">
          <cell r="J70">
            <v>63155</v>
          </cell>
        </row>
        <row r="71">
          <cell r="J71">
            <v>-6568</v>
          </cell>
        </row>
        <row r="74">
          <cell r="J74">
            <v>-2566</v>
          </cell>
        </row>
        <row r="75">
          <cell r="J75">
            <v>-49644</v>
          </cell>
        </row>
        <row r="124">
          <cell r="A124" t="str">
            <v>W12001</v>
          </cell>
          <cell r="B124">
            <v>300001</v>
          </cell>
          <cell r="C124" t="str">
            <v xml:space="preserve">Pierre A. Capdau Learning Acdmy </v>
          </cell>
          <cell r="D124">
            <v>352</v>
          </cell>
          <cell r="E124">
            <v>384</v>
          </cell>
          <cell r="F124">
            <v>32</v>
          </cell>
          <cell r="G124">
            <v>32</v>
          </cell>
          <cell r="H124">
            <v>0</v>
          </cell>
          <cell r="J124">
            <v>71082</v>
          </cell>
        </row>
        <row r="125">
          <cell r="A125" t="str">
            <v>W13001</v>
          </cell>
          <cell r="B125">
            <v>300003</v>
          </cell>
          <cell r="C125" t="str">
            <v xml:space="preserve">Lake Area New Tech Early College </v>
          </cell>
          <cell r="D125">
            <v>775</v>
          </cell>
          <cell r="E125">
            <v>758</v>
          </cell>
          <cell r="F125">
            <v>-17</v>
          </cell>
          <cell r="G125">
            <v>0</v>
          </cell>
          <cell r="H125">
            <v>-17</v>
          </cell>
          <cell r="J125">
            <v>-40848</v>
          </cell>
        </row>
        <row r="126">
          <cell r="A126" t="str">
            <v>W31001</v>
          </cell>
          <cell r="B126" t="str">
            <v>W31001</v>
          </cell>
          <cell r="C126" t="str">
            <v>Dr. Martin Luther King Jr Charter for Sci &amp; Tech</v>
          </cell>
          <cell r="D126">
            <v>986</v>
          </cell>
          <cell r="E126">
            <v>938</v>
          </cell>
          <cell r="F126">
            <v>-48</v>
          </cell>
          <cell r="G126">
            <v>0</v>
          </cell>
          <cell r="H126">
            <v>-48</v>
          </cell>
          <cell r="J126">
            <v>-110124</v>
          </cell>
        </row>
        <row r="127">
          <cell r="A127" t="str">
            <v>W5A001</v>
          </cell>
          <cell r="B127" t="str">
            <v>3A5001</v>
          </cell>
          <cell r="C127" t="str">
            <v xml:space="preserve">Mary D. Coghill Accelerated </v>
          </cell>
          <cell r="D127">
            <v>610</v>
          </cell>
          <cell r="E127">
            <v>590</v>
          </cell>
          <cell r="F127">
            <v>-20</v>
          </cell>
          <cell r="G127">
            <v>0</v>
          </cell>
          <cell r="H127">
            <v>-20</v>
          </cell>
          <cell r="J127">
            <v>-42211</v>
          </cell>
        </row>
        <row r="128">
          <cell r="A128" t="str">
            <v>W84001</v>
          </cell>
          <cell r="B128">
            <v>398005</v>
          </cell>
          <cell r="C128" t="str">
            <v xml:space="preserve">KIPP Renaissance High </v>
          </cell>
          <cell r="D128">
            <v>490</v>
          </cell>
          <cell r="E128">
            <v>497</v>
          </cell>
          <cell r="F128">
            <v>7</v>
          </cell>
          <cell r="G128">
            <v>7</v>
          </cell>
          <cell r="H128">
            <v>0</v>
          </cell>
          <cell r="J128">
            <v>7088</v>
          </cell>
        </row>
        <row r="129">
          <cell r="C129" t="str">
            <v>Total Type 3B Charter Schools</v>
          </cell>
          <cell r="D129">
            <v>3213</v>
          </cell>
          <cell r="E129">
            <v>3167</v>
          </cell>
          <cell r="F129">
            <v>-46</v>
          </cell>
          <cell r="G129">
            <v>39</v>
          </cell>
          <cell r="H129">
            <v>-85</v>
          </cell>
          <cell r="J129">
            <v>-115013</v>
          </cell>
        </row>
        <row r="131">
          <cell r="A131" t="str">
            <v>WX1001</v>
          </cell>
          <cell r="B131">
            <v>371001</v>
          </cell>
          <cell r="C131" t="str">
            <v>Linwood Public Charter</v>
          </cell>
          <cell r="D131">
            <v>701</v>
          </cell>
          <cell r="E131">
            <v>669</v>
          </cell>
          <cell r="F131">
            <v>-32</v>
          </cell>
          <cell r="G131">
            <v>0</v>
          </cell>
          <cell r="H131">
            <v>-32</v>
          </cell>
          <cell r="I131">
            <v>2684.0145789617964</v>
          </cell>
          <cell r="J131">
            <v>-85888</v>
          </cell>
        </row>
        <row r="132">
          <cell r="A132" t="str">
            <v>W8B001</v>
          </cell>
          <cell r="B132" t="str">
            <v>3AP002</v>
          </cell>
          <cell r="C132" t="str">
            <v>Celerity Crestworth Charter School</v>
          </cell>
          <cell r="D132">
            <v>155</v>
          </cell>
          <cell r="E132">
            <v>149</v>
          </cell>
          <cell r="F132">
            <v>-6</v>
          </cell>
          <cell r="G132">
            <v>0</v>
          </cell>
          <cell r="H132">
            <v>-6</v>
          </cell>
          <cell r="I132">
            <v>2111.6944489800808</v>
          </cell>
          <cell r="J132">
            <v>-12670</v>
          </cell>
        </row>
        <row r="133">
          <cell r="A133" t="str">
            <v>W9B001</v>
          </cell>
          <cell r="B133" t="str">
            <v>3B9001</v>
          </cell>
          <cell r="C133" t="str">
            <v>Capitol High School</v>
          </cell>
          <cell r="D133">
            <v>410</v>
          </cell>
          <cell r="E133">
            <v>410</v>
          </cell>
          <cell r="F133">
            <v>0</v>
          </cell>
          <cell r="G133">
            <v>0</v>
          </cell>
          <cell r="H133">
            <v>0</v>
          </cell>
          <cell r="I133">
            <v>2111.6944489800808</v>
          </cell>
          <cell r="J133">
            <v>0</v>
          </cell>
        </row>
        <row r="134">
          <cell r="A134" t="str">
            <v>WAO001</v>
          </cell>
          <cell r="B134" t="str">
            <v>3AP003</v>
          </cell>
          <cell r="C134" t="str">
            <v>Celerity Dalton Charter School</v>
          </cell>
          <cell r="D134">
            <v>442</v>
          </cell>
          <cell r="E134">
            <v>429</v>
          </cell>
          <cell r="F134">
            <v>-13</v>
          </cell>
          <cell r="G134">
            <v>0</v>
          </cell>
          <cell r="H134">
            <v>-13</v>
          </cell>
          <cell r="I134">
            <v>2111.6944489800808</v>
          </cell>
          <cell r="J134">
            <v>-27452</v>
          </cell>
        </row>
        <row r="135">
          <cell r="A135" t="str">
            <v>WAP001</v>
          </cell>
          <cell r="B135" t="str">
            <v>3AP001</v>
          </cell>
          <cell r="C135" t="str">
            <v>Celerity Lanier Charter School</v>
          </cell>
          <cell r="D135">
            <v>359</v>
          </cell>
          <cell r="E135">
            <v>339</v>
          </cell>
          <cell r="F135">
            <v>-20</v>
          </cell>
          <cell r="G135">
            <v>0</v>
          </cell>
          <cell r="H135">
            <v>-20</v>
          </cell>
          <cell r="I135">
            <v>2111.6944489800808</v>
          </cell>
          <cell r="J135">
            <v>-42234</v>
          </cell>
        </row>
        <row r="136">
          <cell r="A136" t="str">
            <v>WAQ001</v>
          </cell>
          <cell r="B136" t="str">
            <v>3AQ001</v>
          </cell>
          <cell r="C136" t="str">
            <v>Baton Rouge University Prep</v>
          </cell>
          <cell r="D136">
            <v>252</v>
          </cell>
          <cell r="E136">
            <v>248</v>
          </cell>
          <cell r="F136">
            <v>-4</v>
          </cell>
          <cell r="G136">
            <v>0</v>
          </cell>
          <cell r="H136">
            <v>-4</v>
          </cell>
          <cell r="I136">
            <v>2111.6944489800808</v>
          </cell>
          <cell r="J136">
            <v>-8447</v>
          </cell>
        </row>
        <row r="137">
          <cell r="A137" t="str">
            <v>WAV001</v>
          </cell>
          <cell r="B137" t="str">
            <v>WAV001</v>
          </cell>
          <cell r="C137" t="str">
            <v>Democracy Prep</v>
          </cell>
          <cell r="D137">
            <v>276</v>
          </cell>
          <cell r="E137">
            <v>264</v>
          </cell>
          <cell r="F137">
            <v>-12</v>
          </cell>
          <cell r="G137">
            <v>0</v>
          </cell>
          <cell r="H137">
            <v>-12</v>
          </cell>
          <cell r="I137">
            <v>2111.6944489800808</v>
          </cell>
          <cell r="J137">
            <v>-25340</v>
          </cell>
        </row>
        <row r="138">
          <cell r="A138" t="str">
            <v>WAW001</v>
          </cell>
          <cell r="B138" t="str">
            <v>WAW001</v>
          </cell>
          <cell r="C138" t="str">
            <v>Baton Rouge Bridge Academy</v>
          </cell>
          <cell r="D138">
            <v>144</v>
          </cell>
          <cell r="E138">
            <v>141</v>
          </cell>
          <cell r="F138">
            <v>-3</v>
          </cell>
          <cell r="G138">
            <v>0</v>
          </cell>
          <cell r="H138">
            <v>-3</v>
          </cell>
          <cell r="I138">
            <v>2111.6944489800808</v>
          </cell>
          <cell r="J138">
            <v>-6335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167</v>
          </cell>
          <cell r="E139">
            <v>173</v>
          </cell>
          <cell r="F139">
            <v>6</v>
          </cell>
          <cell r="G139">
            <v>6</v>
          </cell>
          <cell r="H139">
            <v>0</v>
          </cell>
          <cell r="I139">
            <v>2111.6944489800808</v>
          </cell>
          <cell r="J139">
            <v>12670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576</v>
          </cell>
          <cell r="E140">
            <v>538</v>
          </cell>
          <cell r="F140">
            <v>-38</v>
          </cell>
          <cell r="G140">
            <v>0</v>
          </cell>
          <cell r="H140">
            <v>-38</v>
          </cell>
          <cell r="I140">
            <v>2111.6944489800808</v>
          </cell>
          <cell r="J140">
            <v>-80244</v>
          </cell>
        </row>
        <row r="141">
          <cell r="C141" t="str">
            <v>Total Type 5 Charters - LA</v>
          </cell>
          <cell r="D141">
            <v>3482</v>
          </cell>
          <cell r="E141">
            <v>3360</v>
          </cell>
          <cell r="F141">
            <v>-122</v>
          </cell>
          <cell r="G141">
            <v>6</v>
          </cell>
          <cell r="H141">
            <v>-128</v>
          </cell>
          <cell r="J141">
            <v>-275940</v>
          </cell>
        </row>
        <row r="143">
          <cell r="A143" t="str">
            <v>W11001</v>
          </cell>
          <cell r="B143">
            <v>300002</v>
          </cell>
          <cell r="C143" t="str">
            <v xml:space="preserve">Medard H. Nelson Elem </v>
          </cell>
          <cell r="D143">
            <v>420</v>
          </cell>
          <cell r="E143">
            <v>447</v>
          </cell>
          <cell r="F143">
            <v>27</v>
          </cell>
          <cell r="G143">
            <v>27</v>
          </cell>
          <cell r="H143">
            <v>0</v>
          </cell>
          <cell r="I143">
            <v>2186.5913565319506</v>
          </cell>
          <cell r="J143">
            <v>59038</v>
          </cell>
        </row>
        <row r="144">
          <cell r="A144" t="str">
            <v>W14001</v>
          </cell>
          <cell r="B144">
            <v>300004</v>
          </cell>
          <cell r="C144" t="str">
            <v xml:space="preserve">Gentilly Terrace Elem </v>
          </cell>
          <cell r="D144">
            <v>432</v>
          </cell>
          <cell r="E144">
            <v>426</v>
          </cell>
          <cell r="F144">
            <v>-6</v>
          </cell>
          <cell r="G144">
            <v>0</v>
          </cell>
          <cell r="H144">
            <v>-6</v>
          </cell>
          <cell r="I144">
            <v>2194.2733840882665</v>
          </cell>
          <cell r="J144">
            <v>-13166</v>
          </cell>
        </row>
        <row r="145">
          <cell r="A145" t="str">
            <v>W21001</v>
          </cell>
          <cell r="B145">
            <v>390001</v>
          </cell>
          <cell r="C145" t="str">
            <v xml:space="preserve">James M. Singleton Charter </v>
          </cell>
          <cell r="D145">
            <v>374</v>
          </cell>
          <cell r="E145">
            <v>368</v>
          </cell>
          <cell r="F145">
            <v>-6</v>
          </cell>
          <cell r="G145">
            <v>0</v>
          </cell>
          <cell r="H145">
            <v>-6</v>
          </cell>
          <cell r="I145">
            <v>2146.532777593734</v>
          </cell>
          <cell r="J145">
            <v>-12879</v>
          </cell>
        </row>
        <row r="146">
          <cell r="A146" t="str">
            <v>W32001</v>
          </cell>
          <cell r="B146" t="str">
            <v>W32001</v>
          </cell>
          <cell r="C146" t="str">
            <v xml:space="preserve">Joseph A. Craig </v>
          </cell>
          <cell r="D146">
            <v>276</v>
          </cell>
          <cell r="E146">
            <v>305</v>
          </cell>
          <cell r="F146">
            <v>29</v>
          </cell>
          <cell r="G146">
            <v>29</v>
          </cell>
          <cell r="H146">
            <v>0</v>
          </cell>
          <cell r="I146">
            <v>2194.2733840882665</v>
          </cell>
          <cell r="J146">
            <v>63634</v>
          </cell>
        </row>
        <row r="147">
          <cell r="A147" t="str">
            <v>W51001</v>
          </cell>
          <cell r="B147">
            <v>393001</v>
          </cell>
          <cell r="C147" t="str">
            <v xml:space="preserve">Lafayette Academy </v>
          </cell>
          <cell r="D147">
            <v>964</v>
          </cell>
          <cell r="E147">
            <v>942</v>
          </cell>
          <cell r="F147">
            <v>-22</v>
          </cell>
          <cell r="G147">
            <v>0</v>
          </cell>
          <cell r="H147">
            <v>-22</v>
          </cell>
          <cell r="I147">
            <v>2209.7083248030804</v>
          </cell>
          <cell r="J147">
            <v>-48614</v>
          </cell>
        </row>
        <row r="148">
          <cell r="A148" t="str">
            <v>W52001</v>
          </cell>
          <cell r="B148">
            <v>393002</v>
          </cell>
          <cell r="C148" t="str">
            <v xml:space="preserve">Esperanza Charter </v>
          </cell>
          <cell r="D148">
            <v>518</v>
          </cell>
          <cell r="E148">
            <v>510</v>
          </cell>
          <cell r="F148">
            <v>-8</v>
          </cell>
          <cell r="G148">
            <v>0</v>
          </cell>
          <cell r="H148">
            <v>-8</v>
          </cell>
          <cell r="I148">
            <v>2142.7019308341173</v>
          </cell>
          <cell r="J148">
            <v>-17142</v>
          </cell>
        </row>
        <row r="149">
          <cell r="A149" t="str">
            <v>W53001</v>
          </cell>
          <cell r="B149">
            <v>393003</v>
          </cell>
          <cell r="C149" t="str">
            <v xml:space="preserve">McDonogh #42 Elem Charter </v>
          </cell>
          <cell r="D149">
            <v>464</v>
          </cell>
          <cell r="E149">
            <v>487</v>
          </cell>
          <cell r="F149">
            <v>23</v>
          </cell>
          <cell r="G149">
            <v>23</v>
          </cell>
          <cell r="H149">
            <v>0</v>
          </cell>
          <cell r="I149">
            <v>2194.2733840882665</v>
          </cell>
          <cell r="J149">
            <v>50468</v>
          </cell>
        </row>
        <row r="150">
          <cell r="A150" t="str">
            <v>W62001</v>
          </cell>
          <cell r="B150">
            <v>395005</v>
          </cell>
          <cell r="C150" t="str">
            <v xml:space="preserve">LB Landry-OP Walker College &amp; Career Prep </v>
          </cell>
          <cell r="D150">
            <v>1203</v>
          </cell>
          <cell r="E150">
            <v>1166</v>
          </cell>
          <cell r="F150">
            <v>-37</v>
          </cell>
          <cell r="G150">
            <v>0</v>
          </cell>
          <cell r="H150">
            <v>-37</v>
          </cell>
          <cell r="I150">
            <v>2117.2842483204245</v>
          </cell>
          <cell r="J150">
            <v>-78340</v>
          </cell>
        </row>
        <row r="151">
          <cell r="A151" t="str">
            <v>W63001</v>
          </cell>
          <cell r="B151">
            <v>395004</v>
          </cell>
          <cell r="C151" t="str">
            <v xml:space="preserve">McDonogh #32 Elem </v>
          </cell>
          <cell r="D151">
            <v>464</v>
          </cell>
          <cell r="E151">
            <v>476</v>
          </cell>
          <cell r="F151">
            <v>12</v>
          </cell>
          <cell r="G151">
            <v>12</v>
          </cell>
          <cell r="H151">
            <v>0</v>
          </cell>
          <cell r="I151">
            <v>2322.9915229180228</v>
          </cell>
          <cell r="J151">
            <v>27876</v>
          </cell>
        </row>
        <row r="152">
          <cell r="A152" t="str">
            <v>W64001</v>
          </cell>
          <cell r="B152">
            <v>395003</v>
          </cell>
          <cell r="C152" t="str">
            <v xml:space="preserve">William J. Fischer </v>
          </cell>
          <cell r="D152">
            <v>430</v>
          </cell>
          <cell r="E152">
            <v>439</v>
          </cell>
          <cell r="F152">
            <v>9</v>
          </cell>
          <cell r="G152">
            <v>9</v>
          </cell>
          <cell r="H152">
            <v>0</v>
          </cell>
          <cell r="I152">
            <v>2201.9359817764648</v>
          </cell>
          <cell r="J152">
            <v>19817</v>
          </cell>
        </row>
        <row r="153">
          <cell r="A153" t="str">
            <v>W65001</v>
          </cell>
          <cell r="B153">
            <v>395002</v>
          </cell>
          <cell r="C153" t="str">
            <v xml:space="preserve">Dwight D. Eisenhower </v>
          </cell>
          <cell r="D153">
            <v>741</v>
          </cell>
          <cell r="E153">
            <v>741</v>
          </cell>
          <cell r="F153">
            <v>0</v>
          </cell>
          <cell r="G153">
            <v>0</v>
          </cell>
          <cell r="H153">
            <v>0</v>
          </cell>
          <cell r="I153">
            <v>2164.7178083720278</v>
          </cell>
          <cell r="J153">
            <v>0</v>
          </cell>
        </row>
        <row r="154">
          <cell r="A154" t="str">
            <v>W66001</v>
          </cell>
          <cell r="B154">
            <v>395001</v>
          </cell>
          <cell r="C154" t="str">
            <v xml:space="preserve">Martin Behrman </v>
          </cell>
          <cell r="D154">
            <v>698</v>
          </cell>
          <cell r="E154">
            <v>693</v>
          </cell>
          <cell r="F154">
            <v>-5</v>
          </cell>
          <cell r="G154">
            <v>0</v>
          </cell>
          <cell r="H154">
            <v>-5</v>
          </cell>
          <cell r="I154">
            <v>2160.4475737039065</v>
          </cell>
          <cell r="J154">
            <v>-10802</v>
          </cell>
        </row>
        <row r="155">
          <cell r="A155" t="str">
            <v>W67001</v>
          </cell>
          <cell r="B155">
            <v>395007</v>
          </cell>
          <cell r="C155" t="str">
            <v xml:space="preserve">Algiers Technology Acdmy </v>
          </cell>
          <cell r="D155">
            <v>200</v>
          </cell>
          <cell r="E155">
            <v>185</v>
          </cell>
          <cell r="F155">
            <v>-15</v>
          </cell>
          <cell r="G155">
            <v>0</v>
          </cell>
          <cell r="H155">
            <v>-15</v>
          </cell>
          <cell r="I155">
            <v>2275.1049335748785</v>
          </cell>
          <cell r="J155">
            <v>-34127</v>
          </cell>
        </row>
        <row r="156">
          <cell r="A156" t="str">
            <v>W71001</v>
          </cell>
          <cell r="B156">
            <v>397001</v>
          </cell>
          <cell r="C156" t="str">
            <v xml:space="preserve">Sophie B. Wright Learning Acdmy </v>
          </cell>
          <cell r="D156">
            <v>465</v>
          </cell>
          <cell r="E156">
            <v>494</v>
          </cell>
          <cell r="F156">
            <v>29</v>
          </cell>
          <cell r="G156">
            <v>29</v>
          </cell>
          <cell r="H156">
            <v>0</v>
          </cell>
          <cell r="I156">
            <v>2192.1184223702871</v>
          </cell>
          <cell r="J156">
            <v>63571</v>
          </cell>
        </row>
        <row r="157">
          <cell r="A157" t="str">
            <v>W81001</v>
          </cell>
          <cell r="B157">
            <v>398002</v>
          </cell>
          <cell r="C157" t="str">
            <v xml:space="preserve">KIPP McDonogh 15 Sch. for the Creative Arts </v>
          </cell>
          <cell r="D157">
            <v>792</v>
          </cell>
          <cell r="E157">
            <v>837</v>
          </cell>
          <cell r="F157">
            <v>45</v>
          </cell>
          <cell r="G157">
            <v>45</v>
          </cell>
          <cell r="H157">
            <v>0</v>
          </cell>
          <cell r="I157">
            <v>2183.6528542493843</v>
          </cell>
          <cell r="J157">
            <v>98264</v>
          </cell>
        </row>
        <row r="158">
          <cell r="A158" t="str">
            <v>W82001</v>
          </cell>
          <cell r="B158">
            <v>398001</v>
          </cell>
          <cell r="C158" t="str">
            <v xml:space="preserve">KIPP Believe College Prep </v>
          </cell>
          <cell r="D158">
            <v>866</v>
          </cell>
          <cell r="E158">
            <v>887</v>
          </cell>
          <cell r="F158">
            <v>21</v>
          </cell>
          <cell r="G158">
            <v>21</v>
          </cell>
          <cell r="H158">
            <v>0</v>
          </cell>
          <cell r="I158">
            <v>2143.2304974506283</v>
          </cell>
          <cell r="J158">
            <v>45008</v>
          </cell>
        </row>
        <row r="159">
          <cell r="A159" t="str">
            <v>W83001</v>
          </cell>
          <cell r="B159">
            <v>398003</v>
          </cell>
          <cell r="C159" t="str">
            <v xml:space="preserve">KIPP Central City Acdmy </v>
          </cell>
          <cell r="D159">
            <v>424</v>
          </cell>
          <cell r="E159">
            <v>416</v>
          </cell>
          <cell r="F159">
            <v>-8</v>
          </cell>
          <cell r="G159">
            <v>0</v>
          </cell>
          <cell r="H159">
            <v>-8</v>
          </cell>
          <cell r="I159">
            <v>2117.5221244262229</v>
          </cell>
          <cell r="J159">
            <v>-16940</v>
          </cell>
        </row>
        <row r="160">
          <cell r="A160" t="str">
            <v>W85001</v>
          </cell>
          <cell r="B160">
            <v>398006</v>
          </cell>
          <cell r="C160" t="str">
            <v xml:space="preserve">KIPP N.O. Leadership Acdmy </v>
          </cell>
          <cell r="D160">
            <v>843</v>
          </cell>
          <cell r="E160">
            <v>845</v>
          </cell>
          <cell r="F160">
            <v>2</v>
          </cell>
          <cell r="G160">
            <v>2</v>
          </cell>
          <cell r="H160">
            <v>0</v>
          </cell>
          <cell r="I160">
            <v>2194.2733840882665</v>
          </cell>
          <cell r="J160">
            <v>4389</v>
          </cell>
        </row>
        <row r="161">
          <cell r="A161" t="str">
            <v>W86001</v>
          </cell>
          <cell r="B161">
            <v>398007</v>
          </cell>
          <cell r="C161" t="str">
            <v xml:space="preserve">KIPP East </v>
          </cell>
          <cell r="D161">
            <v>239</v>
          </cell>
          <cell r="E161">
            <v>242</v>
          </cell>
          <cell r="F161">
            <v>3</v>
          </cell>
          <cell r="G161">
            <v>3</v>
          </cell>
          <cell r="H161">
            <v>0</v>
          </cell>
          <cell r="I161">
            <v>2194.2733840882665</v>
          </cell>
          <cell r="J161">
            <v>6583</v>
          </cell>
        </row>
        <row r="162">
          <cell r="A162" t="str">
            <v>W91001</v>
          </cell>
          <cell r="B162">
            <v>399001</v>
          </cell>
          <cell r="C162" t="str">
            <v xml:space="preserve">S.J. Green Charter </v>
          </cell>
          <cell r="D162">
            <v>470</v>
          </cell>
          <cell r="E162">
            <v>493</v>
          </cell>
          <cell r="F162">
            <v>23</v>
          </cell>
          <cell r="G162">
            <v>23</v>
          </cell>
          <cell r="H162">
            <v>0</v>
          </cell>
          <cell r="I162">
            <v>2197.6819139798617</v>
          </cell>
          <cell r="J162">
            <v>50547</v>
          </cell>
        </row>
        <row r="163">
          <cell r="A163" t="str">
            <v>W92001</v>
          </cell>
          <cell r="B163">
            <v>399002</v>
          </cell>
          <cell r="C163" t="str">
            <v xml:space="preserve">Arthur Ashe Charter </v>
          </cell>
          <cell r="D163">
            <v>751</v>
          </cell>
          <cell r="E163">
            <v>747</v>
          </cell>
          <cell r="F163">
            <v>-4</v>
          </cell>
          <cell r="G163">
            <v>0</v>
          </cell>
          <cell r="H163">
            <v>-4</v>
          </cell>
          <cell r="I163">
            <v>2223.242367865987</v>
          </cell>
          <cell r="J163">
            <v>-8893</v>
          </cell>
        </row>
        <row r="164">
          <cell r="A164" t="str">
            <v>W93001</v>
          </cell>
          <cell r="B164">
            <v>399003</v>
          </cell>
          <cell r="C164" t="str">
            <v xml:space="preserve">Joseph Clark High </v>
          </cell>
          <cell r="D164">
            <v>213</v>
          </cell>
          <cell r="E164">
            <v>201</v>
          </cell>
          <cell r="F164">
            <v>-12</v>
          </cell>
          <cell r="G164">
            <v>0</v>
          </cell>
          <cell r="H164">
            <v>-12</v>
          </cell>
          <cell r="I164">
            <v>2194.2733840882665</v>
          </cell>
          <cell r="J164">
            <v>-26331</v>
          </cell>
        </row>
        <row r="165">
          <cell r="A165" t="str">
            <v>W94001</v>
          </cell>
          <cell r="B165">
            <v>399004</v>
          </cell>
          <cell r="C165" t="str">
            <v>Phillis Wheatley Community School</v>
          </cell>
          <cell r="D165">
            <v>691</v>
          </cell>
          <cell r="E165">
            <v>697</v>
          </cell>
          <cell r="F165">
            <v>6</v>
          </cell>
          <cell r="G165">
            <v>6</v>
          </cell>
          <cell r="H165">
            <v>0</v>
          </cell>
          <cell r="I165">
            <v>2194.2733840882665</v>
          </cell>
          <cell r="J165">
            <v>13166</v>
          </cell>
        </row>
        <row r="166">
          <cell r="A166" t="str">
            <v>W95001</v>
          </cell>
          <cell r="B166">
            <v>399005</v>
          </cell>
          <cell r="C166" t="str">
            <v xml:space="preserve">Langston Hughes Acdmy </v>
          </cell>
          <cell r="D166">
            <v>763</v>
          </cell>
          <cell r="E166">
            <v>760</v>
          </cell>
          <cell r="F166">
            <v>-3</v>
          </cell>
          <cell r="G166">
            <v>0</v>
          </cell>
          <cell r="H166">
            <v>-3</v>
          </cell>
          <cell r="I166">
            <v>2194.2733840882665</v>
          </cell>
          <cell r="J166">
            <v>-6583</v>
          </cell>
        </row>
        <row r="167">
          <cell r="A167" t="str">
            <v>WAA001</v>
          </cell>
          <cell r="B167">
            <v>368001</v>
          </cell>
          <cell r="C167" t="str">
            <v xml:space="preserve">Morris Jeff Community School </v>
          </cell>
          <cell r="D167">
            <v>680</v>
          </cell>
          <cell r="E167">
            <v>675</v>
          </cell>
          <cell r="F167">
            <v>-5</v>
          </cell>
          <cell r="G167">
            <v>0</v>
          </cell>
          <cell r="H167">
            <v>-5</v>
          </cell>
          <cell r="I167">
            <v>2194.2733840882665</v>
          </cell>
          <cell r="J167">
            <v>-10971</v>
          </cell>
        </row>
        <row r="168">
          <cell r="A168" t="str">
            <v>WAB001</v>
          </cell>
          <cell r="B168">
            <v>367001</v>
          </cell>
          <cell r="C168" t="str">
            <v xml:space="preserve">Edgar P. Harney Spirit of Excellence Acdmy </v>
          </cell>
          <cell r="D168">
            <v>317</v>
          </cell>
          <cell r="E168">
            <v>316</v>
          </cell>
          <cell r="F168">
            <v>-1</v>
          </cell>
          <cell r="G168">
            <v>0</v>
          </cell>
          <cell r="H168">
            <v>-1</v>
          </cell>
          <cell r="I168">
            <v>2194.2733840882665</v>
          </cell>
          <cell r="J168">
            <v>-2194</v>
          </cell>
        </row>
        <row r="169">
          <cell r="A169" t="str">
            <v>WAE001</v>
          </cell>
          <cell r="B169">
            <v>364001</v>
          </cell>
          <cell r="C169" t="str">
            <v xml:space="preserve">Fannie C. Williams Charter School </v>
          </cell>
          <cell r="D169">
            <v>571</v>
          </cell>
          <cell r="E169">
            <v>562</v>
          </cell>
          <cell r="F169">
            <v>-9</v>
          </cell>
          <cell r="G169">
            <v>0</v>
          </cell>
          <cell r="H169">
            <v>-9</v>
          </cell>
          <cell r="I169">
            <v>2194.2733840882665</v>
          </cell>
          <cell r="J169">
            <v>-19748</v>
          </cell>
        </row>
        <row r="170">
          <cell r="A170" t="str">
            <v>WAF001</v>
          </cell>
          <cell r="B170">
            <v>363001</v>
          </cell>
          <cell r="C170" t="str">
            <v xml:space="preserve">Harriet Tubman Charter School </v>
          </cell>
          <cell r="D170">
            <v>573</v>
          </cell>
          <cell r="E170">
            <v>553</v>
          </cell>
          <cell r="F170">
            <v>-20</v>
          </cell>
          <cell r="G170">
            <v>0</v>
          </cell>
          <cell r="H170">
            <v>-20</v>
          </cell>
          <cell r="I170">
            <v>2194.2733840882665</v>
          </cell>
          <cell r="J170">
            <v>-43885</v>
          </cell>
        </row>
        <row r="171">
          <cell r="A171" t="str">
            <v>WAH001</v>
          </cell>
          <cell r="B171">
            <v>360001</v>
          </cell>
          <cell r="C171" t="str">
            <v xml:space="preserve">The NET Charter School </v>
          </cell>
          <cell r="D171">
            <v>168</v>
          </cell>
          <cell r="E171">
            <v>164</v>
          </cell>
          <cell r="F171">
            <v>-4</v>
          </cell>
          <cell r="G171">
            <v>0</v>
          </cell>
          <cell r="H171">
            <v>-4</v>
          </cell>
          <cell r="I171">
            <v>2194.2733840882665</v>
          </cell>
          <cell r="J171">
            <v>-8777</v>
          </cell>
        </row>
        <row r="172">
          <cell r="A172" t="str">
            <v>WAI001</v>
          </cell>
          <cell r="B172">
            <v>361001</v>
          </cell>
          <cell r="C172" t="str">
            <v xml:space="preserve">Crescent Leadership Acdmy </v>
          </cell>
          <cell r="D172">
            <v>80</v>
          </cell>
          <cell r="E172">
            <v>86</v>
          </cell>
          <cell r="F172">
            <v>6</v>
          </cell>
          <cell r="G172">
            <v>6</v>
          </cell>
          <cell r="H172">
            <v>0</v>
          </cell>
          <cell r="I172">
            <v>2194.2733840882665</v>
          </cell>
          <cell r="J172">
            <v>13166</v>
          </cell>
        </row>
        <row r="173">
          <cell r="A173" t="str">
            <v>WAM001</v>
          </cell>
          <cell r="B173">
            <v>363002</v>
          </cell>
          <cell r="C173" t="str">
            <v xml:space="preserve">Paul Habans Elem </v>
          </cell>
          <cell r="D173">
            <v>570</v>
          </cell>
          <cell r="E173">
            <v>533</v>
          </cell>
          <cell r="F173">
            <v>-37</v>
          </cell>
          <cell r="G173">
            <v>0</v>
          </cell>
          <cell r="H173">
            <v>-37</v>
          </cell>
          <cell r="I173">
            <v>2194.2733840882665</v>
          </cell>
          <cell r="J173">
            <v>-81188</v>
          </cell>
        </row>
        <row r="174">
          <cell r="A174" t="str">
            <v>WE1001</v>
          </cell>
          <cell r="B174">
            <v>385001</v>
          </cell>
          <cell r="C174" t="str">
            <v xml:space="preserve">Sylvanie Williams College Prep </v>
          </cell>
          <cell r="D174">
            <v>385</v>
          </cell>
          <cell r="E174">
            <v>384</v>
          </cell>
          <cell r="F174">
            <v>-1</v>
          </cell>
          <cell r="G174">
            <v>0</v>
          </cell>
          <cell r="H174">
            <v>-1</v>
          </cell>
          <cell r="I174">
            <v>2130.6348590803018</v>
          </cell>
          <cell r="J174">
            <v>-2131</v>
          </cell>
        </row>
        <row r="175">
          <cell r="A175" t="str">
            <v>WE2001</v>
          </cell>
          <cell r="B175">
            <v>385002</v>
          </cell>
          <cell r="C175" t="str">
            <v xml:space="preserve">Cohen College Prep </v>
          </cell>
          <cell r="D175">
            <v>415</v>
          </cell>
          <cell r="E175">
            <v>418</v>
          </cell>
          <cell r="F175">
            <v>3</v>
          </cell>
          <cell r="G175">
            <v>3</v>
          </cell>
          <cell r="H175">
            <v>0</v>
          </cell>
          <cell r="I175">
            <v>2194.2733840882665</v>
          </cell>
          <cell r="J175">
            <v>6583</v>
          </cell>
        </row>
        <row r="176">
          <cell r="A176" t="str">
            <v>WE3001</v>
          </cell>
          <cell r="B176">
            <v>385003</v>
          </cell>
          <cell r="C176" t="str">
            <v xml:space="preserve">Crocker College Prep </v>
          </cell>
          <cell r="D176">
            <v>519</v>
          </cell>
          <cell r="E176">
            <v>507</v>
          </cell>
          <cell r="F176">
            <v>-12</v>
          </cell>
          <cell r="G176">
            <v>0</v>
          </cell>
          <cell r="H176">
            <v>-12</v>
          </cell>
          <cell r="I176">
            <v>2194.2733840882665</v>
          </cell>
          <cell r="J176">
            <v>-26331</v>
          </cell>
        </row>
        <row r="177">
          <cell r="A177" t="str">
            <v>WI1001</v>
          </cell>
          <cell r="B177">
            <v>381001</v>
          </cell>
          <cell r="C177" t="str">
            <v xml:space="preserve">Akili Academy of N.O. </v>
          </cell>
          <cell r="D177">
            <v>557</v>
          </cell>
          <cell r="E177">
            <v>552</v>
          </cell>
          <cell r="F177">
            <v>-5</v>
          </cell>
          <cell r="G177">
            <v>0</v>
          </cell>
          <cell r="H177">
            <v>-5</v>
          </cell>
          <cell r="I177">
            <v>2193.0850515422107</v>
          </cell>
          <cell r="J177">
            <v>-10965</v>
          </cell>
        </row>
        <row r="178">
          <cell r="A178" t="str">
            <v>WJ1001</v>
          </cell>
          <cell r="B178">
            <v>382001</v>
          </cell>
          <cell r="C178" t="str">
            <v xml:space="preserve">Sci Academy </v>
          </cell>
          <cell r="D178">
            <v>560</v>
          </cell>
          <cell r="E178">
            <v>558</v>
          </cell>
          <cell r="F178">
            <v>-2</v>
          </cell>
          <cell r="G178">
            <v>0</v>
          </cell>
          <cell r="H178">
            <v>-2</v>
          </cell>
          <cell r="I178">
            <v>2213.0313020615295</v>
          </cell>
          <cell r="J178">
            <v>-4426</v>
          </cell>
        </row>
        <row r="179">
          <cell r="A179" t="str">
            <v>WJ2001</v>
          </cell>
          <cell r="B179">
            <v>382002</v>
          </cell>
          <cell r="C179" t="str">
            <v xml:space="preserve">G.W. Carver Collegiate Acdmy </v>
          </cell>
          <cell r="D179">
            <v>769</v>
          </cell>
          <cell r="E179">
            <v>754</v>
          </cell>
          <cell r="F179">
            <v>-15</v>
          </cell>
          <cell r="G179">
            <v>0</v>
          </cell>
          <cell r="H179">
            <v>-15</v>
          </cell>
          <cell r="I179">
            <v>2194.2733840882665</v>
          </cell>
          <cell r="J179">
            <v>-32914</v>
          </cell>
        </row>
        <row r="180">
          <cell r="A180" t="str">
            <v>WL1001</v>
          </cell>
          <cell r="B180">
            <v>398004</v>
          </cell>
          <cell r="C180" t="str">
            <v xml:space="preserve">KIPP Central City Primary </v>
          </cell>
          <cell r="D180">
            <v>497</v>
          </cell>
          <cell r="E180">
            <v>497</v>
          </cell>
          <cell r="F180">
            <v>0</v>
          </cell>
          <cell r="G180">
            <v>0</v>
          </cell>
          <cell r="H180">
            <v>0</v>
          </cell>
          <cell r="I180">
            <v>2191.9144980031906</v>
          </cell>
          <cell r="J180">
            <v>0</v>
          </cell>
        </row>
        <row r="181">
          <cell r="A181" t="str">
            <v>WU1001</v>
          </cell>
          <cell r="B181">
            <v>374001</v>
          </cell>
          <cell r="C181" t="str">
            <v xml:space="preserve">Success Preparatory Academy </v>
          </cell>
          <cell r="D181">
            <v>452</v>
          </cell>
          <cell r="E181">
            <v>471</v>
          </cell>
          <cell r="F181">
            <v>19</v>
          </cell>
          <cell r="G181">
            <v>19</v>
          </cell>
          <cell r="H181">
            <v>0</v>
          </cell>
          <cell r="I181">
            <v>2194.2733840882665</v>
          </cell>
          <cell r="J181">
            <v>41691</v>
          </cell>
        </row>
        <row r="182">
          <cell r="A182" t="str">
            <v>WV1001</v>
          </cell>
          <cell r="B182">
            <v>373001</v>
          </cell>
          <cell r="C182" t="str">
            <v xml:space="preserve">Arise Academy </v>
          </cell>
          <cell r="D182">
            <v>486</v>
          </cell>
          <cell r="E182">
            <v>497</v>
          </cell>
          <cell r="F182">
            <v>11</v>
          </cell>
          <cell r="G182">
            <v>11</v>
          </cell>
          <cell r="H182">
            <v>0</v>
          </cell>
          <cell r="I182">
            <v>2194.2733840882665</v>
          </cell>
          <cell r="J182">
            <v>24137</v>
          </cell>
        </row>
        <row r="183">
          <cell r="A183" t="str">
            <v>WV2001</v>
          </cell>
          <cell r="B183">
            <v>373002</v>
          </cell>
          <cell r="C183" t="str">
            <v xml:space="preserve">Mildred Osborne Elem </v>
          </cell>
          <cell r="D183">
            <v>494</v>
          </cell>
          <cell r="E183">
            <v>481</v>
          </cell>
          <cell r="F183">
            <v>-13</v>
          </cell>
          <cell r="G183">
            <v>0</v>
          </cell>
          <cell r="H183">
            <v>-13</v>
          </cell>
          <cell r="I183">
            <v>2194.2733840882665</v>
          </cell>
          <cell r="J183">
            <v>-28526</v>
          </cell>
        </row>
        <row r="184">
          <cell r="A184" t="str">
            <v>WZ1001</v>
          </cell>
          <cell r="B184">
            <v>369001</v>
          </cell>
          <cell r="C184" t="str">
            <v xml:space="preserve">ReNEW Cultural Arts Acdmy. </v>
          </cell>
          <cell r="D184">
            <v>598</v>
          </cell>
          <cell r="E184">
            <v>658</v>
          </cell>
          <cell r="F184">
            <v>60</v>
          </cell>
          <cell r="G184">
            <v>60</v>
          </cell>
          <cell r="H184">
            <v>0</v>
          </cell>
          <cell r="I184">
            <v>2194.2733840882665</v>
          </cell>
          <cell r="J184">
            <v>131656</v>
          </cell>
        </row>
        <row r="185">
          <cell r="A185" t="str">
            <v>WZ2001</v>
          </cell>
          <cell r="B185">
            <v>369002</v>
          </cell>
          <cell r="C185" t="str">
            <v xml:space="preserve">ReNEW SciTech Acdmy. </v>
          </cell>
          <cell r="D185">
            <v>663</v>
          </cell>
          <cell r="E185">
            <v>690</v>
          </cell>
          <cell r="F185">
            <v>27</v>
          </cell>
          <cell r="G185">
            <v>27</v>
          </cell>
          <cell r="H185">
            <v>0</v>
          </cell>
          <cell r="I185">
            <v>2194.2733840882665</v>
          </cell>
          <cell r="J185">
            <v>59245</v>
          </cell>
        </row>
        <row r="186">
          <cell r="A186" t="str">
            <v>WZ3001</v>
          </cell>
          <cell r="B186">
            <v>369003</v>
          </cell>
          <cell r="C186" t="str">
            <v xml:space="preserve">ReNEW Delores T. Aaron Elem </v>
          </cell>
          <cell r="D186">
            <v>799</v>
          </cell>
          <cell r="E186">
            <v>790</v>
          </cell>
          <cell r="F186">
            <v>-9</v>
          </cell>
          <cell r="G186">
            <v>0</v>
          </cell>
          <cell r="H186">
            <v>-9</v>
          </cell>
          <cell r="I186">
            <v>2194.2733840882665</v>
          </cell>
          <cell r="J186">
            <v>-19748</v>
          </cell>
        </row>
        <row r="187">
          <cell r="A187" t="str">
            <v>WZ5001</v>
          </cell>
          <cell r="B187">
            <v>369005</v>
          </cell>
          <cell r="C187" t="str">
            <v xml:space="preserve">ReNEW Accelerated High, City Park </v>
          </cell>
          <cell r="D187">
            <v>337</v>
          </cell>
          <cell r="E187">
            <v>251</v>
          </cell>
          <cell r="F187">
            <v>-86</v>
          </cell>
          <cell r="G187">
            <v>0</v>
          </cell>
          <cell r="H187">
            <v>-86</v>
          </cell>
          <cell r="I187">
            <v>2194.2733840882665</v>
          </cell>
          <cell r="J187">
            <v>-188708</v>
          </cell>
        </row>
        <row r="188">
          <cell r="A188" t="str">
            <v>WZ6001</v>
          </cell>
          <cell r="B188">
            <v>369006</v>
          </cell>
          <cell r="C188" t="str">
            <v xml:space="preserve">ReNEW Schaumburg Elem </v>
          </cell>
          <cell r="D188">
            <v>819</v>
          </cell>
          <cell r="E188">
            <v>804</v>
          </cell>
          <cell r="F188">
            <v>-15</v>
          </cell>
          <cell r="G188">
            <v>0</v>
          </cell>
          <cell r="H188">
            <v>-15</v>
          </cell>
          <cell r="I188">
            <v>2194.2733840882665</v>
          </cell>
          <cell r="J188">
            <v>-32914</v>
          </cell>
        </row>
        <row r="189">
          <cell r="A189" t="str">
            <v>WZ7001</v>
          </cell>
          <cell r="B189">
            <v>369007</v>
          </cell>
          <cell r="C189" t="str">
            <v xml:space="preserve">ReNEW McDonogh City Park Acdmy </v>
          </cell>
          <cell r="D189">
            <v>614</v>
          </cell>
          <cell r="E189">
            <v>645</v>
          </cell>
          <cell r="F189">
            <v>31</v>
          </cell>
          <cell r="G189">
            <v>31</v>
          </cell>
          <cell r="H189">
            <v>0</v>
          </cell>
          <cell r="I189">
            <v>2194.2733840882665</v>
          </cell>
          <cell r="J189">
            <v>68022</v>
          </cell>
        </row>
        <row r="190">
          <cell r="A190" t="str">
            <v>W87001</v>
          </cell>
          <cell r="B190">
            <v>398008</v>
          </cell>
          <cell r="C190" t="str">
            <v>KIPP Booker T. Washington High School</v>
          </cell>
          <cell r="D190">
            <v>106</v>
          </cell>
          <cell r="E190">
            <v>113</v>
          </cell>
          <cell r="F190">
            <v>7</v>
          </cell>
          <cell r="G190">
            <v>7</v>
          </cell>
          <cell r="H190">
            <v>0</v>
          </cell>
          <cell r="I190">
            <v>2194.2733840882665</v>
          </cell>
          <cell r="J190">
            <v>15360</v>
          </cell>
        </row>
        <row r="191">
          <cell r="A191" t="str">
            <v>WJ4001</v>
          </cell>
          <cell r="B191">
            <v>382004</v>
          </cell>
          <cell r="C191" t="str">
            <v>Livingston Collegiate Academy</v>
          </cell>
          <cell r="D191">
            <v>163</v>
          </cell>
          <cell r="E191">
            <v>157</v>
          </cell>
          <cell r="F191">
            <v>-6</v>
          </cell>
          <cell r="G191">
            <v>0</v>
          </cell>
          <cell r="H191">
            <v>-6</v>
          </cell>
          <cell r="I191">
            <v>2194.2733840882665</v>
          </cell>
          <cell r="J191">
            <v>-13166</v>
          </cell>
        </row>
        <row r="192">
          <cell r="C192" t="str">
            <v>Total Type 5 Charters - Orleans</v>
          </cell>
          <cell r="D192">
            <v>25893</v>
          </cell>
          <cell r="E192">
            <v>25920</v>
          </cell>
          <cell r="F192">
            <v>27</v>
          </cell>
          <cell r="G192">
            <v>393</v>
          </cell>
          <cell r="H192">
            <v>-366</v>
          </cell>
          <cell r="J192">
            <v>61812</v>
          </cell>
        </row>
        <row r="194">
          <cell r="C194" t="str">
            <v>Total Statewide</v>
          </cell>
          <cell r="D194">
            <v>693930</v>
          </cell>
          <cell r="E194">
            <v>691934</v>
          </cell>
          <cell r="F194">
            <v>-1996</v>
          </cell>
          <cell r="G194">
            <v>1432</v>
          </cell>
          <cell r="H194">
            <v>-3428</v>
          </cell>
          <cell r="J194">
            <v>-5715921</v>
          </cell>
        </row>
      </sheetData>
      <sheetData sheetId="48"/>
      <sheetData sheetId="49"/>
      <sheetData sheetId="50"/>
      <sheetData sheetId="51">
        <row r="5">
          <cell r="Y5">
            <v>0</v>
          </cell>
        </row>
      </sheetData>
      <sheetData sheetId="52">
        <row r="5">
          <cell r="Y5">
            <v>0</v>
          </cell>
        </row>
      </sheetData>
      <sheetData sheetId="53">
        <row r="5">
          <cell r="Y5">
            <v>0</v>
          </cell>
        </row>
      </sheetData>
      <sheetData sheetId="54">
        <row r="5">
          <cell r="Y5">
            <v>0</v>
          </cell>
        </row>
      </sheetData>
      <sheetData sheetId="55">
        <row r="5">
          <cell r="Y5">
            <v>0</v>
          </cell>
        </row>
      </sheetData>
      <sheetData sheetId="56">
        <row r="5">
          <cell r="Y5">
            <v>0</v>
          </cell>
        </row>
      </sheetData>
      <sheetData sheetId="57">
        <row r="5">
          <cell r="Y5">
            <v>0</v>
          </cell>
        </row>
      </sheetData>
      <sheetData sheetId="58">
        <row r="5">
          <cell r="Y5">
            <v>0</v>
          </cell>
        </row>
      </sheetData>
      <sheetData sheetId="59"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-4548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-17890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-4121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-4714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</sheetData>
      <sheetData sheetId="60">
        <row r="5">
          <cell r="G5">
            <v>-3936</v>
          </cell>
        </row>
        <row r="6">
          <cell r="G6">
            <v>0</v>
          </cell>
        </row>
        <row r="7">
          <cell r="G7">
            <v>-4129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-4470</v>
          </cell>
        </row>
        <row r="13">
          <cell r="G13">
            <v>0</v>
          </cell>
        </row>
        <row r="14">
          <cell r="G14">
            <v>-4385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-17708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4587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-4548</v>
          </cell>
        </row>
        <row r="31">
          <cell r="G31">
            <v>0</v>
          </cell>
        </row>
        <row r="32">
          <cell r="G32">
            <v>-4124</v>
          </cell>
        </row>
        <row r="33">
          <cell r="G33">
            <v>-4198</v>
          </cell>
        </row>
        <row r="34">
          <cell r="G34">
            <v>0</v>
          </cell>
        </row>
        <row r="35">
          <cell r="G35">
            <v>-4554</v>
          </cell>
        </row>
        <row r="36">
          <cell r="G36">
            <v>-21783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-13757</v>
          </cell>
        </row>
        <row r="40">
          <cell r="G40">
            <v>0</v>
          </cell>
        </row>
        <row r="41">
          <cell r="G41">
            <v>-4666</v>
          </cell>
        </row>
        <row r="42">
          <cell r="G42">
            <v>0</v>
          </cell>
        </row>
        <row r="43">
          <cell r="G43">
            <v>-4732</v>
          </cell>
        </row>
        <row r="44">
          <cell r="G44">
            <v>-4604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-4908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-4185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-8840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-4609</v>
          </cell>
        </row>
        <row r="72">
          <cell r="G72">
            <v>0</v>
          </cell>
        </row>
        <row r="73">
          <cell r="G73">
            <v>4681</v>
          </cell>
        </row>
      </sheetData>
      <sheetData sheetId="61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-2119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-24813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-1581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2422</v>
          </cell>
        </row>
        <row r="72">
          <cell r="W72">
            <v>-3081</v>
          </cell>
        </row>
        <row r="73">
          <cell r="W73">
            <v>2696</v>
          </cell>
        </row>
      </sheetData>
      <sheetData sheetId="62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-9041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-6557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2569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-11932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3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2092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10938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2592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4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-10490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3497</v>
          </cell>
        </row>
        <row r="41">
          <cell r="W41">
            <v>0</v>
          </cell>
        </row>
        <row r="42">
          <cell r="W42">
            <v>-1121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309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-6004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35729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238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-2285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6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50051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2925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7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-2662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-78734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8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-40874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69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-5766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41241</v>
          </cell>
        </row>
        <row r="22">
          <cell r="W22">
            <v>0</v>
          </cell>
        </row>
        <row r="23">
          <cell r="W23">
            <v>4639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3202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2509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3482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2586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5167</v>
          </cell>
        </row>
        <row r="72">
          <cell r="W72">
            <v>0</v>
          </cell>
        </row>
        <row r="73">
          <cell r="W73">
            <v>10625</v>
          </cell>
        </row>
      </sheetData>
      <sheetData sheetId="70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65484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33230</v>
          </cell>
        </row>
        <row r="41">
          <cell r="W41">
            <v>0</v>
          </cell>
        </row>
        <row r="42">
          <cell r="W42">
            <v>4595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1493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1585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-2592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1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-19571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2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32148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-31030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3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-90899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-287</v>
          </cell>
        </row>
        <row r="73">
          <cell r="W73">
            <v>0</v>
          </cell>
        </row>
      </sheetData>
      <sheetData sheetId="74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732</v>
          </cell>
        </row>
        <row r="18">
          <cell r="W18">
            <v>0</v>
          </cell>
        </row>
        <row r="19">
          <cell r="W19">
            <v>-9189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8446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3534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1485</v>
          </cell>
        </row>
        <row r="22">
          <cell r="W22">
            <v>0</v>
          </cell>
        </row>
        <row r="23">
          <cell r="W23">
            <v>2563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-5167</v>
          </cell>
        </row>
        <row r="72">
          <cell r="W72">
            <v>-4299</v>
          </cell>
        </row>
        <row r="73">
          <cell r="W73">
            <v>0</v>
          </cell>
        </row>
      </sheetData>
      <sheetData sheetId="76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-2322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3702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-2464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-59569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7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-21386</v>
          </cell>
        </row>
        <row r="22">
          <cell r="W22">
            <v>0</v>
          </cell>
        </row>
        <row r="23">
          <cell r="W23">
            <v>2076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1581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2942</v>
          </cell>
        </row>
        <row r="73">
          <cell r="W73">
            <v>0</v>
          </cell>
        </row>
      </sheetData>
      <sheetData sheetId="78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1942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-13056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2973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79">
        <row r="5">
          <cell r="E5">
            <v>0</v>
          </cell>
          <cell r="W5">
            <v>0</v>
          </cell>
        </row>
        <row r="6">
          <cell r="W6">
            <v>3261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-64903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0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2054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4378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1">
        <row r="5">
          <cell r="E5">
            <v>-1</v>
          </cell>
          <cell r="W5">
            <v>-2248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7907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-19785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1683</v>
          </cell>
        </row>
        <row r="55">
          <cell r="W55">
            <v>-282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-2396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2">
        <row r="5">
          <cell r="E5">
            <v>-9</v>
          </cell>
          <cell r="W5">
            <v>-25358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60510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-63217</v>
          </cell>
        </row>
        <row r="54">
          <cell r="W54">
            <v>-8044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9545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3">
        <row r="5">
          <cell r="E5">
            <v>-1</v>
          </cell>
          <cell r="W5">
            <v>-2572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-1942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5181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-18141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0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-2914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-10032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-450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4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-2589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3131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-7366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</v>
          </cell>
        </row>
        <row r="73">
          <cell r="W73">
            <v>0</v>
          </cell>
        </row>
      </sheetData>
      <sheetData sheetId="85">
        <row r="5">
          <cell r="E5">
            <v>0</v>
          </cell>
          <cell r="W5">
            <v>0</v>
          </cell>
        </row>
        <row r="6">
          <cell r="W6">
            <v>0</v>
          </cell>
        </row>
        <row r="7">
          <cell r="W7">
            <v>0</v>
          </cell>
        </row>
        <row r="8">
          <cell r="W8">
            <v>0</v>
          </cell>
        </row>
        <row r="9">
          <cell r="W9">
            <v>0</v>
          </cell>
        </row>
        <row r="10">
          <cell r="W10">
            <v>0</v>
          </cell>
        </row>
        <row r="11">
          <cell r="W11">
            <v>0</v>
          </cell>
        </row>
        <row r="12">
          <cell r="W12">
            <v>0</v>
          </cell>
        </row>
        <row r="13">
          <cell r="W13">
            <v>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0</v>
          </cell>
        </row>
        <row r="20">
          <cell r="W20">
            <v>0</v>
          </cell>
        </row>
        <row r="21">
          <cell r="W21">
            <v>-29940</v>
          </cell>
        </row>
        <row r="22">
          <cell r="W22">
            <v>0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0</v>
          </cell>
        </row>
        <row r="27">
          <cell r="W27">
            <v>0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>
            <v>0</v>
          </cell>
        </row>
        <row r="31">
          <cell r="W31">
            <v>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5">
          <cell r="W35">
            <v>0</v>
          </cell>
        </row>
        <row r="36">
          <cell r="W36">
            <v>2957</v>
          </cell>
        </row>
        <row r="37">
          <cell r="W37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4">
          <cell r="W44">
            <v>0</v>
          </cell>
        </row>
        <row r="45">
          <cell r="W45">
            <v>0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>
            <v>0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0</v>
          </cell>
        </row>
        <row r="55">
          <cell r="W55">
            <v>0</v>
          </cell>
        </row>
        <row r="56">
          <cell r="W56">
            <v>0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</v>
          </cell>
        </row>
        <row r="60">
          <cell r="W60">
            <v>0</v>
          </cell>
        </row>
        <row r="61">
          <cell r="W61">
            <v>0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11682</v>
          </cell>
        </row>
        <row r="73">
          <cell r="W73">
            <v>5134</v>
          </cell>
        </row>
      </sheetData>
      <sheetData sheetId="86">
        <row r="5">
          <cell r="E5">
            <v>0</v>
          </cell>
        </row>
      </sheetData>
      <sheetData sheetId="87">
        <row r="5">
          <cell r="E5">
            <v>0</v>
          </cell>
        </row>
      </sheetData>
      <sheetData sheetId="88">
        <row r="5">
          <cell r="E5">
            <v>0</v>
          </cell>
        </row>
      </sheetData>
      <sheetData sheetId="89">
        <row r="5">
          <cell r="E5">
            <v>0</v>
          </cell>
        </row>
      </sheetData>
      <sheetData sheetId="90">
        <row r="5">
          <cell r="E5">
            <v>0</v>
          </cell>
        </row>
      </sheetData>
      <sheetData sheetId="91">
        <row r="5">
          <cell r="E5">
            <v>-9</v>
          </cell>
          <cell r="W5">
            <v>-19668</v>
          </cell>
        </row>
        <row r="6">
          <cell r="W6">
            <v>5172</v>
          </cell>
        </row>
        <row r="7">
          <cell r="W7">
            <v>-7090</v>
          </cell>
        </row>
        <row r="8">
          <cell r="W8">
            <v>-11331</v>
          </cell>
        </row>
        <row r="9">
          <cell r="W9">
            <v>15648</v>
          </cell>
        </row>
        <row r="10">
          <cell r="W10">
            <v>-15799</v>
          </cell>
        </row>
        <row r="11">
          <cell r="W11">
            <v>-2493</v>
          </cell>
        </row>
        <row r="12">
          <cell r="W12">
            <v>7298</v>
          </cell>
        </row>
        <row r="13">
          <cell r="W13">
            <v>1603</v>
          </cell>
        </row>
        <row r="14">
          <cell r="W14">
            <v>-8394</v>
          </cell>
        </row>
        <row r="15">
          <cell r="W15">
            <v>649</v>
          </cell>
        </row>
        <row r="16">
          <cell r="W16">
            <v>0</v>
          </cell>
        </row>
        <row r="17">
          <cell r="W17">
            <v>-5265</v>
          </cell>
        </row>
        <row r="18">
          <cell r="W18">
            <v>-2099</v>
          </cell>
        </row>
        <row r="19">
          <cell r="W19">
            <v>0</v>
          </cell>
        </row>
        <row r="20">
          <cell r="W20">
            <v>133</v>
          </cell>
        </row>
        <row r="21">
          <cell r="W21">
            <v>-22279</v>
          </cell>
        </row>
        <row r="22">
          <cell r="W22">
            <v>0</v>
          </cell>
        </row>
        <row r="23">
          <cell r="W23">
            <v>2306</v>
          </cell>
        </row>
        <row r="24">
          <cell r="W24">
            <v>0</v>
          </cell>
        </row>
        <row r="25">
          <cell r="W25">
            <v>-5067</v>
          </cell>
        </row>
        <row r="26">
          <cell r="W26">
            <v>2379</v>
          </cell>
        </row>
        <row r="27">
          <cell r="W27">
            <v>1434</v>
          </cell>
        </row>
        <row r="28">
          <cell r="W28">
            <v>3560</v>
          </cell>
        </row>
        <row r="29">
          <cell r="W29">
            <v>2117</v>
          </cell>
        </row>
        <row r="30">
          <cell r="W30">
            <v>3201</v>
          </cell>
        </row>
        <row r="31">
          <cell r="W31">
            <v>10837</v>
          </cell>
        </row>
        <row r="32">
          <cell r="W32">
            <v>3587</v>
          </cell>
        </row>
        <row r="33">
          <cell r="W33">
            <v>-13029</v>
          </cell>
        </row>
        <row r="34">
          <cell r="W34">
            <v>-13368</v>
          </cell>
        </row>
        <row r="35">
          <cell r="W35">
            <v>-252</v>
          </cell>
        </row>
        <row r="36">
          <cell r="W36">
            <v>-29728</v>
          </cell>
        </row>
        <row r="37">
          <cell r="W37">
            <v>0</v>
          </cell>
        </row>
        <row r="38">
          <cell r="W38">
            <v>-6777</v>
          </cell>
        </row>
        <row r="39">
          <cell r="W39">
            <v>-4217</v>
          </cell>
        </row>
        <row r="40">
          <cell r="W40">
            <v>-29222</v>
          </cell>
        </row>
        <row r="41">
          <cell r="W41">
            <v>5301</v>
          </cell>
        </row>
        <row r="42">
          <cell r="W42">
            <v>98</v>
          </cell>
        </row>
        <row r="43">
          <cell r="W43">
            <v>320</v>
          </cell>
        </row>
        <row r="44">
          <cell r="W44">
            <v>-19712</v>
          </cell>
        </row>
        <row r="45">
          <cell r="W45">
            <v>-1191</v>
          </cell>
        </row>
        <row r="46">
          <cell r="W46">
            <v>-8700</v>
          </cell>
        </row>
        <row r="47">
          <cell r="W47">
            <v>4825</v>
          </cell>
        </row>
        <row r="48">
          <cell r="W48">
            <v>0</v>
          </cell>
        </row>
        <row r="49">
          <cell r="W49">
            <v>-2540</v>
          </cell>
        </row>
        <row r="50">
          <cell r="W50">
            <v>1192</v>
          </cell>
        </row>
        <row r="51">
          <cell r="W51">
            <v>0</v>
          </cell>
        </row>
        <row r="52">
          <cell r="W52">
            <v>1855</v>
          </cell>
        </row>
        <row r="53">
          <cell r="W53">
            <v>7021</v>
          </cell>
        </row>
        <row r="54">
          <cell r="W54">
            <v>9444</v>
          </cell>
        </row>
        <row r="55">
          <cell r="W55">
            <v>1017</v>
          </cell>
        </row>
        <row r="56">
          <cell r="W56">
            <v>35847</v>
          </cell>
        </row>
        <row r="57">
          <cell r="W57">
            <v>-20528</v>
          </cell>
        </row>
        <row r="58">
          <cell r="W58">
            <v>0</v>
          </cell>
        </row>
        <row r="59">
          <cell r="W59">
            <v>-10919</v>
          </cell>
        </row>
        <row r="60">
          <cell r="W60">
            <v>-2218</v>
          </cell>
        </row>
        <row r="61">
          <cell r="W61">
            <v>-3339</v>
          </cell>
        </row>
        <row r="62">
          <cell r="W62">
            <v>-16547</v>
          </cell>
        </row>
        <row r="63">
          <cell r="W63">
            <v>5054</v>
          </cell>
        </row>
        <row r="64">
          <cell r="W64">
            <v>-4513</v>
          </cell>
        </row>
        <row r="65">
          <cell r="W65">
            <v>-2505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-4802</v>
          </cell>
        </row>
        <row r="69">
          <cell r="W69">
            <v>2268</v>
          </cell>
        </row>
        <row r="70">
          <cell r="W70">
            <v>5150</v>
          </cell>
        </row>
        <row r="71">
          <cell r="W71">
            <v>-8811</v>
          </cell>
        </row>
        <row r="72">
          <cell r="W72">
            <v>0</v>
          </cell>
        </row>
        <row r="73">
          <cell r="W73">
            <v>-5174</v>
          </cell>
        </row>
      </sheetData>
      <sheetData sheetId="92">
        <row r="5">
          <cell r="E5">
            <v>-4</v>
          </cell>
          <cell r="W5">
            <v>-11459</v>
          </cell>
        </row>
        <row r="6">
          <cell r="W6">
            <v>5202</v>
          </cell>
        </row>
        <row r="7">
          <cell r="W7">
            <v>-31548</v>
          </cell>
        </row>
        <row r="8">
          <cell r="W8">
            <v>0</v>
          </cell>
        </row>
        <row r="9">
          <cell r="W9">
            <v>17578</v>
          </cell>
        </row>
        <row r="10">
          <cell r="W10">
            <v>-287</v>
          </cell>
        </row>
        <row r="11">
          <cell r="W11">
            <v>-1021</v>
          </cell>
        </row>
        <row r="12">
          <cell r="W12">
            <v>2915</v>
          </cell>
        </row>
        <row r="13">
          <cell r="W13">
            <v>-2378</v>
          </cell>
        </row>
        <row r="14">
          <cell r="W14">
            <v>2645</v>
          </cell>
        </row>
        <row r="15">
          <cell r="W15">
            <v>324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-17680</v>
          </cell>
        </row>
        <row r="20">
          <cell r="W20">
            <v>-1994</v>
          </cell>
        </row>
        <row r="21">
          <cell r="W21">
            <v>-40166</v>
          </cell>
        </row>
        <row r="22">
          <cell r="W22">
            <v>0</v>
          </cell>
        </row>
        <row r="23">
          <cell r="W23">
            <v>438</v>
          </cell>
        </row>
        <row r="24">
          <cell r="W24">
            <v>2447</v>
          </cell>
        </row>
        <row r="25">
          <cell r="W25">
            <v>-5067</v>
          </cell>
        </row>
        <row r="26">
          <cell r="W26">
            <v>-1424</v>
          </cell>
        </row>
        <row r="27">
          <cell r="W27">
            <v>-9429</v>
          </cell>
        </row>
        <row r="28">
          <cell r="W28">
            <v>2147</v>
          </cell>
        </row>
        <row r="29">
          <cell r="W29">
            <v>-1889</v>
          </cell>
        </row>
        <row r="30">
          <cell r="W30">
            <v>3936</v>
          </cell>
        </row>
        <row r="31">
          <cell r="W31">
            <v>7591</v>
          </cell>
        </row>
        <row r="32">
          <cell r="W32">
            <v>-6029</v>
          </cell>
        </row>
        <row r="33">
          <cell r="W33">
            <v>2584</v>
          </cell>
        </row>
        <row r="34">
          <cell r="W34">
            <v>-2674</v>
          </cell>
        </row>
        <row r="35">
          <cell r="W35">
            <v>1837</v>
          </cell>
        </row>
        <row r="36">
          <cell r="W36">
            <v>-15733</v>
          </cell>
        </row>
        <row r="37">
          <cell r="W37">
            <v>0</v>
          </cell>
        </row>
        <row r="38">
          <cell r="W38">
            <v>-6830</v>
          </cell>
        </row>
        <row r="39">
          <cell r="W39">
            <v>-6083</v>
          </cell>
        </row>
        <row r="40">
          <cell r="W40">
            <v>-6909</v>
          </cell>
        </row>
        <row r="41">
          <cell r="W41">
            <v>-9759</v>
          </cell>
        </row>
        <row r="42">
          <cell r="W42">
            <v>3322</v>
          </cell>
        </row>
        <row r="43">
          <cell r="W43">
            <v>2814</v>
          </cell>
        </row>
        <row r="44">
          <cell r="W44">
            <v>-11992</v>
          </cell>
        </row>
        <row r="45">
          <cell r="W45">
            <v>0</v>
          </cell>
        </row>
        <row r="46">
          <cell r="W46">
            <v>341</v>
          </cell>
        </row>
        <row r="47">
          <cell r="W47">
            <v>-2261</v>
          </cell>
        </row>
        <row r="48">
          <cell r="W48">
            <v>278</v>
          </cell>
        </row>
        <row r="49">
          <cell r="W49">
            <v>-1803</v>
          </cell>
        </row>
        <row r="50">
          <cell r="W50">
            <v>320</v>
          </cell>
        </row>
        <row r="51">
          <cell r="W51">
            <v>-2839</v>
          </cell>
        </row>
        <row r="52">
          <cell r="W52">
            <v>2797</v>
          </cell>
        </row>
        <row r="53">
          <cell r="W53">
            <v>-13393</v>
          </cell>
        </row>
        <row r="54">
          <cell r="W54">
            <v>6801</v>
          </cell>
        </row>
        <row r="55">
          <cell r="W55">
            <v>-7515</v>
          </cell>
        </row>
        <row r="56">
          <cell r="W56">
            <v>-8479</v>
          </cell>
        </row>
        <row r="57">
          <cell r="W57">
            <v>11580</v>
          </cell>
        </row>
        <row r="58">
          <cell r="W58">
            <v>-2525</v>
          </cell>
        </row>
        <row r="59">
          <cell r="W59">
            <v>-4501</v>
          </cell>
        </row>
        <row r="60">
          <cell r="W60">
            <v>4435</v>
          </cell>
        </row>
        <row r="61">
          <cell r="W61">
            <v>-2010</v>
          </cell>
        </row>
        <row r="62">
          <cell r="W62">
            <v>-2713</v>
          </cell>
        </row>
        <row r="63">
          <cell r="W63">
            <v>5054</v>
          </cell>
        </row>
        <row r="64">
          <cell r="W64">
            <v>10822</v>
          </cell>
        </row>
        <row r="65">
          <cell r="W65">
            <v>-993</v>
          </cell>
        </row>
        <row r="66">
          <cell r="W66">
            <v>-2768</v>
          </cell>
        </row>
        <row r="67">
          <cell r="W67">
            <v>-3217</v>
          </cell>
        </row>
        <row r="68">
          <cell r="W68">
            <v>-2645</v>
          </cell>
        </row>
        <row r="69">
          <cell r="W69">
            <v>11788</v>
          </cell>
        </row>
        <row r="70">
          <cell r="W70">
            <v>2286</v>
          </cell>
        </row>
        <row r="71">
          <cell r="W71">
            <v>16815</v>
          </cell>
        </row>
        <row r="72">
          <cell r="W72">
            <v>2773</v>
          </cell>
        </row>
        <row r="73">
          <cell r="W73">
            <v>22572</v>
          </cell>
        </row>
      </sheetData>
      <sheetData sheetId="93"/>
      <sheetData sheetId="94"/>
      <sheetData sheetId="9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Type 3B"/>
      <sheetName val="Type 5"/>
      <sheetName val="SCA"/>
    </sheetNames>
    <sheetDataSet>
      <sheetData sheetId="0">
        <row r="3">
          <cell r="C3">
            <v>9530</v>
          </cell>
        </row>
      </sheetData>
      <sheetData sheetId="1">
        <row r="3">
          <cell r="F3">
            <v>0</v>
          </cell>
          <cell r="AL3">
            <v>6695</v>
          </cell>
        </row>
        <row r="4">
          <cell r="AL4">
            <v>2574</v>
          </cell>
        </row>
        <row r="5">
          <cell r="AL5">
            <v>10564</v>
          </cell>
        </row>
        <row r="6">
          <cell r="AL6">
            <v>2313</v>
          </cell>
        </row>
        <row r="7">
          <cell r="AL7">
            <v>4688</v>
          </cell>
        </row>
        <row r="8">
          <cell r="AL8">
            <v>3379</v>
          </cell>
        </row>
        <row r="9">
          <cell r="AL9">
            <v>1500</v>
          </cell>
        </row>
        <row r="10">
          <cell r="AL10">
            <v>10860</v>
          </cell>
        </row>
        <row r="11">
          <cell r="AL11">
            <v>27966</v>
          </cell>
        </row>
        <row r="12">
          <cell r="AL12">
            <v>18711</v>
          </cell>
        </row>
        <row r="13">
          <cell r="AL13">
            <v>1124</v>
          </cell>
        </row>
        <row r="14">
          <cell r="AL14">
            <v>496</v>
          </cell>
        </row>
        <row r="15">
          <cell r="AL15">
            <v>1134</v>
          </cell>
        </row>
        <row r="16">
          <cell r="AL16">
            <v>1387</v>
          </cell>
        </row>
        <row r="17">
          <cell r="AL17">
            <v>2765</v>
          </cell>
        </row>
        <row r="18">
          <cell r="AL18">
            <v>2788</v>
          </cell>
        </row>
        <row r="19">
          <cell r="AL19">
            <v>37311</v>
          </cell>
        </row>
        <row r="20">
          <cell r="AL20">
            <v>936</v>
          </cell>
        </row>
        <row r="21">
          <cell r="AL21">
            <v>1659</v>
          </cell>
        </row>
        <row r="22">
          <cell r="AL22">
            <v>4517</v>
          </cell>
        </row>
        <row r="23">
          <cell r="AL23">
            <v>2402</v>
          </cell>
        </row>
        <row r="24">
          <cell r="AL24">
            <v>2175</v>
          </cell>
        </row>
        <row r="25">
          <cell r="AL25">
            <v>9489</v>
          </cell>
        </row>
        <row r="26">
          <cell r="AL26">
            <v>3967</v>
          </cell>
        </row>
        <row r="27">
          <cell r="AL27">
            <v>1452</v>
          </cell>
        </row>
        <row r="28">
          <cell r="AL28">
            <v>38507</v>
          </cell>
        </row>
        <row r="29">
          <cell r="AL29">
            <v>3476</v>
          </cell>
        </row>
        <row r="30">
          <cell r="AL30">
            <v>19850</v>
          </cell>
        </row>
        <row r="31">
          <cell r="AL31">
            <v>8985</v>
          </cell>
        </row>
        <row r="32">
          <cell r="AL32">
            <v>1410</v>
          </cell>
        </row>
        <row r="33">
          <cell r="AL33">
            <v>4144</v>
          </cell>
        </row>
        <row r="34">
          <cell r="AL34">
            <v>12926</v>
          </cell>
        </row>
        <row r="35">
          <cell r="AL35">
            <v>1468</v>
          </cell>
        </row>
        <row r="36">
          <cell r="AL36">
            <v>3471</v>
          </cell>
        </row>
        <row r="37">
          <cell r="AL37">
            <v>4580</v>
          </cell>
        </row>
        <row r="38">
          <cell r="AL38">
            <v>38261</v>
          </cell>
        </row>
        <row r="39">
          <cell r="AL39">
            <v>11842</v>
          </cell>
        </row>
        <row r="40">
          <cell r="AL40">
            <v>2571</v>
          </cell>
        </row>
        <row r="41">
          <cell r="AL41">
            <v>2280</v>
          </cell>
        </row>
        <row r="42">
          <cell r="AL42">
            <v>16002</v>
          </cell>
        </row>
        <row r="43">
          <cell r="AL43">
            <v>1245</v>
          </cell>
        </row>
        <row r="44">
          <cell r="AL44">
            <v>2584</v>
          </cell>
        </row>
        <row r="45">
          <cell r="AL45">
            <v>3010</v>
          </cell>
        </row>
        <row r="46">
          <cell r="AL46">
            <v>5607</v>
          </cell>
        </row>
        <row r="47">
          <cell r="AL47">
            <v>5203</v>
          </cell>
        </row>
        <row r="48">
          <cell r="AL48">
            <v>1079</v>
          </cell>
        </row>
        <row r="49">
          <cell r="AL49">
            <v>2645</v>
          </cell>
        </row>
        <row r="50">
          <cell r="AL50">
            <v>5075</v>
          </cell>
        </row>
        <row r="51">
          <cell r="AL51">
            <v>11403</v>
          </cell>
        </row>
        <row r="52">
          <cell r="AL52">
            <v>6309</v>
          </cell>
        </row>
        <row r="53">
          <cell r="AL53">
            <v>6603</v>
          </cell>
        </row>
        <row r="54">
          <cell r="AL54">
            <v>17980</v>
          </cell>
        </row>
        <row r="55">
          <cell r="AL55">
            <v>14858</v>
          </cell>
        </row>
        <row r="56">
          <cell r="AL56">
            <v>599</v>
          </cell>
        </row>
        <row r="57">
          <cell r="AL57">
            <v>12490</v>
          </cell>
        </row>
        <row r="58">
          <cell r="AL58">
            <v>2304</v>
          </cell>
        </row>
        <row r="59">
          <cell r="AL59">
            <v>5673</v>
          </cell>
        </row>
        <row r="60">
          <cell r="AL60">
            <v>4959</v>
          </cell>
        </row>
        <row r="61">
          <cell r="AL61">
            <v>4376</v>
          </cell>
        </row>
        <row r="62">
          <cell r="AL62">
            <v>4346</v>
          </cell>
        </row>
        <row r="63">
          <cell r="AL63">
            <v>2523</v>
          </cell>
        </row>
        <row r="64">
          <cell r="AL64">
            <v>1613</v>
          </cell>
        </row>
        <row r="65">
          <cell r="AL65">
            <v>1028</v>
          </cell>
        </row>
        <row r="66">
          <cell r="AL66">
            <v>1690</v>
          </cell>
        </row>
        <row r="67">
          <cell r="AL67">
            <v>6769</v>
          </cell>
        </row>
        <row r="68">
          <cell r="AL68">
            <v>1845</v>
          </cell>
        </row>
        <row r="69">
          <cell r="AL69">
            <v>2430</v>
          </cell>
        </row>
        <row r="70">
          <cell r="AL70">
            <v>1515</v>
          </cell>
        </row>
        <row r="71">
          <cell r="AL71">
            <v>2256</v>
          </cell>
        </row>
      </sheetData>
      <sheetData sheetId="2">
        <row r="3">
          <cell r="F3">
            <v>0</v>
          </cell>
          <cell r="AL3">
            <v>902</v>
          </cell>
        </row>
        <row r="4">
          <cell r="AL4">
            <v>423</v>
          </cell>
        </row>
        <row r="5">
          <cell r="AL5">
            <v>2253</v>
          </cell>
        </row>
        <row r="6">
          <cell r="AL6">
            <v>433</v>
          </cell>
        </row>
        <row r="7">
          <cell r="AL7">
            <v>563</v>
          </cell>
        </row>
        <row r="8">
          <cell r="AL8">
            <v>854</v>
          </cell>
        </row>
        <row r="9">
          <cell r="AL9">
            <v>228</v>
          </cell>
        </row>
        <row r="10">
          <cell r="AL10">
            <v>2725</v>
          </cell>
        </row>
        <row r="11">
          <cell r="AL11">
            <v>4213</v>
          </cell>
        </row>
        <row r="12">
          <cell r="AL12">
            <v>4942</v>
          </cell>
        </row>
        <row r="13">
          <cell r="AL13">
            <v>297</v>
          </cell>
        </row>
        <row r="14">
          <cell r="AL14">
            <v>181</v>
          </cell>
        </row>
        <row r="15">
          <cell r="AL15">
            <v>172</v>
          </cell>
        </row>
        <row r="16">
          <cell r="AL16">
            <v>365</v>
          </cell>
        </row>
        <row r="17">
          <cell r="AL17">
            <v>411</v>
          </cell>
        </row>
        <row r="18">
          <cell r="AL18">
            <v>500</v>
          </cell>
        </row>
        <row r="19">
          <cell r="AL19">
            <v>4716</v>
          </cell>
        </row>
        <row r="20">
          <cell r="AL20">
            <v>123</v>
          </cell>
        </row>
        <row r="21">
          <cell r="AL21">
            <v>257</v>
          </cell>
        </row>
        <row r="22">
          <cell r="AL22">
            <v>742</v>
          </cell>
        </row>
        <row r="23">
          <cell r="AL23">
            <v>448</v>
          </cell>
        </row>
        <row r="24">
          <cell r="AL24">
            <v>541</v>
          </cell>
        </row>
        <row r="25">
          <cell r="AL25">
            <v>1688</v>
          </cell>
        </row>
        <row r="26">
          <cell r="AL26">
            <v>436</v>
          </cell>
        </row>
        <row r="27">
          <cell r="AL27">
            <v>217</v>
          </cell>
        </row>
        <row r="28">
          <cell r="AL28">
            <v>5709</v>
          </cell>
        </row>
        <row r="29">
          <cell r="AL29">
            <v>745</v>
          </cell>
        </row>
        <row r="30">
          <cell r="AL30">
            <v>2812</v>
          </cell>
        </row>
        <row r="31">
          <cell r="AL31">
            <v>1124</v>
          </cell>
        </row>
        <row r="32">
          <cell r="AL32">
            <v>253</v>
          </cell>
        </row>
        <row r="33">
          <cell r="AL33">
            <v>939</v>
          </cell>
        </row>
        <row r="34">
          <cell r="AL34">
            <v>3271</v>
          </cell>
        </row>
        <row r="35">
          <cell r="AL35">
            <v>164</v>
          </cell>
        </row>
        <row r="36">
          <cell r="AL36">
            <v>653</v>
          </cell>
        </row>
        <row r="37">
          <cell r="AL37">
            <v>735</v>
          </cell>
        </row>
        <row r="38">
          <cell r="AL38">
            <v>5918</v>
          </cell>
        </row>
        <row r="39">
          <cell r="AL39">
            <v>2518</v>
          </cell>
        </row>
        <row r="40">
          <cell r="AL40">
            <v>491</v>
          </cell>
        </row>
        <row r="41">
          <cell r="AL41">
            <v>453</v>
          </cell>
        </row>
        <row r="42">
          <cell r="AL42">
            <v>2730</v>
          </cell>
        </row>
        <row r="43">
          <cell r="AL43">
            <v>154</v>
          </cell>
        </row>
        <row r="44">
          <cell r="AL44">
            <v>369</v>
          </cell>
        </row>
        <row r="45">
          <cell r="AL45">
            <v>514</v>
          </cell>
        </row>
        <row r="46">
          <cell r="AL46">
            <v>784</v>
          </cell>
        </row>
        <row r="47">
          <cell r="AL47">
            <v>934</v>
          </cell>
        </row>
        <row r="48">
          <cell r="AL48">
            <v>175</v>
          </cell>
        </row>
        <row r="49">
          <cell r="AL49">
            <v>495</v>
          </cell>
        </row>
        <row r="50">
          <cell r="AL50">
            <v>771</v>
          </cell>
        </row>
        <row r="51">
          <cell r="AL51">
            <v>1965</v>
          </cell>
        </row>
        <row r="52">
          <cell r="AL52">
            <v>905</v>
          </cell>
        </row>
        <row r="53">
          <cell r="AL53">
            <v>1310</v>
          </cell>
        </row>
        <row r="54">
          <cell r="AL54">
            <v>6349</v>
          </cell>
        </row>
        <row r="55">
          <cell r="AL55">
            <v>2300</v>
          </cell>
        </row>
        <row r="56">
          <cell r="AL56">
            <v>115</v>
          </cell>
        </row>
        <row r="57">
          <cell r="AL57">
            <v>2008</v>
          </cell>
        </row>
        <row r="58">
          <cell r="AL58">
            <v>368</v>
          </cell>
        </row>
        <row r="59">
          <cell r="AL59">
            <v>1087</v>
          </cell>
        </row>
        <row r="60">
          <cell r="AL60">
            <v>1085</v>
          </cell>
        </row>
        <row r="61">
          <cell r="AL61">
            <v>854</v>
          </cell>
        </row>
        <row r="62">
          <cell r="AL62">
            <v>788</v>
          </cell>
        </row>
        <row r="63">
          <cell r="AL63">
            <v>380</v>
          </cell>
        </row>
        <row r="64">
          <cell r="AL64">
            <v>266</v>
          </cell>
        </row>
        <row r="65">
          <cell r="AL65">
            <v>265</v>
          </cell>
        </row>
        <row r="66">
          <cell r="AL66">
            <v>342</v>
          </cell>
        </row>
        <row r="67">
          <cell r="AL67">
            <v>1453</v>
          </cell>
        </row>
        <row r="68">
          <cell r="AL68">
            <v>469</v>
          </cell>
        </row>
        <row r="69">
          <cell r="AL69">
            <v>487</v>
          </cell>
        </row>
        <row r="70">
          <cell r="AL70">
            <v>207</v>
          </cell>
        </row>
        <row r="71">
          <cell r="AL71">
            <v>315</v>
          </cell>
        </row>
      </sheetData>
      <sheetData sheetId="3">
        <row r="3">
          <cell r="F3">
            <v>0</v>
          </cell>
          <cell r="AL3">
            <v>112</v>
          </cell>
        </row>
        <row r="4">
          <cell r="AL4">
            <v>50</v>
          </cell>
        </row>
        <row r="5">
          <cell r="AL5">
            <v>558</v>
          </cell>
        </row>
        <row r="6">
          <cell r="AL6">
            <v>105</v>
          </cell>
        </row>
        <row r="7">
          <cell r="AL7">
            <v>20</v>
          </cell>
        </row>
        <row r="8">
          <cell r="AL8">
            <v>55</v>
          </cell>
        </row>
        <row r="9">
          <cell r="AL9">
            <v>55</v>
          </cell>
        </row>
        <row r="10">
          <cell r="AL10">
            <v>1254</v>
          </cell>
        </row>
        <row r="11">
          <cell r="AL11">
            <v>1676</v>
          </cell>
        </row>
        <row r="12">
          <cell r="AL12">
            <v>1223</v>
          </cell>
        </row>
        <row r="13">
          <cell r="AL13">
            <v>43</v>
          </cell>
        </row>
        <row r="14">
          <cell r="AL14">
            <v>94</v>
          </cell>
        </row>
        <row r="15">
          <cell r="AL15">
            <v>23</v>
          </cell>
        </row>
        <row r="16">
          <cell r="AL16">
            <v>95</v>
          </cell>
        </row>
        <row r="17">
          <cell r="AL17">
            <v>104</v>
          </cell>
        </row>
        <row r="18">
          <cell r="AL18">
            <v>274</v>
          </cell>
        </row>
        <row r="19">
          <cell r="AL19">
            <v>1852</v>
          </cell>
        </row>
        <row r="20">
          <cell r="AL20">
            <v>1</v>
          </cell>
        </row>
        <row r="21">
          <cell r="AL21">
            <v>21</v>
          </cell>
        </row>
        <row r="22">
          <cell r="AL22">
            <v>102</v>
          </cell>
        </row>
        <row r="23">
          <cell r="AL23">
            <v>32</v>
          </cell>
        </row>
        <row r="24">
          <cell r="AL24">
            <v>23</v>
          </cell>
        </row>
        <row r="25">
          <cell r="AL25">
            <v>391</v>
          </cell>
        </row>
        <row r="26">
          <cell r="AL26">
            <v>196</v>
          </cell>
        </row>
        <row r="27">
          <cell r="AL27">
            <v>97</v>
          </cell>
        </row>
        <row r="28">
          <cell r="AL28">
            <v>2975</v>
          </cell>
        </row>
        <row r="29">
          <cell r="AL29">
            <v>171</v>
          </cell>
        </row>
        <row r="30">
          <cell r="AL30">
            <v>1459</v>
          </cell>
        </row>
        <row r="31">
          <cell r="AL31">
            <v>235</v>
          </cell>
        </row>
        <row r="32">
          <cell r="AL32">
            <v>36</v>
          </cell>
        </row>
        <row r="33">
          <cell r="AL33">
            <v>269</v>
          </cell>
        </row>
        <row r="34">
          <cell r="AL34">
            <v>1156</v>
          </cell>
        </row>
        <row r="35">
          <cell r="AL35">
            <v>17</v>
          </cell>
        </row>
        <row r="36">
          <cell r="AL36">
            <v>34</v>
          </cell>
        </row>
        <row r="37">
          <cell r="AL37">
            <v>223</v>
          </cell>
        </row>
        <row r="38">
          <cell r="AL38">
            <v>2860</v>
          </cell>
        </row>
        <row r="39">
          <cell r="AL39">
            <v>972</v>
          </cell>
        </row>
        <row r="40">
          <cell r="AL40">
            <v>225</v>
          </cell>
        </row>
        <row r="41">
          <cell r="AL41">
            <v>33</v>
          </cell>
        </row>
        <row r="42">
          <cell r="AL42">
            <v>587</v>
          </cell>
        </row>
        <row r="43">
          <cell r="AL43">
            <v>3</v>
          </cell>
        </row>
        <row r="44">
          <cell r="AL44">
            <v>69</v>
          </cell>
        </row>
        <row r="45">
          <cell r="AL45">
            <v>88</v>
          </cell>
        </row>
        <row r="46">
          <cell r="AL46">
            <v>145</v>
          </cell>
        </row>
        <row r="47">
          <cell r="AL47">
            <v>581</v>
          </cell>
        </row>
        <row r="48">
          <cell r="AL48">
            <v>73</v>
          </cell>
        </row>
        <row r="49">
          <cell r="AL49">
            <v>84</v>
          </cell>
        </row>
        <row r="50">
          <cell r="AL50">
            <v>108</v>
          </cell>
        </row>
        <row r="51">
          <cell r="AL51">
            <v>316</v>
          </cell>
        </row>
        <row r="52">
          <cell r="AL52">
            <v>308</v>
          </cell>
        </row>
        <row r="53">
          <cell r="AL53">
            <v>571</v>
          </cell>
        </row>
        <row r="54">
          <cell r="AL54">
            <v>3097</v>
          </cell>
        </row>
        <row r="55">
          <cell r="AL55">
            <v>429</v>
          </cell>
        </row>
        <row r="56">
          <cell r="AL56">
            <v>31</v>
          </cell>
        </row>
        <row r="57">
          <cell r="AL57">
            <v>647</v>
          </cell>
        </row>
        <row r="58">
          <cell r="AL58">
            <v>18</v>
          </cell>
        </row>
        <row r="59">
          <cell r="AL59">
            <v>201</v>
          </cell>
        </row>
        <row r="60">
          <cell r="AL60">
            <v>224</v>
          </cell>
        </row>
        <row r="61">
          <cell r="AL61">
            <v>341</v>
          </cell>
        </row>
        <row r="62">
          <cell r="AL62">
            <v>344</v>
          </cell>
        </row>
        <row r="63">
          <cell r="AL63">
            <v>187</v>
          </cell>
        </row>
        <row r="64">
          <cell r="AL64">
            <v>6</v>
          </cell>
        </row>
        <row r="65">
          <cell r="AL65">
            <v>146</v>
          </cell>
        </row>
        <row r="66">
          <cell r="AL66">
            <v>67</v>
          </cell>
        </row>
        <row r="67">
          <cell r="AL67">
            <v>605</v>
          </cell>
        </row>
        <row r="68">
          <cell r="AL68">
            <v>144</v>
          </cell>
        </row>
        <row r="69">
          <cell r="AL69">
            <v>447</v>
          </cell>
        </row>
        <row r="70">
          <cell r="AL70">
            <v>7</v>
          </cell>
        </row>
        <row r="71">
          <cell r="AL71">
            <v>418</v>
          </cell>
        </row>
      </sheetData>
      <sheetData sheetId="4">
        <row r="3">
          <cell r="F3">
            <v>0</v>
          </cell>
          <cell r="AL3">
            <v>3427</v>
          </cell>
        </row>
        <row r="4">
          <cell r="AL4">
            <v>1485</v>
          </cell>
        </row>
        <row r="5">
          <cell r="AL5">
            <v>9992</v>
          </cell>
        </row>
        <row r="6">
          <cell r="AL6">
            <v>1792</v>
          </cell>
        </row>
        <row r="7">
          <cell r="AL7">
            <v>3084.5</v>
          </cell>
        </row>
        <row r="8">
          <cell r="AL8">
            <v>1960</v>
          </cell>
        </row>
        <row r="9">
          <cell r="AL9">
            <v>971</v>
          </cell>
        </row>
        <row r="10">
          <cell r="AL10">
            <v>6765</v>
          </cell>
        </row>
        <row r="11">
          <cell r="AL11">
            <v>9814</v>
          </cell>
        </row>
        <row r="12">
          <cell r="AL12">
            <v>9286.5</v>
          </cell>
        </row>
        <row r="13">
          <cell r="AL13">
            <v>937</v>
          </cell>
        </row>
        <row r="14">
          <cell r="AL14">
            <v>533.5</v>
          </cell>
        </row>
        <row r="15">
          <cell r="AL15">
            <v>538</v>
          </cell>
        </row>
        <row r="16">
          <cell r="AL16">
            <v>679.5</v>
          </cell>
        </row>
        <row r="17">
          <cell r="AL17">
            <v>1454</v>
          </cell>
        </row>
        <row r="18">
          <cell r="AL18">
            <v>1869.5</v>
          </cell>
        </row>
        <row r="19">
          <cell r="AL19">
            <v>16361</v>
          </cell>
        </row>
        <row r="20">
          <cell r="AL20">
            <v>452.5</v>
          </cell>
        </row>
        <row r="21">
          <cell r="AL21">
            <v>700</v>
          </cell>
        </row>
        <row r="22">
          <cell r="AL22">
            <v>2458.5</v>
          </cell>
        </row>
        <row r="23">
          <cell r="AL23">
            <v>1217</v>
          </cell>
        </row>
        <row r="24">
          <cell r="AL24">
            <v>1601.5</v>
          </cell>
        </row>
        <row r="25">
          <cell r="AL25">
            <v>5884</v>
          </cell>
        </row>
        <row r="26">
          <cell r="AL26">
            <v>1078</v>
          </cell>
        </row>
        <row r="27">
          <cell r="AL27">
            <v>1182.5</v>
          </cell>
        </row>
        <row r="28">
          <cell r="AL28">
            <v>14866.5</v>
          </cell>
        </row>
        <row r="29">
          <cell r="AL29">
            <v>2697.5</v>
          </cell>
        </row>
        <row r="30">
          <cell r="AL30">
            <v>9069</v>
          </cell>
        </row>
        <row r="31">
          <cell r="AL31">
            <v>7014</v>
          </cell>
        </row>
        <row r="32">
          <cell r="AL32">
            <v>865.5</v>
          </cell>
        </row>
        <row r="33">
          <cell r="AL33">
            <v>2468</v>
          </cell>
        </row>
        <row r="34">
          <cell r="AL34">
            <v>11166</v>
          </cell>
        </row>
        <row r="35">
          <cell r="AL35">
            <v>604</v>
          </cell>
        </row>
        <row r="36">
          <cell r="AL36">
            <v>1767.5</v>
          </cell>
        </row>
        <row r="37">
          <cell r="AL37">
            <v>2880.5</v>
          </cell>
        </row>
        <row r="38">
          <cell r="AL38">
            <v>8369</v>
          </cell>
        </row>
        <row r="39">
          <cell r="AL39">
            <v>5979</v>
          </cell>
        </row>
        <row r="40">
          <cell r="AL40">
            <v>1947</v>
          </cell>
        </row>
        <row r="41">
          <cell r="AL41">
            <v>739</v>
          </cell>
        </row>
        <row r="42">
          <cell r="AL42">
            <v>9258.5</v>
          </cell>
        </row>
        <row r="43">
          <cell r="AL43">
            <v>965</v>
          </cell>
        </row>
        <row r="44">
          <cell r="AL44">
            <v>1572</v>
          </cell>
        </row>
        <row r="45">
          <cell r="AL45">
            <v>2011.5</v>
          </cell>
        </row>
        <row r="46">
          <cell r="AL46">
            <v>1853.5</v>
          </cell>
        </row>
        <row r="47">
          <cell r="AL47">
            <v>4682</v>
          </cell>
        </row>
        <row r="48">
          <cell r="AL48">
            <v>306</v>
          </cell>
        </row>
        <row r="49">
          <cell r="AL49">
            <v>1655.5</v>
          </cell>
        </row>
        <row r="50">
          <cell r="AL50">
            <v>3117.5</v>
          </cell>
        </row>
        <row r="51">
          <cell r="AL51">
            <v>5832</v>
          </cell>
        </row>
        <row r="52">
          <cell r="AL52">
            <v>3453</v>
          </cell>
        </row>
        <row r="53">
          <cell r="AL53">
            <v>3649.5</v>
          </cell>
        </row>
        <row r="54">
          <cell r="AL54">
            <v>21078.5</v>
          </cell>
        </row>
        <row r="55">
          <cell r="AL55">
            <v>9720</v>
          </cell>
        </row>
        <row r="56">
          <cell r="AL56">
            <v>299.5</v>
          </cell>
        </row>
        <row r="57">
          <cell r="AL57">
            <v>7133</v>
          </cell>
        </row>
        <row r="58">
          <cell r="AL58">
            <v>1144</v>
          </cell>
        </row>
        <row r="59">
          <cell r="AL59">
            <v>3556.5</v>
          </cell>
        </row>
        <row r="60">
          <cell r="AL60">
            <v>3344</v>
          </cell>
        </row>
        <row r="61">
          <cell r="AL61">
            <v>2425.5</v>
          </cell>
        </row>
        <row r="62">
          <cell r="AL62">
            <v>2619</v>
          </cell>
        </row>
        <row r="63">
          <cell r="AL63">
            <v>1268.5</v>
          </cell>
        </row>
        <row r="64">
          <cell r="AL64">
            <v>847.5</v>
          </cell>
        </row>
        <row r="65">
          <cell r="AL65">
            <v>592.5</v>
          </cell>
        </row>
        <row r="66">
          <cell r="AL66">
            <v>1525.5</v>
          </cell>
        </row>
        <row r="67">
          <cell r="AL67">
            <v>3283.5</v>
          </cell>
        </row>
        <row r="68">
          <cell r="AL68">
            <v>453</v>
          </cell>
        </row>
        <row r="69">
          <cell r="AL69">
            <v>1932</v>
          </cell>
        </row>
        <row r="70">
          <cell r="AL70">
            <v>913.5</v>
          </cell>
        </row>
        <row r="71">
          <cell r="AL71">
            <v>1493</v>
          </cell>
        </row>
      </sheetData>
      <sheetData sheetId="5">
        <row r="2">
          <cell r="A2" t="str">
            <v>W12001</v>
          </cell>
        </row>
      </sheetData>
      <sheetData sheetId="6">
        <row r="2">
          <cell r="A2" t="str">
            <v>W11001</v>
          </cell>
          <cell r="B2">
            <v>300002</v>
          </cell>
          <cell r="C2" t="str">
            <v>Nelson Elementary School</v>
          </cell>
          <cell r="D2">
            <v>0</v>
          </cell>
          <cell r="E2">
            <v>0</v>
          </cell>
          <cell r="F2">
            <v>475</v>
          </cell>
        </row>
        <row r="3">
          <cell r="A3" t="str">
            <v>W14001</v>
          </cell>
          <cell r="B3">
            <v>300004</v>
          </cell>
          <cell r="C3" t="str">
            <v>Gentilly Terrace Elementary School</v>
          </cell>
          <cell r="D3">
            <v>0</v>
          </cell>
          <cell r="E3">
            <v>0</v>
          </cell>
          <cell r="F3">
            <v>443</v>
          </cell>
        </row>
        <row r="4">
          <cell r="A4" t="str">
            <v>W21001</v>
          </cell>
          <cell r="B4">
            <v>390001</v>
          </cell>
          <cell r="C4" t="str">
            <v>James M_ Singleton Charter School</v>
          </cell>
          <cell r="D4">
            <v>0</v>
          </cell>
          <cell r="E4">
            <v>0</v>
          </cell>
          <cell r="F4">
            <v>431</v>
          </cell>
        </row>
        <row r="5">
          <cell r="A5" t="str">
            <v>W32001</v>
          </cell>
          <cell r="B5" t="str">
            <v>W32001</v>
          </cell>
          <cell r="C5" t="str">
            <v>Joseph A_ Craig Charter School</v>
          </cell>
          <cell r="D5">
            <v>0</v>
          </cell>
          <cell r="E5">
            <v>0</v>
          </cell>
          <cell r="F5">
            <v>320</v>
          </cell>
        </row>
        <row r="6">
          <cell r="A6" t="str">
            <v>W51001</v>
          </cell>
          <cell r="B6">
            <v>393001</v>
          </cell>
          <cell r="C6" t="str">
            <v>Lafayette Academy</v>
          </cell>
          <cell r="D6">
            <v>0</v>
          </cell>
          <cell r="E6">
            <v>0</v>
          </cell>
          <cell r="F6">
            <v>864</v>
          </cell>
        </row>
        <row r="7">
          <cell r="A7" t="str">
            <v>W52001</v>
          </cell>
          <cell r="B7">
            <v>393002</v>
          </cell>
          <cell r="C7" t="str">
            <v>Esperanza Charter School</v>
          </cell>
          <cell r="D7">
            <v>0</v>
          </cell>
          <cell r="E7">
            <v>0</v>
          </cell>
          <cell r="F7">
            <v>518</v>
          </cell>
        </row>
        <row r="8">
          <cell r="A8" t="str">
            <v>W53001</v>
          </cell>
          <cell r="B8">
            <v>393003</v>
          </cell>
          <cell r="C8" t="str">
            <v>McDonogh 42 Charter School</v>
          </cell>
          <cell r="D8">
            <v>0</v>
          </cell>
          <cell r="E8">
            <v>0</v>
          </cell>
          <cell r="F8">
            <v>464</v>
          </cell>
        </row>
        <row r="9">
          <cell r="A9" t="str">
            <v>W62001</v>
          </cell>
          <cell r="B9">
            <v>395005</v>
          </cell>
          <cell r="C9" t="str">
            <v>Lord Beaconsfield Landry</v>
          </cell>
          <cell r="D9">
            <v>0</v>
          </cell>
          <cell r="E9">
            <v>0</v>
          </cell>
          <cell r="F9">
            <v>1245</v>
          </cell>
        </row>
        <row r="10">
          <cell r="A10" t="str">
            <v>W63001</v>
          </cell>
          <cell r="B10">
            <v>395004</v>
          </cell>
          <cell r="C10" t="str">
            <v>McDonogh #32 Elementary School</v>
          </cell>
          <cell r="D10">
            <v>0</v>
          </cell>
          <cell r="E10">
            <v>0</v>
          </cell>
          <cell r="F10">
            <v>587</v>
          </cell>
        </row>
        <row r="11">
          <cell r="A11" t="str">
            <v>W64001</v>
          </cell>
          <cell r="B11">
            <v>395003</v>
          </cell>
          <cell r="C11" t="str">
            <v>William J_ Fischer Elementary School</v>
          </cell>
          <cell r="D11">
            <v>0</v>
          </cell>
          <cell r="E11">
            <v>0</v>
          </cell>
          <cell r="F11">
            <v>531</v>
          </cell>
        </row>
        <row r="12">
          <cell r="A12" t="str">
            <v>W65001</v>
          </cell>
          <cell r="B12">
            <v>395002</v>
          </cell>
          <cell r="C12" t="str">
            <v>Dwight D_ Eisenhower Elementary School</v>
          </cell>
          <cell r="D12">
            <v>0</v>
          </cell>
          <cell r="E12">
            <v>0</v>
          </cell>
          <cell r="F12">
            <v>732</v>
          </cell>
        </row>
        <row r="13">
          <cell r="A13" t="str">
            <v>W66001</v>
          </cell>
          <cell r="B13">
            <v>395001</v>
          </cell>
          <cell r="C13" t="str">
            <v>Martin Behrman Elementary School</v>
          </cell>
          <cell r="D13">
            <v>0</v>
          </cell>
          <cell r="E13">
            <v>0</v>
          </cell>
          <cell r="F13">
            <v>676</v>
          </cell>
        </row>
        <row r="14">
          <cell r="A14" t="str">
            <v>W67001</v>
          </cell>
          <cell r="B14">
            <v>395007</v>
          </cell>
          <cell r="C14" t="str">
            <v>Algiers Technology Academy</v>
          </cell>
          <cell r="D14">
            <v>0</v>
          </cell>
          <cell r="E14">
            <v>0</v>
          </cell>
          <cell r="F14">
            <v>241</v>
          </cell>
        </row>
        <row r="15">
          <cell r="A15" t="str">
            <v>W71001</v>
          </cell>
          <cell r="B15">
            <v>397001</v>
          </cell>
          <cell r="C15" t="str">
            <v>Sophie B_ Wright Institute of Academic Excellence</v>
          </cell>
          <cell r="D15">
            <v>0</v>
          </cell>
          <cell r="E15">
            <v>0</v>
          </cell>
          <cell r="F15">
            <v>424</v>
          </cell>
        </row>
        <row r="16">
          <cell r="A16" t="str">
            <v>W81001</v>
          </cell>
          <cell r="B16">
            <v>398002</v>
          </cell>
          <cell r="C16" t="str">
            <v>KIPP McDonogh 15 School for the Creative Arts</v>
          </cell>
          <cell r="D16">
            <v>0</v>
          </cell>
          <cell r="E16">
            <v>0</v>
          </cell>
          <cell r="F16">
            <v>912</v>
          </cell>
        </row>
        <row r="17">
          <cell r="A17" t="str">
            <v>W82001</v>
          </cell>
          <cell r="B17">
            <v>398001</v>
          </cell>
          <cell r="C17" t="str">
            <v>KIPP Believe College Prep (Phillips)</v>
          </cell>
          <cell r="D17">
            <v>0</v>
          </cell>
          <cell r="E17">
            <v>0</v>
          </cell>
          <cell r="F17">
            <v>883</v>
          </cell>
        </row>
        <row r="18">
          <cell r="A18" t="str">
            <v>W83001</v>
          </cell>
          <cell r="B18">
            <v>398003</v>
          </cell>
          <cell r="C18" t="str">
            <v>KIPP Central City Academy</v>
          </cell>
          <cell r="D18">
            <v>0</v>
          </cell>
          <cell r="E18">
            <v>0</v>
          </cell>
          <cell r="F18">
            <v>425</v>
          </cell>
        </row>
        <row r="19">
          <cell r="A19" t="str">
            <v>W85001</v>
          </cell>
          <cell r="B19">
            <v>398006</v>
          </cell>
          <cell r="C19" t="str">
            <v>KIPP New Orleans Leadership Academy</v>
          </cell>
          <cell r="D19">
            <v>0</v>
          </cell>
          <cell r="E19">
            <v>0</v>
          </cell>
          <cell r="F19">
            <v>868</v>
          </cell>
        </row>
        <row r="20">
          <cell r="A20" t="str">
            <v>W86001</v>
          </cell>
          <cell r="B20">
            <v>398007</v>
          </cell>
          <cell r="C20" t="str">
            <v>KIPP East Community Primary</v>
          </cell>
          <cell r="D20">
            <v>0</v>
          </cell>
          <cell r="E20">
            <v>0</v>
          </cell>
          <cell r="F20">
            <v>158</v>
          </cell>
        </row>
        <row r="21">
          <cell r="A21" t="str">
            <v>W87001</v>
          </cell>
          <cell r="B21">
            <v>398008</v>
          </cell>
          <cell r="C21" t="str">
            <v>KIPP Booker T. Washington High School</v>
          </cell>
        </row>
        <row r="22">
          <cell r="A22" t="str">
            <v>W91001</v>
          </cell>
          <cell r="B22">
            <v>399001</v>
          </cell>
          <cell r="C22" t="str">
            <v>Samuel J_ Green Charter School</v>
          </cell>
          <cell r="D22">
            <v>0</v>
          </cell>
          <cell r="E22">
            <v>0</v>
          </cell>
          <cell r="F22">
            <v>509</v>
          </cell>
        </row>
        <row r="23">
          <cell r="A23" t="str">
            <v>W92001</v>
          </cell>
          <cell r="B23">
            <v>399002</v>
          </cell>
          <cell r="C23" t="str">
            <v>Arthur Ashe Charter School</v>
          </cell>
          <cell r="D23">
            <v>0</v>
          </cell>
          <cell r="E23">
            <v>0</v>
          </cell>
          <cell r="F23">
            <v>696</v>
          </cell>
        </row>
        <row r="24">
          <cell r="A24" t="str">
            <v>W93001</v>
          </cell>
          <cell r="B24">
            <v>399003</v>
          </cell>
          <cell r="C24" t="str">
            <v>Joseph S_ Clark Preparatory High School</v>
          </cell>
          <cell r="D24">
            <v>0</v>
          </cell>
          <cell r="E24">
            <v>0</v>
          </cell>
          <cell r="F24">
            <v>371</v>
          </cell>
        </row>
        <row r="25">
          <cell r="A25" t="str">
            <v>W94001</v>
          </cell>
          <cell r="B25">
            <v>399004</v>
          </cell>
          <cell r="C25" t="str">
            <v>Phillis Wheatley Community School</v>
          </cell>
          <cell r="D25">
            <v>0</v>
          </cell>
          <cell r="E25">
            <v>0</v>
          </cell>
          <cell r="F25">
            <v>659</v>
          </cell>
        </row>
        <row r="26">
          <cell r="A26" t="str">
            <v>W95001</v>
          </cell>
          <cell r="B26">
            <v>399005</v>
          </cell>
          <cell r="C26" t="str">
            <v>Langston Hughes Charter Academy</v>
          </cell>
          <cell r="D26">
            <v>0</v>
          </cell>
          <cell r="E26">
            <v>0</v>
          </cell>
          <cell r="F26">
            <v>783</v>
          </cell>
        </row>
        <row r="27">
          <cell r="A27" t="str">
            <v>WAA001</v>
          </cell>
          <cell r="B27">
            <v>368001</v>
          </cell>
          <cell r="C27" t="str">
            <v>Morris Jeff Community School</v>
          </cell>
          <cell r="D27">
            <v>0</v>
          </cell>
          <cell r="E27">
            <v>0</v>
          </cell>
          <cell r="F27">
            <v>559</v>
          </cell>
        </row>
        <row r="28">
          <cell r="A28" t="str">
            <v>WAB001</v>
          </cell>
          <cell r="B28">
            <v>367001</v>
          </cell>
          <cell r="C28" t="str">
            <v>Edgar P_ Harney Spirit of Excellence Academy</v>
          </cell>
          <cell r="D28">
            <v>0</v>
          </cell>
          <cell r="E28">
            <v>0</v>
          </cell>
          <cell r="F28">
            <v>363</v>
          </cell>
        </row>
        <row r="29">
          <cell r="A29" t="str">
            <v>WAE001</v>
          </cell>
          <cell r="B29">
            <v>364001</v>
          </cell>
          <cell r="C29" t="str">
            <v>Fannie C_ Williams Charter School</v>
          </cell>
          <cell r="D29">
            <v>0</v>
          </cell>
          <cell r="E29">
            <v>0</v>
          </cell>
          <cell r="F29">
            <v>570</v>
          </cell>
        </row>
        <row r="30">
          <cell r="A30" t="str">
            <v>WAF001</v>
          </cell>
          <cell r="B30">
            <v>363001</v>
          </cell>
          <cell r="C30" t="str">
            <v>Harriet Tubman Charter School</v>
          </cell>
          <cell r="D30">
            <v>0</v>
          </cell>
          <cell r="E30">
            <v>0</v>
          </cell>
          <cell r="F30">
            <v>532</v>
          </cell>
        </row>
        <row r="31">
          <cell r="A31" t="str">
            <v>WAH001</v>
          </cell>
          <cell r="B31">
            <v>360001</v>
          </cell>
          <cell r="C31" t="str">
            <v>The NET Charter High School</v>
          </cell>
          <cell r="D31">
            <v>0</v>
          </cell>
          <cell r="E31">
            <v>0</v>
          </cell>
          <cell r="F31">
            <v>163</v>
          </cell>
        </row>
        <row r="32">
          <cell r="A32" t="str">
            <v>WAI001</v>
          </cell>
          <cell r="B32">
            <v>361001</v>
          </cell>
          <cell r="C32" t="str">
            <v>Crescent Leadership Academy</v>
          </cell>
          <cell r="D32">
            <v>0</v>
          </cell>
          <cell r="E32">
            <v>0</v>
          </cell>
          <cell r="F32">
            <v>108</v>
          </cell>
        </row>
        <row r="33">
          <cell r="A33" t="str">
            <v>WAM001</v>
          </cell>
          <cell r="B33">
            <v>363002</v>
          </cell>
          <cell r="C33" t="str">
            <v>Paul Habans Charter School</v>
          </cell>
          <cell r="D33">
            <v>0</v>
          </cell>
          <cell r="E33">
            <v>0</v>
          </cell>
          <cell r="F33">
            <v>486</v>
          </cell>
        </row>
        <row r="34">
          <cell r="A34" t="str">
            <v>WE1001</v>
          </cell>
          <cell r="B34">
            <v>385001</v>
          </cell>
          <cell r="C34" t="str">
            <v>Sylvanie Williams College Prep</v>
          </cell>
          <cell r="D34">
            <v>0</v>
          </cell>
          <cell r="E34">
            <v>0</v>
          </cell>
          <cell r="F34">
            <v>396</v>
          </cell>
        </row>
        <row r="35">
          <cell r="A35" t="str">
            <v>WE2001</v>
          </cell>
          <cell r="B35">
            <v>385002</v>
          </cell>
          <cell r="C35" t="str">
            <v>Cohen College Prep</v>
          </cell>
          <cell r="D35">
            <v>0</v>
          </cell>
          <cell r="E35">
            <v>0</v>
          </cell>
          <cell r="F35">
            <v>430</v>
          </cell>
        </row>
        <row r="36">
          <cell r="A36" t="str">
            <v>WE3001</v>
          </cell>
          <cell r="B36">
            <v>385003</v>
          </cell>
          <cell r="C36" t="str">
            <v>Lawrence D_ Crocker College Prep</v>
          </cell>
          <cell r="D36">
            <v>0</v>
          </cell>
          <cell r="E36">
            <v>0</v>
          </cell>
          <cell r="F36">
            <v>455</v>
          </cell>
        </row>
        <row r="37">
          <cell r="A37" t="str">
            <v>WI1001</v>
          </cell>
          <cell r="B37">
            <v>381001</v>
          </cell>
          <cell r="C37" t="str">
            <v>Akili Academy of New Orleans</v>
          </cell>
          <cell r="D37">
            <v>0</v>
          </cell>
          <cell r="E37">
            <v>0</v>
          </cell>
          <cell r="F37">
            <v>544</v>
          </cell>
        </row>
        <row r="38">
          <cell r="A38" t="str">
            <v>WJ1001</v>
          </cell>
          <cell r="B38">
            <v>382001</v>
          </cell>
          <cell r="C38" t="str">
            <v>Sci Academy</v>
          </cell>
          <cell r="D38">
            <v>0</v>
          </cell>
          <cell r="E38">
            <v>0</v>
          </cell>
          <cell r="F38">
            <v>493</v>
          </cell>
        </row>
        <row r="39">
          <cell r="A39" t="str">
            <v>WJ2001</v>
          </cell>
          <cell r="B39">
            <v>382002</v>
          </cell>
          <cell r="C39" t="str">
            <v>G_ W_ Carver Collegiate Academy</v>
          </cell>
          <cell r="D39">
            <v>0</v>
          </cell>
          <cell r="E39">
            <v>0</v>
          </cell>
          <cell r="F39">
            <v>805</v>
          </cell>
        </row>
        <row r="40">
          <cell r="A40" t="str">
            <v>WJ4001</v>
          </cell>
          <cell r="B40">
            <v>382004</v>
          </cell>
          <cell r="C40" t="str">
            <v>Livingston Collegiate Academy</v>
          </cell>
        </row>
        <row r="41">
          <cell r="A41" t="str">
            <v>WL1001</v>
          </cell>
          <cell r="B41">
            <v>398004</v>
          </cell>
          <cell r="C41" t="str">
            <v>KIPP Central City Primary</v>
          </cell>
          <cell r="D41">
            <v>0</v>
          </cell>
          <cell r="E41">
            <v>0</v>
          </cell>
          <cell r="F41">
            <v>496</v>
          </cell>
        </row>
        <row r="42">
          <cell r="A42" t="str">
            <v>WU1001</v>
          </cell>
          <cell r="B42">
            <v>374001</v>
          </cell>
          <cell r="C42" t="str">
            <v>Success Preparatory Academy</v>
          </cell>
          <cell r="D42">
            <v>0</v>
          </cell>
          <cell r="E42">
            <v>0</v>
          </cell>
          <cell r="F42">
            <v>491</v>
          </cell>
        </row>
        <row r="43">
          <cell r="A43" t="str">
            <v>WV1001</v>
          </cell>
          <cell r="B43">
            <v>373001</v>
          </cell>
          <cell r="C43" t="str">
            <v>Arise Academy</v>
          </cell>
          <cell r="D43">
            <v>0</v>
          </cell>
          <cell r="E43">
            <v>0</v>
          </cell>
          <cell r="F43">
            <v>490</v>
          </cell>
        </row>
        <row r="44">
          <cell r="A44" t="str">
            <v>WV2001</v>
          </cell>
          <cell r="B44">
            <v>373002</v>
          </cell>
          <cell r="C44" t="str">
            <v>Mildred Osborne Charter School</v>
          </cell>
          <cell r="D44">
            <v>0</v>
          </cell>
          <cell r="E44">
            <v>0</v>
          </cell>
          <cell r="F44">
            <v>518</v>
          </cell>
        </row>
        <row r="45">
          <cell r="A45" t="str">
            <v>WZ1001</v>
          </cell>
          <cell r="B45">
            <v>369001</v>
          </cell>
          <cell r="C45" t="str">
            <v>ReNEW Cultural Arts Academy at Live Oak Elementary</v>
          </cell>
          <cell r="D45">
            <v>0</v>
          </cell>
          <cell r="E45">
            <v>0</v>
          </cell>
          <cell r="F45">
            <v>632</v>
          </cell>
        </row>
        <row r="46">
          <cell r="A46" t="str">
            <v>WZ2001</v>
          </cell>
          <cell r="B46">
            <v>369002</v>
          </cell>
          <cell r="C46" t="str">
            <v>ReNEW SciTech Academy at Laurel</v>
          </cell>
          <cell r="D46">
            <v>0</v>
          </cell>
          <cell r="E46">
            <v>0</v>
          </cell>
          <cell r="F46">
            <v>643</v>
          </cell>
        </row>
        <row r="47">
          <cell r="A47" t="str">
            <v>WZ3001</v>
          </cell>
          <cell r="B47">
            <v>369003</v>
          </cell>
          <cell r="C47" t="str">
            <v>ReNEW Dolores T_ Aaron Elementary</v>
          </cell>
          <cell r="D47">
            <v>0</v>
          </cell>
          <cell r="E47">
            <v>0</v>
          </cell>
          <cell r="F47">
            <v>770</v>
          </cell>
        </row>
        <row r="48">
          <cell r="A48" t="str">
            <v>WZ5001</v>
          </cell>
          <cell r="B48">
            <v>369005</v>
          </cell>
          <cell r="C48" t="str">
            <v>ReNEW Accelerated High School</v>
          </cell>
          <cell r="D48">
            <v>0</v>
          </cell>
          <cell r="E48">
            <v>0</v>
          </cell>
          <cell r="F48">
            <v>346</v>
          </cell>
        </row>
        <row r="49">
          <cell r="A49" t="str">
            <v>WZ6001</v>
          </cell>
          <cell r="B49">
            <v>369006</v>
          </cell>
          <cell r="C49" t="str">
            <v>ReNEW Schaumburg Elementary</v>
          </cell>
          <cell r="D49">
            <v>0</v>
          </cell>
          <cell r="E49">
            <v>0</v>
          </cell>
          <cell r="F49">
            <v>816</v>
          </cell>
        </row>
        <row r="50">
          <cell r="A50" t="str">
            <v>WZ7001</v>
          </cell>
          <cell r="B50">
            <v>369007</v>
          </cell>
          <cell r="C50" t="str">
            <v>ReNEW McDonogh City Park Acdmy</v>
          </cell>
          <cell r="D50">
            <v>0</v>
          </cell>
          <cell r="E50">
            <v>0</v>
          </cell>
          <cell r="F50">
            <v>681</v>
          </cell>
        </row>
        <row r="51">
          <cell r="A51" t="str">
            <v>WX1001</v>
          </cell>
          <cell r="B51">
            <v>371001</v>
          </cell>
          <cell r="C51" t="str">
            <v>Linwood Public Charter School</v>
          </cell>
          <cell r="D51">
            <v>641</v>
          </cell>
          <cell r="E51">
            <v>0</v>
          </cell>
          <cell r="F51">
            <v>0</v>
          </cell>
        </row>
        <row r="52">
          <cell r="A52" t="str">
            <v>W8B001</v>
          </cell>
          <cell r="B52" t="str">
            <v>3AP002</v>
          </cell>
          <cell r="C52" t="str">
            <v>Celerity Crestworth Charter School</v>
          </cell>
          <cell r="D52">
            <v>0</v>
          </cell>
          <cell r="E52">
            <v>209</v>
          </cell>
          <cell r="F52">
            <v>0</v>
          </cell>
        </row>
        <row r="53">
          <cell r="A53" t="str">
            <v>W9B001</v>
          </cell>
          <cell r="B53" t="str">
            <v>3B9001</v>
          </cell>
          <cell r="C53" t="str">
            <v>Capitol High School</v>
          </cell>
          <cell r="D53">
            <v>0</v>
          </cell>
          <cell r="E53">
            <v>396</v>
          </cell>
          <cell r="F53">
            <v>0</v>
          </cell>
        </row>
        <row r="54">
          <cell r="A54" t="str">
            <v>WAO001</v>
          </cell>
          <cell r="B54" t="str">
            <v>3AP003</v>
          </cell>
          <cell r="C54" t="str">
            <v>Celerity Dalton Charter School</v>
          </cell>
          <cell r="D54">
            <v>0</v>
          </cell>
          <cell r="E54">
            <v>510</v>
          </cell>
          <cell r="F54">
            <v>0</v>
          </cell>
        </row>
        <row r="55">
          <cell r="A55" t="str">
            <v>WAP001</v>
          </cell>
          <cell r="B55" t="str">
            <v>3AP001</v>
          </cell>
          <cell r="C55" t="str">
            <v>Celerity Lanier Charter School</v>
          </cell>
          <cell r="D55">
            <v>0</v>
          </cell>
          <cell r="E55">
            <v>418</v>
          </cell>
          <cell r="F55">
            <v>0</v>
          </cell>
        </row>
        <row r="56">
          <cell r="A56" t="str">
            <v>WAQ001</v>
          </cell>
          <cell r="B56" t="str">
            <v>3AQ001</v>
          </cell>
          <cell r="C56" t="str">
            <v>Baton Rouge University Preparatory Elementary</v>
          </cell>
          <cell r="D56">
            <v>0</v>
          </cell>
          <cell r="E56">
            <v>173</v>
          </cell>
          <cell r="F56">
            <v>0</v>
          </cell>
        </row>
        <row r="57">
          <cell r="A57" t="str">
            <v>WAV001</v>
          </cell>
          <cell r="B57" t="str">
            <v>WAV001</v>
          </cell>
          <cell r="C57" t="str">
            <v>Democracy Prep Baton Rouge</v>
          </cell>
          <cell r="D57">
            <v>0</v>
          </cell>
          <cell r="E57">
            <v>131</v>
          </cell>
          <cell r="F57">
            <v>0</v>
          </cell>
        </row>
        <row r="58">
          <cell r="A58" t="str">
            <v>WAW001</v>
          </cell>
          <cell r="B58" t="str">
            <v>WAW001</v>
          </cell>
          <cell r="C58" t="str">
            <v>Baton Rouge Bridge Academy</v>
          </cell>
          <cell r="D58">
            <v>0</v>
          </cell>
          <cell r="E58">
            <v>77</v>
          </cell>
          <cell r="F58">
            <v>0</v>
          </cell>
        </row>
        <row r="59">
          <cell r="A59" t="str">
            <v>WAX001</v>
          </cell>
          <cell r="B59" t="str">
            <v>WAX001</v>
          </cell>
          <cell r="C59" t="str">
            <v>Baton Rouge College Prep</v>
          </cell>
          <cell r="D59">
            <v>0</v>
          </cell>
          <cell r="E59">
            <v>100</v>
          </cell>
          <cell r="F59">
            <v>0</v>
          </cell>
        </row>
        <row r="60">
          <cell r="A60" t="str">
            <v>WB2001</v>
          </cell>
          <cell r="B60">
            <v>389002</v>
          </cell>
          <cell r="C60" t="str">
            <v>Kenilworth Science and Technology Charter School</v>
          </cell>
          <cell r="D60">
            <v>0</v>
          </cell>
          <cell r="E60">
            <v>524</v>
          </cell>
          <cell r="F60">
            <v>0</v>
          </cell>
        </row>
        <row r="61">
          <cell r="D61">
            <v>641</v>
          </cell>
          <cell r="E61">
            <v>2538</v>
          </cell>
          <cell r="F61">
            <v>26002</v>
          </cell>
        </row>
      </sheetData>
      <sheetData sheetId="7">
        <row r="3">
          <cell r="A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56"/>
  <sheetViews>
    <sheetView showGridLines="0" tabSelected="1" zoomScaleNormal="100" zoomScaleSheetLayoutView="8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9.109375" defaultRowHeight="13.2"/>
  <cols>
    <col min="1" max="1" width="4.33203125" style="136" customWidth="1"/>
    <col min="2" max="2" width="4.5546875" style="136" customWidth="1"/>
    <col min="3" max="3" width="61.109375" style="136" customWidth="1"/>
    <col min="4" max="4" width="12.88671875" style="274" bestFit="1" customWidth="1"/>
    <col min="5" max="5" width="15.33203125" style="136" customWidth="1"/>
    <col min="6" max="16384" width="9.109375" style="136"/>
  </cols>
  <sheetData>
    <row r="1" spans="1:5" ht="34.950000000000003" customHeight="1">
      <c r="A1" s="1180" t="s">
        <v>983</v>
      </c>
      <c r="B1" s="1181"/>
      <c r="C1" s="1181"/>
      <c r="D1" s="1181"/>
      <c r="E1" s="1181"/>
    </row>
    <row r="2" spans="1:5" s="146" customFormat="1" ht="27" customHeight="1" thickBot="1">
      <c r="A2" s="1182" t="s">
        <v>460</v>
      </c>
      <c r="B2" s="1182"/>
      <c r="C2" s="1182"/>
      <c r="D2" s="1182"/>
      <c r="E2" s="1182"/>
    </row>
    <row r="3" spans="1:5" s="177" customFormat="1" ht="80.400000000000006" customHeight="1" thickTop="1" thickBot="1">
      <c r="A3" s="1183" t="s">
        <v>120</v>
      </c>
      <c r="B3" s="1184"/>
      <c r="C3" s="1185"/>
      <c r="D3" s="205" t="s">
        <v>459</v>
      </c>
      <c r="E3" s="205" t="s">
        <v>1154</v>
      </c>
    </row>
    <row r="4" spans="1:5" s="208" customFormat="1" ht="22.5" customHeight="1">
      <c r="A4" s="206" t="s">
        <v>112</v>
      </c>
      <c r="B4" s="1190" t="s">
        <v>367</v>
      </c>
      <c r="C4" s="1191"/>
      <c r="D4" s="207" t="s">
        <v>317</v>
      </c>
      <c r="E4" s="203">
        <f>SUM(E5:E10)</f>
        <v>962028.97404</v>
      </c>
    </row>
    <row r="5" spans="1:5" s="208" customFormat="1" ht="21.75" customHeight="1">
      <c r="A5" s="206"/>
      <c r="B5" s="209" t="s">
        <v>105</v>
      </c>
      <c r="C5" s="210" t="s">
        <v>979</v>
      </c>
      <c r="D5" s="211" t="s">
        <v>318</v>
      </c>
      <c r="E5" s="181">
        <f>'3_Levels 1&amp;2'!C73</f>
        <v>684798</v>
      </c>
    </row>
    <row r="6" spans="1:5" s="208" customFormat="1" ht="21.75" customHeight="1">
      <c r="A6" s="206"/>
      <c r="B6" s="212" t="s">
        <v>106</v>
      </c>
      <c r="C6" s="213" t="s">
        <v>1080</v>
      </c>
      <c r="D6" s="214" t="s">
        <v>319</v>
      </c>
      <c r="E6" s="182">
        <f>'3_Levels 1&amp;2'!E73</f>
        <v>103981.23999999999</v>
      </c>
    </row>
    <row r="7" spans="1:5" s="208" customFormat="1" ht="21.75" customHeight="1">
      <c r="A7" s="206"/>
      <c r="B7" s="212" t="s">
        <v>107</v>
      </c>
      <c r="C7" s="213" t="s">
        <v>394</v>
      </c>
      <c r="D7" s="214" t="s">
        <v>320</v>
      </c>
      <c r="E7" s="182">
        <f>'3_Levels 1&amp;2'!G73</f>
        <v>15476.46</v>
      </c>
    </row>
    <row r="8" spans="1:5" s="208" customFormat="1" ht="21.75" customHeight="1">
      <c r="A8" s="206"/>
      <c r="B8" s="215" t="s">
        <v>108</v>
      </c>
      <c r="C8" s="213" t="s">
        <v>494</v>
      </c>
      <c r="D8" s="214" t="s">
        <v>321</v>
      </c>
      <c r="E8" s="182">
        <f>'3_Levels 1&amp;2'!I73</f>
        <v>126988.5</v>
      </c>
    </row>
    <row r="9" spans="1:5" s="208" customFormat="1" ht="21.75" customHeight="1">
      <c r="A9" s="206"/>
      <c r="B9" s="212" t="s">
        <v>110</v>
      </c>
      <c r="C9" s="213" t="s">
        <v>365</v>
      </c>
      <c r="D9" s="214" t="s">
        <v>629</v>
      </c>
      <c r="E9" s="182">
        <f>'3_Levels 1&amp;2'!K73</f>
        <v>17647.8</v>
      </c>
    </row>
    <row r="10" spans="1:5" s="208" customFormat="1" ht="21.75" customHeight="1" thickBot="1">
      <c r="A10" s="216"/>
      <c r="B10" s="217" t="s">
        <v>121</v>
      </c>
      <c r="C10" s="218" t="s">
        <v>366</v>
      </c>
      <c r="D10" s="219" t="s">
        <v>322</v>
      </c>
      <c r="E10" s="183">
        <f>'3_Levels 1&amp;2'!N73</f>
        <v>13136.974040000001</v>
      </c>
    </row>
    <row r="11" spans="1:5" s="208" customFormat="1" ht="24.75" customHeight="1" thickBot="1">
      <c r="A11" s="216" t="s">
        <v>113</v>
      </c>
      <c r="B11" s="220" t="s">
        <v>373</v>
      </c>
      <c r="C11" s="218"/>
      <c r="D11" s="180" t="s">
        <v>316</v>
      </c>
      <c r="E11" s="184">
        <f>'3_Levels 1&amp;2'!Q1</f>
        <v>3961</v>
      </c>
    </row>
    <row r="12" spans="1:5" s="208" customFormat="1" ht="18.75" customHeight="1">
      <c r="A12" s="206" t="s">
        <v>114</v>
      </c>
      <c r="B12" s="221" t="s">
        <v>368</v>
      </c>
      <c r="C12" s="222"/>
      <c r="D12" s="223" t="s">
        <v>390</v>
      </c>
      <c r="E12" s="185">
        <f>'3_Levels 1&amp;2'!R73</f>
        <v>3810596765</v>
      </c>
    </row>
    <row r="13" spans="1:5" s="208" customFormat="1" ht="21.75" customHeight="1">
      <c r="A13" s="224"/>
      <c r="B13" s="225" t="s">
        <v>105</v>
      </c>
      <c r="C13" s="226" t="s">
        <v>369</v>
      </c>
      <c r="D13" s="227" t="s">
        <v>421</v>
      </c>
      <c r="E13" s="186">
        <f>'3_Levels 1&amp;2'!U73</f>
        <v>2476924866</v>
      </c>
    </row>
    <row r="14" spans="1:5" s="208" customFormat="1" ht="21" customHeight="1" thickBot="1">
      <c r="A14" s="216"/>
      <c r="B14" s="228" t="s">
        <v>106</v>
      </c>
      <c r="C14" s="218" t="s">
        <v>370</v>
      </c>
      <c r="D14" s="219" t="s">
        <v>422</v>
      </c>
      <c r="E14" s="184">
        <f>'3_Levels 1&amp;2'!T73</f>
        <v>1333671899</v>
      </c>
    </row>
    <row r="15" spans="1:5" s="208" customFormat="1" ht="21" customHeight="1">
      <c r="A15" s="229" t="s">
        <v>115</v>
      </c>
      <c r="B15" s="230" t="s">
        <v>821</v>
      </c>
      <c r="C15" s="231"/>
      <c r="D15" s="223" t="s">
        <v>324</v>
      </c>
      <c r="E15" s="187">
        <f>'7_Local Revenue'!AQ77</f>
        <v>3459117876</v>
      </c>
    </row>
    <row r="16" spans="1:5" s="208" customFormat="1" ht="21" customHeight="1">
      <c r="A16" s="206"/>
      <c r="B16" s="232" t="s">
        <v>385</v>
      </c>
      <c r="C16" s="233"/>
      <c r="D16" s="214"/>
      <c r="E16" s="188"/>
    </row>
    <row r="17" spans="1:5" s="208" customFormat="1" ht="21" customHeight="1">
      <c r="A17" s="206"/>
      <c r="B17" s="215" t="s">
        <v>381</v>
      </c>
      <c r="C17" s="213" t="s">
        <v>371</v>
      </c>
      <c r="D17" s="214" t="s">
        <v>325</v>
      </c>
      <c r="E17" s="188">
        <f>'7_Local Revenue'!H77</f>
        <v>38888956784.300003</v>
      </c>
    </row>
    <row r="18" spans="1:5" s="208" customFormat="1" ht="21" customHeight="1">
      <c r="A18" s="206"/>
      <c r="B18" s="215" t="s">
        <v>382</v>
      </c>
      <c r="C18" s="234" t="s">
        <v>386</v>
      </c>
      <c r="D18" s="214" t="s">
        <v>418</v>
      </c>
      <c r="E18" s="189">
        <f>'6_Local Deduct Calc'!E4</f>
        <v>15.616691999999999</v>
      </c>
    </row>
    <row r="19" spans="1:5" s="208" customFormat="1" ht="21" customHeight="1">
      <c r="A19" s="206"/>
      <c r="B19" s="215" t="s">
        <v>383</v>
      </c>
      <c r="C19" s="213" t="s">
        <v>379</v>
      </c>
      <c r="D19" s="214" t="s">
        <v>327</v>
      </c>
      <c r="E19" s="188">
        <f>'7_Local Revenue'!AE77</f>
        <v>1590732025</v>
      </c>
    </row>
    <row r="20" spans="1:5" s="208" customFormat="1" ht="21" customHeight="1">
      <c r="A20" s="206"/>
      <c r="B20" s="232" t="s">
        <v>384</v>
      </c>
      <c r="C20" s="213"/>
      <c r="D20" s="214"/>
      <c r="E20" s="188"/>
    </row>
    <row r="21" spans="1:5" s="208" customFormat="1" ht="21" customHeight="1">
      <c r="A21" s="206"/>
      <c r="B21" s="215" t="s">
        <v>381</v>
      </c>
      <c r="C21" s="213" t="s">
        <v>372</v>
      </c>
      <c r="D21" s="214" t="s">
        <v>326</v>
      </c>
      <c r="E21" s="188">
        <f>'7_Local Revenue'!AM77</f>
        <v>92540255465.050003</v>
      </c>
    </row>
    <row r="22" spans="1:5" s="208" customFormat="1" ht="21" customHeight="1">
      <c r="A22" s="206"/>
      <c r="B22" s="215" t="s">
        <v>382</v>
      </c>
      <c r="C22" s="234" t="s">
        <v>387</v>
      </c>
      <c r="D22" s="214" t="s">
        <v>419</v>
      </c>
      <c r="E22" s="190">
        <f>'6_Local Deduct Calc'!H4</f>
        <v>7.529339999999999E-3</v>
      </c>
    </row>
    <row r="23" spans="1:5" s="208" customFormat="1" ht="21" customHeight="1">
      <c r="A23" s="206"/>
      <c r="B23" s="215" t="s">
        <v>383</v>
      </c>
      <c r="C23" s="213" t="s">
        <v>380</v>
      </c>
      <c r="D23" s="214" t="s">
        <v>328</v>
      </c>
      <c r="E23" s="188">
        <f>'7_Local Revenue'!AI77</f>
        <v>1830617269</v>
      </c>
    </row>
    <row r="24" spans="1:5" s="208" customFormat="1" ht="21" customHeight="1" thickBot="1">
      <c r="A24" s="216"/>
      <c r="B24" s="220" t="s">
        <v>388</v>
      </c>
      <c r="C24" s="218"/>
      <c r="D24" s="219" t="s">
        <v>329</v>
      </c>
      <c r="E24" s="184">
        <f>'7_Local Revenue'!AP77</f>
        <v>37768582</v>
      </c>
    </row>
    <row r="25" spans="1:5" s="208" customFormat="1" ht="21" customHeight="1">
      <c r="A25" s="206" t="s">
        <v>116</v>
      </c>
      <c r="B25" s="235" t="s">
        <v>111</v>
      </c>
      <c r="C25" s="236"/>
      <c r="D25" s="237" t="s">
        <v>423</v>
      </c>
      <c r="E25" s="191">
        <f>'3_Levels 1&amp;2'!AC73</f>
        <v>1223248837.9600003</v>
      </c>
    </row>
    <row r="26" spans="1:5" s="208" customFormat="1" ht="23.25" customHeight="1" thickBot="1">
      <c r="A26" s="238"/>
      <c r="B26" s="239" t="s">
        <v>105</v>
      </c>
      <c r="C26" s="240" t="s">
        <v>374</v>
      </c>
      <c r="D26" s="241" t="s">
        <v>323</v>
      </c>
      <c r="E26" s="192">
        <f>'3_Levels 1&amp;2'!AE73</f>
        <v>477077353</v>
      </c>
    </row>
    <row r="27" spans="1:5" s="208" customFormat="1" ht="21.75" customHeight="1" thickBot="1">
      <c r="A27" s="242" t="s">
        <v>126</v>
      </c>
      <c r="B27" s="243" t="s">
        <v>403</v>
      </c>
      <c r="C27" s="244"/>
      <c r="D27" s="241" t="s">
        <v>730</v>
      </c>
      <c r="E27" s="193">
        <f>E13+E26</f>
        <v>2954002219</v>
      </c>
    </row>
    <row r="28" spans="1:5" s="208" customFormat="1" ht="30" customHeight="1">
      <c r="A28" s="245" t="s">
        <v>117</v>
      </c>
      <c r="B28" s="1192" t="s">
        <v>467</v>
      </c>
      <c r="C28" s="1193"/>
      <c r="D28" s="246" t="s">
        <v>731</v>
      </c>
      <c r="E28" s="194">
        <f>SUM(E29:E31)</f>
        <v>628318150</v>
      </c>
    </row>
    <row r="29" spans="1:5" s="208" customFormat="1" ht="21" customHeight="1">
      <c r="A29" s="206"/>
      <c r="B29" s="247" t="s">
        <v>105</v>
      </c>
      <c r="C29" s="248" t="s">
        <v>375</v>
      </c>
      <c r="D29" s="214" t="s">
        <v>732</v>
      </c>
      <c r="E29" s="188">
        <f>+'3A_Level 3'!D75</f>
        <v>483045413</v>
      </c>
    </row>
    <row r="30" spans="1:5" s="208" customFormat="1" ht="21" customHeight="1">
      <c r="A30" s="206"/>
      <c r="B30" s="247" t="s">
        <v>106</v>
      </c>
      <c r="C30" s="248" t="s">
        <v>376</v>
      </c>
      <c r="D30" s="214" t="s">
        <v>733</v>
      </c>
      <c r="E30" s="188">
        <f>'3A_Level 3'!L75+'3A_Level 3'!J75+'3A_Level 3'!I75+'3A_Level 3'!F75</f>
        <v>76792937</v>
      </c>
    </row>
    <row r="31" spans="1:5" s="208" customFormat="1" ht="21" customHeight="1" thickBot="1">
      <c r="A31" s="206"/>
      <c r="B31" s="247" t="s">
        <v>107</v>
      </c>
      <c r="C31" s="248" t="s">
        <v>377</v>
      </c>
      <c r="D31" s="219" t="s">
        <v>734</v>
      </c>
      <c r="E31" s="188">
        <f>'3A_Level 3'!N75</f>
        <v>68479800</v>
      </c>
    </row>
    <row r="32" spans="1:5" s="208" customFormat="1" ht="17.25" customHeight="1">
      <c r="A32" s="249" t="s">
        <v>203</v>
      </c>
      <c r="B32" s="1194" t="s">
        <v>1107</v>
      </c>
      <c r="C32" s="1195"/>
      <c r="D32" s="250" t="s">
        <v>391</v>
      </c>
      <c r="E32" s="195">
        <f>E27+E28</f>
        <v>3582320369</v>
      </c>
    </row>
    <row r="33" spans="1:5" s="208" customFormat="1" ht="16.2" thickBot="1">
      <c r="A33" s="251"/>
      <c r="B33" s="1196"/>
      <c r="C33" s="1197"/>
      <c r="D33" s="252" t="s">
        <v>729</v>
      </c>
      <c r="E33" s="196">
        <f>'3_Levels 1&amp;2'!AQ73</f>
        <v>5231.2074056875163</v>
      </c>
    </row>
    <row r="34" spans="1:5" s="256" customFormat="1" ht="25.5" customHeight="1" thickTop="1" thickBot="1">
      <c r="A34" s="253"/>
      <c r="B34" s="254"/>
      <c r="C34" s="254"/>
      <c r="D34" s="255"/>
      <c r="E34" s="29"/>
    </row>
    <row r="35" spans="1:5" s="208" customFormat="1" ht="30" customHeight="1" thickTop="1">
      <c r="A35" s="257" t="s">
        <v>314</v>
      </c>
      <c r="B35" s="1198" t="s">
        <v>402</v>
      </c>
      <c r="C35" s="1199"/>
      <c r="D35" s="258" t="s">
        <v>728</v>
      </c>
      <c r="E35" s="199">
        <f>SUM(E36:E40)</f>
        <v>24578124</v>
      </c>
    </row>
    <row r="36" spans="1:5" s="208" customFormat="1" ht="19.2" customHeight="1">
      <c r="A36" s="259"/>
      <c r="B36" s="247" t="s">
        <v>426</v>
      </c>
      <c r="C36" s="248" t="s">
        <v>980</v>
      </c>
      <c r="D36" s="214" t="s">
        <v>330</v>
      </c>
      <c r="E36" s="188">
        <f>+'4_Level 4'!E197</f>
        <v>5502000</v>
      </c>
    </row>
    <row r="37" spans="1:5" s="208" customFormat="1" ht="19.2" customHeight="1">
      <c r="A37" s="259"/>
      <c r="B37" s="247" t="s">
        <v>427</v>
      </c>
      <c r="C37" s="213" t="s">
        <v>1065</v>
      </c>
      <c r="D37" s="214" t="s">
        <v>392</v>
      </c>
      <c r="E37" s="201">
        <v>770000</v>
      </c>
    </row>
    <row r="38" spans="1:5" s="208" customFormat="1" ht="19.5" customHeight="1">
      <c r="A38" s="259"/>
      <c r="B38" s="247" t="s">
        <v>106</v>
      </c>
      <c r="C38" s="213" t="s">
        <v>1152</v>
      </c>
      <c r="D38" s="214" t="s">
        <v>424</v>
      </c>
      <c r="E38" s="201">
        <f>'4_Level 4'!L197</f>
        <v>6545540</v>
      </c>
    </row>
    <row r="39" spans="1:5" s="208" customFormat="1" ht="19.5" customHeight="1">
      <c r="A39" s="259"/>
      <c r="B39" s="247" t="s">
        <v>107</v>
      </c>
      <c r="C39" s="213" t="s">
        <v>1153</v>
      </c>
      <c r="D39" s="214" t="s">
        <v>631</v>
      </c>
      <c r="E39" s="201">
        <f>'4_Level 4'!M197</f>
        <v>4000000</v>
      </c>
    </row>
    <row r="40" spans="1:5" s="208" customFormat="1" ht="19.5" customHeight="1" thickBot="1">
      <c r="A40" s="260"/>
      <c r="B40" s="261" t="s">
        <v>108</v>
      </c>
      <c r="C40" s="218" t="s">
        <v>343</v>
      </c>
      <c r="D40" s="219" t="s">
        <v>727</v>
      </c>
      <c r="E40" s="184">
        <f>+'4_Level 4'!Q197</f>
        <v>7760584</v>
      </c>
    </row>
    <row r="41" spans="1:5" s="208" customFormat="1" ht="36.75" customHeight="1">
      <c r="A41" s="262" t="s">
        <v>464</v>
      </c>
      <c r="B41" s="1200" t="s">
        <v>466</v>
      </c>
      <c r="C41" s="1201"/>
      <c r="D41" s="250"/>
      <c r="E41" s="200">
        <f>SUM(E42:E49)</f>
        <v>59134476</v>
      </c>
    </row>
    <row r="42" spans="1:5" s="208" customFormat="1" ht="18.75" customHeight="1">
      <c r="A42" s="263"/>
      <c r="B42" s="212" t="s">
        <v>426</v>
      </c>
      <c r="C42" s="213" t="s">
        <v>198</v>
      </c>
      <c r="D42" s="214" t="s">
        <v>331</v>
      </c>
      <c r="E42" s="188">
        <f>'5A1_Labs'!H5</f>
        <v>7282268</v>
      </c>
    </row>
    <row r="43" spans="1:5" s="208" customFormat="1" ht="18.75" customHeight="1">
      <c r="A43" s="263"/>
      <c r="B43" s="212" t="s">
        <v>427</v>
      </c>
      <c r="C43" s="213" t="s">
        <v>199</v>
      </c>
      <c r="D43" s="214" t="s">
        <v>331</v>
      </c>
      <c r="E43" s="188">
        <f>'5A1_Labs'!H6</f>
        <v>3527481</v>
      </c>
    </row>
    <row r="44" spans="1:5" s="146" customFormat="1" ht="18.75" customHeight="1">
      <c r="A44" s="263"/>
      <c r="B44" s="212" t="s">
        <v>106</v>
      </c>
      <c r="C44" s="213" t="s">
        <v>315</v>
      </c>
      <c r="D44" s="214" t="s">
        <v>735</v>
      </c>
      <c r="E44" s="188">
        <f>'5A2_Legacy Type 2'!T14</f>
        <v>43223112</v>
      </c>
    </row>
    <row r="45" spans="1:5" s="208" customFormat="1" ht="18.75" customHeight="1">
      <c r="A45" s="263"/>
      <c r="B45" s="212" t="s">
        <v>107</v>
      </c>
      <c r="C45" s="213" t="s">
        <v>191</v>
      </c>
      <c r="D45" s="214" t="s">
        <v>425</v>
      </c>
      <c r="E45" s="188">
        <f>'5A3_OJJ'!G75</f>
        <v>2382261</v>
      </c>
    </row>
    <row r="46" spans="1:5" s="146" customFormat="1" ht="18.75" customHeight="1">
      <c r="A46" s="263"/>
      <c r="B46" s="212" t="s">
        <v>108</v>
      </c>
      <c r="C46" s="213" t="s">
        <v>363</v>
      </c>
      <c r="D46" s="214" t="s">
        <v>461</v>
      </c>
      <c r="E46" s="188">
        <f>+'5A5_LSMSA'!H75</f>
        <v>2709005</v>
      </c>
    </row>
    <row r="47" spans="1:5" s="146" customFormat="1" ht="18.75" customHeight="1">
      <c r="A47" s="263"/>
      <c r="B47" s="212" t="s">
        <v>109</v>
      </c>
      <c r="C47" s="213" t="s">
        <v>364</v>
      </c>
      <c r="D47" s="214" t="s">
        <v>462</v>
      </c>
      <c r="E47" s="188">
        <f>+'5A4_NOCCA'!H75</f>
        <v>2077568</v>
      </c>
    </row>
    <row r="48" spans="1:5" s="146" customFormat="1" ht="18.75" customHeight="1" thickBot="1">
      <c r="A48" s="263"/>
      <c r="B48" s="212" t="s">
        <v>110</v>
      </c>
      <c r="C48" s="213" t="s">
        <v>389</v>
      </c>
      <c r="D48" s="214" t="s">
        <v>393</v>
      </c>
      <c r="E48" s="188">
        <f>-'[1]5C2_LAVCA'!S75-'[2]5C3_LA Conn'!S75</f>
        <v>-2067219</v>
      </c>
    </row>
    <row r="49" spans="1:5" s="146" customFormat="1" ht="18.75" hidden="1" customHeight="1" thickBot="1">
      <c r="A49" s="264"/>
      <c r="B49" s="212" t="s">
        <v>121</v>
      </c>
      <c r="C49" s="213" t="s">
        <v>624</v>
      </c>
      <c r="D49" s="214" t="s">
        <v>959</v>
      </c>
      <c r="E49" s="188">
        <f>ROUND(('[3]5C1Z_Lincoln Prep'!R82+'[4]5C1AA_Laurel'!R82+'[5]5C1AB_Apex'!R82+'[6]5C1AC_Smothers'!R82+'[7]5C1AD_Greater'!R82)*0.14,0)</f>
        <v>0</v>
      </c>
    </row>
    <row r="50" spans="1:5" s="208" customFormat="1" ht="37.5" customHeight="1" thickBot="1">
      <c r="A50" s="265" t="s">
        <v>463</v>
      </c>
      <c r="B50" s="1188" t="s">
        <v>1108</v>
      </c>
      <c r="C50" s="1189"/>
      <c r="D50" s="197"/>
      <c r="E50" s="202">
        <f>E32+E35+E41</f>
        <v>3666032969</v>
      </c>
    </row>
    <row r="51" spans="1:5" s="208" customFormat="1" ht="20.25" customHeight="1">
      <c r="A51" s="206" t="s">
        <v>190</v>
      </c>
      <c r="B51" s="266" t="s">
        <v>105</v>
      </c>
      <c r="C51" s="267" t="s">
        <v>1050</v>
      </c>
      <c r="D51" s="268"/>
      <c r="E51" s="187">
        <v>-8577163</v>
      </c>
    </row>
    <row r="52" spans="1:5" s="208" customFormat="1" ht="20.25" customHeight="1">
      <c r="A52" s="206" t="s">
        <v>118</v>
      </c>
      <c r="B52" s="269" t="s">
        <v>378</v>
      </c>
      <c r="C52" s="270"/>
      <c r="D52" s="214"/>
      <c r="E52" s="201">
        <v>1086839</v>
      </c>
    </row>
    <row r="53" spans="1:5" s="208" customFormat="1" ht="20.25" customHeight="1">
      <c r="A53" s="206"/>
      <c r="B53" s="212" t="s">
        <v>105</v>
      </c>
      <c r="C53" s="271" t="s">
        <v>981</v>
      </c>
      <c r="D53" s="214"/>
      <c r="E53" s="201">
        <v>6802760</v>
      </c>
    </row>
    <row r="54" spans="1:5" s="208" customFormat="1" ht="20.25" customHeight="1" thickBot="1">
      <c r="A54" s="216"/>
      <c r="B54" s="217" t="s">
        <v>106</v>
      </c>
      <c r="C54" s="272" t="s">
        <v>982</v>
      </c>
      <c r="D54" s="219"/>
      <c r="E54" s="201">
        <v>-5715921</v>
      </c>
    </row>
    <row r="55" spans="1:5" s="208" customFormat="1" ht="33" customHeight="1" thickBot="1">
      <c r="A55" s="273" t="s">
        <v>465</v>
      </c>
      <c r="B55" s="1186" t="s">
        <v>1109</v>
      </c>
      <c r="C55" s="1187"/>
      <c r="D55" s="198"/>
      <c r="E55" s="198">
        <f>+E50+E51+E52</f>
        <v>3658542645</v>
      </c>
    </row>
    <row r="56" spans="1:5" ht="13.8" thickTop="1"/>
  </sheetData>
  <sheetProtection formatCells="0" formatColumns="0" formatRows="0" sort="0"/>
  <mergeCells count="10">
    <mergeCell ref="A1:E1"/>
    <mergeCell ref="A2:E2"/>
    <mergeCell ref="A3:C3"/>
    <mergeCell ref="B55:C55"/>
    <mergeCell ref="B50:C50"/>
    <mergeCell ref="B4:C4"/>
    <mergeCell ref="B28:C28"/>
    <mergeCell ref="B32:C33"/>
    <mergeCell ref="B35:C35"/>
    <mergeCell ref="B41:C41"/>
  </mergeCells>
  <printOptions horizontalCentered="1"/>
  <pageMargins left="0.25" right="0.25" top="0.5" bottom="0.16" header="0.38" footer="0.16"/>
  <pageSetup paperSize="5" scale="75" orientation="portrait" r:id="rId1"/>
  <headerFooter alignWithMargins="0">
    <oddFooter>&amp;R&amp;12&amp;P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3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12.5546875" defaultRowHeight="13.2"/>
  <cols>
    <col min="1" max="1" width="3.88671875" style="134" customWidth="1"/>
    <col min="2" max="2" width="27" style="134" customWidth="1"/>
    <col min="3" max="3" width="11.33203125" style="281" customWidth="1"/>
    <col min="4" max="4" width="12" style="281" customWidth="1"/>
    <col min="5" max="5" width="11.6640625" style="281" bestFit="1" customWidth="1"/>
    <col min="6" max="6" width="12.88671875" style="281" bestFit="1" customWidth="1"/>
    <col min="7" max="7" width="13.44140625" style="322" customWidth="1"/>
    <col min="8" max="9" width="11.44140625" style="322" customWidth="1"/>
    <col min="10" max="10" width="11.33203125" style="281" customWidth="1"/>
    <col min="11" max="11" width="12.6640625" style="323" customWidth="1"/>
    <col min="12" max="12" width="15.6640625" style="3" customWidth="1"/>
    <col min="13" max="14" width="12.6640625" style="281" customWidth="1"/>
    <col min="15" max="16" width="15.6640625" style="281" customWidth="1"/>
    <col min="17" max="17" width="12.44140625" style="281" customWidth="1"/>
    <col min="18" max="18" width="12.109375" style="281" customWidth="1"/>
    <col min="19" max="19" width="15.6640625" style="281" customWidth="1"/>
    <col min="20" max="16384" width="12.5546875" style="134"/>
  </cols>
  <sheetData>
    <row r="1" spans="1:19" s="316" customFormat="1" ht="45.6" customHeight="1">
      <c r="A1" s="1326" t="s">
        <v>990</v>
      </c>
      <c r="B1" s="1327"/>
      <c r="C1" s="1347" t="s">
        <v>1042</v>
      </c>
      <c r="D1" s="1347"/>
      <c r="E1" s="1347"/>
      <c r="F1" s="1347"/>
      <c r="G1" s="1347"/>
      <c r="H1" s="1347"/>
      <c r="I1" s="1347"/>
      <c r="J1" s="1347"/>
      <c r="K1" s="1347"/>
      <c r="L1" s="1337" t="s">
        <v>468</v>
      </c>
      <c r="M1" s="1337"/>
      <c r="N1" s="1337"/>
      <c r="O1" s="1337"/>
      <c r="P1" s="1337"/>
      <c r="Q1" s="1337"/>
      <c r="R1" s="1337"/>
      <c r="S1" s="1337"/>
    </row>
    <row r="2" spans="1:19" ht="115.2" customHeight="1">
      <c r="A2" s="1328"/>
      <c r="B2" s="1329"/>
      <c r="C2" s="1336" t="s">
        <v>1041</v>
      </c>
      <c r="D2" s="1336" t="s">
        <v>810</v>
      </c>
      <c r="E2" s="317" t="s">
        <v>1063</v>
      </c>
      <c r="F2" s="317" t="s">
        <v>1062</v>
      </c>
      <c r="G2" s="1336" t="s">
        <v>1061</v>
      </c>
      <c r="H2" s="1336" t="s">
        <v>359</v>
      </c>
      <c r="I2" s="1336" t="s">
        <v>360</v>
      </c>
      <c r="J2" s="1336" t="s">
        <v>633</v>
      </c>
      <c r="K2" s="1336" t="s">
        <v>1060</v>
      </c>
      <c r="L2" s="1333" t="s">
        <v>1137</v>
      </c>
      <c r="M2" s="1333" t="s">
        <v>956</v>
      </c>
      <c r="N2" s="1333" t="s">
        <v>957</v>
      </c>
      <c r="O2" s="1333" t="s">
        <v>469</v>
      </c>
      <c r="P2" s="1333" t="s">
        <v>1064</v>
      </c>
      <c r="Q2" s="1333" t="s">
        <v>428</v>
      </c>
      <c r="R2" s="1333" t="s">
        <v>360</v>
      </c>
      <c r="S2" s="1333" t="s">
        <v>470</v>
      </c>
    </row>
    <row r="3" spans="1:19" ht="13.2" customHeight="1">
      <c r="A3" s="1330"/>
      <c r="B3" s="1331"/>
      <c r="C3" s="1336"/>
      <c r="D3" s="1336"/>
      <c r="E3" s="318">
        <v>0.31638418079096048</v>
      </c>
      <c r="F3" s="319">
        <v>1470.3473918621949</v>
      </c>
      <c r="G3" s="1336"/>
      <c r="H3" s="1336"/>
      <c r="I3" s="1336"/>
      <c r="J3" s="1336"/>
      <c r="K3" s="1336"/>
      <c r="L3" s="1333"/>
      <c r="M3" s="1333"/>
      <c r="N3" s="1333"/>
      <c r="O3" s="1333"/>
      <c r="P3" s="1333"/>
      <c r="Q3" s="1333"/>
      <c r="R3" s="1333"/>
      <c r="S3" s="1333"/>
    </row>
    <row r="4" spans="1:19" s="320" customFormat="1" ht="14.25" customHeight="1">
      <c r="A4" s="48"/>
      <c r="B4" s="49"/>
      <c r="C4" s="50">
        <v>1</v>
      </c>
      <c r="D4" s="50">
        <f t="shared" ref="D4:G4" si="0">C4+1</f>
        <v>2</v>
      </c>
      <c r="E4" s="50">
        <f t="shared" si="0"/>
        <v>3</v>
      </c>
      <c r="F4" s="50">
        <f t="shared" si="0"/>
        <v>4</v>
      </c>
      <c r="G4" s="50">
        <f t="shared" si="0"/>
        <v>5</v>
      </c>
      <c r="H4" s="50">
        <f t="shared" ref="H4" si="1">G4+1</f>
        <v>6</v>
      </c>
      <c r="I4" s="50">
        <f t="shared" ref="I4" si="2">H4+1</f>
        <v>7</v>
      </c>
      <c r="J4" s="50">
        <f t="shared" ref="J4" si="3">I4+1</f>
        <v>8</v>
      </c>
      <c r="K4" s="50">
        <f t="shared" ref="K4" si="4">J4+1</f>
        <v>9</v>
      </c>
      <c r="L4" s="50">
        <f t="shared" ref="L4" si="5">K4+1</f>
        <v>10</v>
      </c>
      <c r="M4" s="50">
        <f>L4+1</f>
        <v>11</v>
      </c>
      <c r="N4" s="50">
        <f t="shared" ref="N4" si="6">M4+1</f>
        <v>12</v>
      </c>
      <c r="O4" s="50">
        <f t="shared" ref="O4" si="7">N4+1</f>
        <v>13</v>
      </c>
      <c r="P4" s="50">
        <f t="shared" ref="P4:Q4" si="8">O4+1</f>
        <v>14</v>
      </c>
      <c r="Q4" s="50">
        <f t="shared" si="8"/>
        <v>15</v>
      </c>
      <c r="R4" s="50">
        <f t="shared" ref="R4" si="9">Q4+1</f>
        <v>16</v>
      </c>
      <c r="S4" s="50">
        <f t="shared" ref="S4" si="10">R4+1</f>
        <v>17</v>
      </c>
    </row>
    <row r="5" spans="1:19" s="321" customFormat="1" ht="26.4" hidden="1">
      <c r="A5" s="51"/>
      <c r="B5" s="52"/>
      <c r="C5" s="53" t="s">
        <v>201</v>
      </c>
      <c r="D5" s="54" t="s">
        <v>192</v>
      </c>
      <c r="E5" s="54" t="s">
        <v>1110</v>
      </c>
      <c r="F5" s="54" t="s">
        <v>1111</v>
      </c>
      <c r="G5" s="54" t="s">
        <v>1112</v>
      </c>
      <c r="H5" s="53"/>
      <c r="I5" s="54" t="s">
        <v>1113</v>
      </c>
      <c r="J5" s="54" t="s">
        <v>1114</v>
      </c>
      <c r="K5" s="55"/>
      <c r="L5" s="56" t="s">
        <v>192</v>
      </c>
      <c r="M5" s="54" t="s">
        <v>193</v>
      </c>
      <c r="N5" s="54" t="s">
        <v>1115</v>
      </c>
      <c r="O5" s="54" t="s">
        <v>304</v>
      </c>
      <c r="P5" s="54" t="s">
        <v>1116</v>
      </c>
      <c r="Q5" s="54"/>
      <c r="R5" s="54" t="s">
        <v>1117</v>
      </c>
      <c r="S5" s="54" t="s">
        <v>1118</v>
      </c>
    </row>
    <row r="6" spans="1:19" ht="16.2" customHeight="1">
      <c r="A6" s="77">
        <v>1</v>
      </c>
      <c r="B6" s="64" t="s">
        <v>39</v>
      </c>
      <c r="C6" s="65">
        <f>'[38]ADM_MFP Summary'!E6</f>
        <v>1.994737</v>
      </c>
      <c r="D6" s="66">
        <f>'3_Levels 1&amp;2'!AQ4</f>
        <v>5443.7821977565436</v>
      </c>
      <c r="E6" s="66">
        <f>D6*(1+$E$3)</f>
        <v>7166.1087687981617</v>
      </c>
      <c r="F6" s="66">
        <f>E6+$F$3</f>
        <v>8636.4561606603565</v>
      </c>
      <c r="G6" s="119">
        <f t="shared" ref="G6:G37" si="11">ROUND(C6*F6,0)</f>
        <v>17227</v>
      </c>
      <c r="H6" s="67">
        <v>8816</v>
      </c>
      <c r="I6" s="67">
        <f t="shared" ref="I6:I69" si="12">G6-H6</f>
        <v>8411</v>
      </c>
      <c r="J6" s="116">
        <v>2103</v>
      </c>
      <c r="K6" s="119">
        <f>G6</f>
        <v>17227</v>
      </c>
      <c r="L6" s="68">
        <f>'3_Levels 1&amp;2'!AT4</f>
        <v>23379251</v>
      </c>
      <c r="M6" s="69">
        <f>'3_Levels 1&amp;2'!C4</f>
        <v>9628</v>
      </c>
      <c r="N6" s="69">
        <f t="shared" ref="N6:N37" si="13">C6+M6</f>
        <v>9629.9947370000009</v>
      </c>
      <c r="O6" s="70">
        <f>L6/N6</f>
        <v>2427.7532478987891</v>
      </c>
      <c r="P6" s="122">
        <f>ROUND(C6*O6,0)</f>
        <v>4843</v>
      </c>
      <c r="Q6" s="70">
        <v>2480</v>
      </c>
      <c r="R6" s="70">
        <f>P6-Q6</f>
        <v>2363</v>
      </c>
      <c r="S6" s="122">
        <v>591</v>
      </c>
    </row>
    <row r="7" spans="1:19" ht="16.2" customHeight="1">
      <c r="A7" s="78">
        <v>2</v>
      </c>
      <c r="B7" s="71" t="s">
        <v>40</v>
      </c>
      <c r="C7" s="72">
        <f>'[38]ADM_MFP Summary'!E7</f>
        <v>0.61578900000000003</v>
      </c>
      <c r="D7" s="73">
        <f>'3_Levels 1&amp;2'!AQ5</f>
        <v>7193.8237776123106</v>
      </c>
      <c r="E7" s="73">
        <f t="shared" ref="E7:E70" si="14">D7*(1+$E$3)</f>
        <v>9469.8358202467134</v>
      </c>
      <c r="F7" s="73">
        <f t="shared" ref="F7:F70" si="15">E7+$F$3</f>
        <v>10940.183212108908</v>
      </c>
      <c r="G7" s="117">
        <f t="shared" si="11"/>
        <v>6737</v>
      </c>
      <c r="H7" s="73">
        <v>4488</v>
      </c>
      <c r="I7" s="73">
        <f t="shared" si="12"/>
        <v>2249</v>
      </c>
      <c r="J7" s="117">
        <v>562</v>
      </c>
      <c r="K7" s="117">
        <f t="shared" ref="K7:K70" si="16">G7</f>
        <v>6737</v>
      </c>
      <c r="L7" s="74">
        <f>'3_Levels 1&amp;2'!AT5</f>
        <v>11150632.779999999</v>
      </c>
      <c r="M7" s="75">
        <f>'3_Levels 1&amp;2'!C5</f>
        <v>4029</v>
      </c>
      <c r="N7" s="75">
        <f t="shared" si="13"/>
        <v>4029.6157889999999</v>
      </c>
      <c r="O7" s="76">
        <f t="shared" ref="O7:O70" si="17">L7/N7</f>
        <v>2767.1702127132994</v>
      </c>
      <c r="P7" s="123">
        <f t="shared" ref="P7:P70" si="18">ROUND(C7*O7,0)</f>
        <v>1704</v>
      </c>
      <c r="Q7" s="76">
        <v>1136</v>
      </c>
      <c r="R7" s="76">
        <f t="shared" ref="R7:R70" si="19">P7-Q7</f>
        <v>568</v>
      </c>
      <c r="S7" s="123">
        <v>142</v>
      </c>
    </row>
    <row r="8" spans="1:19" ht="16.2" customHeight="1">
      <c r="A8" s="78">
        <v>3</v>
      </c>
      <c r="B8" s="71" t="s">
        <v>41</v>
      </c>
      <c r="C8" s="72">
        <f>'[38]ADM_MFP Summary'!E8</f>
        <v>3.1526320000000001</v>
      </c>
      <c r="D8" s="73">
        <f>'3_Levels 1&amp;2'!AQ6</f>
        <v>4443.9837957619684</v>
      </c>
      <c r="E8" s="73">
        <f t="shared" si="14"/>
        <v>5849.9899684324218</v>
      </c>
      <c r="F8" s="73">
        <f t="shared" si="15"/>
        <v>7320.3373602946167</v>
      </c>
      <c r="G8" s="117">
        <f t="shared" si="11"/>
        <v>23078</v>
      </c>
      <c r="H8" s="73">
        <v>15384</v>
      </c>
      <c r="I8" s="73">
        <f t="shared" si="12"/>
        <v>7694</v>
      </c>
      <c r="J8" s="117">
        <v>1924</v>
      </c>
      <c r="K8" s="117">
        <f t="shared" si="16"/>
        <v>23078</v>
      </c>
      <c r="L8" s="74">
        <f>'3_Levels 1&amp;2'!AT6</f>
        <v>82612427.620000005</v>
      </c>
      <c r="M8" s="75">
        <f>'3_Levels 1&amp;2'!C6</f>
        <v>21661</v>
      </c>
      <c r="N8" s="75">
        <f t="shared" si="13"/>
        <v>21664.152632000001</v>
      </c>
      <c r="O8" s="76">
        <f t="shared" si="17"/>
        <v>3813.3237437578628</v>
      </c>
      <c r="P8" s="123">
        <f t="shared" si="18"/>
        <v>12022</v>
      </c>
      <c r="Q8" s="76">
        <v>8016</v>
      </c>
      <c r="R8" s="76">
        <f t="shared" si="19"/>
        <v>4006</v>
      </c>
      <c r="S8" s="123">
        <v>1002</v>
      </c>
    </row>
    <row r="9" spans="1:19" ht="16.2" customHeight="1">
      <c r="A9" s="78">
        <v>4</v>
      </c>
      <c r="B9" s="71" t="s">
        <v>42</v>
      </c>
      <c r="C9" s="72">
        <f>'[38]ADM_MFP Summary'!E9</f>
        <v>1.526316</v>
      </c>
      <c r="D9" s="73">
        <f>'3_Levels 1&amp;2'!AQ7</f>
        <v>6449.1615701264336</v>
      </c>
      <c r="E9" s="73">
        <f t="shared" si="14"/>
        <v>8489.5742702794287</v>
      </c>
      <c r="F9" s="73">
        <f t="shared" si="15"/>
        <v>9959.9216621416235</v>
      </c>
      <c r="G9" s="117">
        <f t="shared" si="11"/>
        <v>15202</v>
      </c>
      <c r="H9" s="73">
        <v>5416</v>
      </c>
      <c r="I9" s="73">
        <f t="shared" si="12"/>
        <v>9786</v>
      </c>
      <c r="J9" s="117">
        <v>2447</v>
      </c>
      <c r="K9" s="117">
        <f t="shared" si="16"/>
        <v>15202</v>
      </c>
      <c r="L9" s="74">
        <f>'3_Levels 1&amp;2'!AT7</f>
        <v>11735569.560000001</v>
      </c>
      <c r="M9" s="75">
        <f>'3_Levels 1&amp;2'!C7</f>
        <v>3401</v>
      </c>
      <c r="N9" s="75">
        <f t="shared" si="13"/>
        <v>3402.526316</v>
      </c>
      <c r="O9" s="76">
        <f t="shared" si="17"/>
        <v>3449.0753252413642</v>
      </c>
      <c r="P9" s="123">
        <f t="shared" si="18"/>
        <v>5264</v>
      </c>
      <c r="Q9" s="76">
        <v>1880</v>
      </c>
      <c r="R9" s="76">
        <f t="shared" si="19"/>
        <v>3384</v>
      </c>
      <c r="S9" s="123">
        <v>846</v>
      </c>
    </row>
    <row r="10" spans="1:19" ht="16.2" customHeight="1">
      <c r="A10" s="57">
        <v>5</v>
      </c>
      <c r="B10" s="58" t="s">
        <v>43</v>
      </c>
      <c r="C10" s="59">
        <f>'[38]ADM_MFP Summary'!E10</f>
        <v>1</v>
      </c>
      <c r="D10" s="60">
        <f>'3_Levels 1&amp;2'!AQ8</f>
        <v>5991.819037278321</v>
      </c>
      <c r="E10" s="60">
        <f t="shared" si="14"/>
        <v>7887.5357948353039</v>
      </c>
      <c r="F10" s="60">
        <f t="shared" si="15"/>
        <v>9357.8831866974979</v>
      </c>
      <c r="G10" s="118">
        <f t="shared" si="11"/>
        <v>9358</v>
      </c>
      <c r="H10" s="60">
        <v>6240</v>
      </c>
      <c r="I10" s="60">
        <f t="shared" si="12"/>
        <v>3118</v>
      </c>
      <c r="J10" s="118">
        <v>780</v>
      </c>
      <c r="K10" s="118">
        <f t="shared" si="16"/>
        <v>9358</v>
      </c>
      <c r="L10" s="61">
        <f>'3_Levels 1&amp;2'!AT8</f>
        <v>11505349</v>
      </c>
      <c r="M10" s="62">
        <f>'3_Levels 1&amp;2'!C8</f>
        <v>5526</v>
      </c>
      <c r="N10" s="62">
        <f t="shared" si="13"/>
        <v>5527</v>
      </c>
      <c r="O10" s="63">
        <f t="shared" si="17"/>
        <v>2081.6625655871176</v>
      </c>
      <c r="P10" s="124">
        <f t="shared" si="18"/>
        <v>2082</v>
      </c>
      <c r="Q10" s="63">
        <v>1392</v>
      </c>
      <c r="R10" s="63">
        <f t="shared" si="19"/>
        <v>690</v>
      </c>
      <c r="S10" s="124">
        <v>173</v>
      </c>
    </row>
    <row r="11" spans="1:19" ht="16.2" customHeight="1">
      <c r="A11" s="77">
        <v>6</v>
      </c>
      <c r="B11" s="64" t="s">
        <v>44</v>
      </c>
      <c r="C11" s="65">
        <f>'[38]ADM_MFP Summary'!E11</f>
        <v>3.078948</v>
      </c>
      <c r="D11" s="66">
        <f>'3_Levels 1&amp;2'!AQ9</f>
        <v>5829.4931634031063</v>
      </c>
      <c r="E11" s="66">
        <f t="shared" si="14"/>
        <v>7673.8525823329028</v>
      </c>
      <c r="F11" s="66">
        <f t="shared" si="15"/>
        <v>9144.1999741950967</v>
      </c>
      <c r="G11" s="119">
        <f t="shared" si="11"/>
        <v>28155</v>
      </c>
      <c r="H11" s="67">
        <v>18768</v>
      </c>
      <c r="I11" s="67">
        <f t="shared" si="12"/>
        <v>9387</v>
      </c>
      <c r="J11" s="116">
        <v>2347</v>
      </c>
      <c r="K11" s="119">
        <f t="shared" si="16"/>
        <v>28155</v>
      </c>
      <c r="L11" s="68">
        <f>'3_Levels 1&amp;2'!AT9</f>
        <v>20079602.780000001</v>
      </c>
      <c r="M11" s="69">
        <f>'3_Levels 1&amp;2'!C9</f>
        <v>5924</v>
      </c>
      <c r="N11" s="69">
        <f t="shared" si="13"/>
        <v>5927.0789480000003</v>
      </c>
      <c r="O11" s="70">
        <f t="shared" si="17"/>
        <v>3387.7738015916843</v>
      </c>
      <c r="P11" s="122">
        <f t="shared" si="18"/>
        <v>10431</v>
      </c>
      <c r="Q11" s="70">
        <v>6952</v>
      </c>
      <c r="R11" s="70">
        <f t="shared" si="19"/>
        <v>3479</v>
      </c>
      <c r="S11" s="122">
        <v>870</v>
      </c>
    </row>
    <row r="12" spans="1:19" ht="16.2" customHeight="1">
      <c r="A12" s="78">
        <v>7</v>
      </c>
      <c r="B12" s="71" t="s">
        <v>45</v>
      </c>
      <c r="C12" s="72">
        <f>'[38]ADM_MFP Summary'!E12</f>
        <v>1.521053</v>
      </c>
      <c r="D12" s="73">
        <f>'3_Levels 1&amp;2'!AQ10</f>
        <v>3189.1686019507665</v>
      </c>
      <c r="E12" s="73">
        <f t="shared" si="14"/>
        <v>4198.1710974832122</v>
      </c>
      <c r="F12" s="73">
        <f t="shared" si="15"/>
        <v>5668.518489345407</v>
      </c>
      <c r="G12" s="117">
        <f t="shared" si="11"/>
        <v>8622</v>
      </c>
      <c r="H12" s="73">
        <v>5752</v>
      </c>
      <c r="I12" s="73">
        <f t="shared" si="12"/>
        <v>2870</v>
      </c>
      <c r="J12" s="117">
        <v>718</v>
      </c>
      <c r="K12" s="117">
        <f t="shared" si="16"/>
        <v>8622</v>
      </c>
      <c r="L12" s="74">
        <f>'3_Levels 1&amp;2'!AT10</f>
        <v>12234849.119999999</v>
      </c>
      <c r="M12" s="75">
        <f>'3_Levels 1&amp;2'!C10</f>
        <v>2153</v>
      </c>
      <c r="N12" s="75">
        <f t="shared" si="13"/>
        <v>2154.5210529999999</v>
      </c>
      <c r="O12" s="76">
        <f t="shared" si="17"/>
        <v>5678.686269026678</v>
      </c>
      <c r="P12" s="123">
        <f t="shared" si="18"/>
        <v>8638</v>
      </c>
      <c r="Q12" s="76">
        <v>5760</v>
      </c>
      <c r="R12" s="76">
        <f t="shared" si="19"/>
        <v>2878</v>
      </c>
      <c r="S12" s="123">
        <v>720</v>
      </c>
    </row>
    <row r="13" spans="1:19" ht="16.2" customHeight="1">
      <c r="A13" s="78">
        <v>8</v>
      </c>
      <c r="B13" s="71" t="s">
        <v>46</v>
      </c>
      <c r="C13" s="72">
        <f>'[38]ADM_MFP Summary'!E13</f>
        <v>8.7000010000000003</v>
      </c>
      <c r="D13" s="73">
        <f>'3_Levels 1&amp;2'!AQ11</f>
        <v>5509.491431196876</v>
      </c>
      <c r="E13" s="73">
        <f t="shared" si="14"/>
        <v>7252.6073642309157</v>
      </c>
      <c r="F13" s="73">
        <f t="shared" si="15"/>
        <v>8722.9547560931096</v>
      </c>
      <c r="G13" s="117">
        <f t="shared" si="11"/>
        <v>75890</v>
      </c>
      <c r="H13" s="73">
        <v>45024</v>
      </c>
      <c r="I13" s="73">
        <f t="shared" si="12"/>
        <v>30866</v>
      </c>
      <c r="J13" s="117">
        <v>7717</v>
      </c>
      <c r="K13" s="117">
        <f t="shared" si="16"/>
        <v>75890</v>
      </c>
      <c r="L13" s="74">
        <f>'3_Levels 1&amp;2'!AT11</f>
        <v>74677067</v>
      </c>
      <c r="M13" s="75">
        <f>'3_Levels 1&amp;2'!C11</f>
        <v>21765</v>
      </c>
      <c r="N13" s="75">
        <f t="shared" si="13"/>
        <v>21773.700001000001</v>
      </c>
      <c r="O13" s="76">
        <f t="shared" si="17"/>
        <v>3429.6911869167989</v>
      </c>
      <c r="P13" s="123">
        <f t="shared" si="18"/>
        <v>29838</v>
      </c>
      <c r="Q13" s="76">
        <v>17704</v>
      </c>
      <c r="R13" s="76">
        <f t="shared" si="19"/>
        <v>12134</v>
      </c>
      <c r="S13" s="123">
        <v>3034</v>
      </c>
    </row>
    <row r="14" spans="1:19" ht="16.2" customHeight="1">
      <c r="A14" s="78">
        <v>9</v>
      </c>
      <c r="B14" s="71" t="s">
        <v>47</v>
      </c>
      <c r="C14" s="72">
        <f>'[38]ADM_MFP Summary'!E14</f>
        <v>37.284213999999999</v>
      </c>
      <c r="D14" s="73">
        <f>'3_Levels 1&amp;2'!AQ12</f>
        <v>5368.0291698856136</v>
      </c>
      <c r="E14" s="73">
        <f t="shared" si="14"/>
        <v>7066.388681261853</v>
      </c>
      <c r="F14" s="73">
        <f t="shared" si="15"/>
        <v>8536.7360731240478</v>
      </c>
      <c r="G14" s="117">
        <f t="shared" si="11"/>
        <v>318285</v>
      </c>
      <c r="H14" s="73">
        <v>210304</v>
      </c>
      <c r="I14" s="73">
        <f t="shared" si="12"/>
        <v>107981</v>
      </c>
      <c r="J14" s="117">
        <v>26995</v>
      </c>
      <c r="K14" s="117">
        <f t="shared" si="16"/>
        <v>318285</v>
      </c>
      <c r="L14" s="74">
        <f>'3_Levels 1&amp;2'!AT12</f>
        <v>141698740.80000001</v>
      </c>
      <c r="M14" s="75">
        <f>'3_Levels 1&amp;2'!C12</f>
        <v>40127</v>
      </c>
      <c r="N14" s="75">
        <f t="shared" si="13"/>
        <v>40164.284213999999</v>
      </c>
      <c r="O14" s="76">
        <f t="shared" si="17"/>
        <v>3527.9787396437232</v>
      </c>
      <c r="P14" s="123">
        <f t="shared" si="18"/>
        <v>131538</v>
      </c>
      <c r="Q14" s="76">
        <v>86912</v>
      </c>
      <c r="R14" s="76">
        <f t="shared" si="19"/>
        <v>44626</v>
      </c>
      <c r="S14" s="123">
        <v>11157</v>
      </c>
    </row>
    <row r="15" spans="1:19" ht="16.2" customHeight="1">
      <c r="A15" s="57">
        <v>10</v>
      </c>
      <c r="B15" s="58" t="s">
        <v>48</v>
      </c>
      <c r="C15" s="59">
        <f>'[38]ADM_MFP Summary'!E15</f>
        <v>9.9</v>
      </c>
      <c r="D15" s="60">
        <f>'3_Levels 1&amp;2'!AQ13</f>
        <v>4712.2536709481619</v>
      </c>
      <c r="E15" s="60">
        <f t="shared" si="14"/>
        <v>6203.1361883102918</v>
      </c>
      <c r="F15" s="60">
        <f t="shared" si="15"/>
        <v>7673.4835801724867</v>
      </c>
      <c r="G15" s="118">
        <f t="shared" si="11"/>
        <v>75967</v>
      </c>
      <c r="H15" s="60">
        <v>48704</v>
      </c>
      <c r="I15" s="60">
        <f t="shared" si="12"/>
        <v>27263</v>
      </c>
      <c r="J15" s="118">
        <v>6816</v>
      </c>
      <c r="K15" s="118">
        <f t="shared" si="16"/>
        <v>75967</v>
      </c>
      <c r="L15" s="61">
        <f>'3_Levels 1&amp;2'!AT13</f>
        <v>132379117.5</v>
      </c>
      <c r="M15" s="62">
        <f>'3_Levels 1&amp;2'!C13</f>
        <v>32621</v>
      </c>
      <c r="N15" s="62">
        <f t="shared" si="13"/>
        <v>32630.9</v>
      </c>
      <c r="O15" s="63">
        <f t="shared" si="17"/>
        <v>4056.863816198756</v>
      </c>
      <c r="P15" s="124">
        <f t="shared" si="18"/>
        <v>40163</v>
      </c>
      <c r="Q15" s="63">
        <v>25752</v>
      </c>
      <c r="R15" s="63">
        <f t="shared" si="19"/>
        <v>14411</v>
      </c>
      <c r="S15" s="124">
        <v>3603</v>
      </c>
    </row>
    <row r="16" spans="1:19" ht="16.2" customHeight="1">
      <c r="A16" s="77">
        <v>11</v>
      </c>
      <c r="B16" s="64" t="s">
        <v>49</v>
      </c>
      <c r="C16" s="65">
        <f>'[38]ADM_MFP Summary'!E16</f>
        <v>0</v>
      </c>
      <c r="D16" s="66">
        <f>'3_Levels 1&amp;2'!AQ14</f>
        <v>7844.1533078880411</v>
      </c>
      <c r="E16" s="66">
        <f t="shared" si="14"/>
        <v>10325.919326202902</v>
      </c>
      <c r="F16" s="66">
        <f t="shared" si="15"/>
        <v>11796.266718065097</v>
      </c>
      <c r="G16" s="119">
        <f t="shared" si="11"/>
        <v>0</v>
      </c>
      <c r="H16" s="67">
        <v>0</v>
      </c>
      <c r="I16" s="67">
        <f t="shared" si="12"/>
        <v>0</v>
      </c>
      <c r="J16" s="116">
        <v>0</v>
      </c>
      <c r="K16" s="119">
        <f t="shared" si="16"/>
        <v>0</v>
      </c>
      <c r="L16" s="68">
        <f>'3_Levels 1&amp;2'!AT14</f>
        <v>5274681.5999999996</v>
      </c>
      <c r="M16" s="69">
        <f>'3_Levels 1&amp;2'!C14</f>
        <v>1572</v>
      </c>
      <c r="N16" s="69">
        <f t="shared" si="13"/>
        <v>1572</v>
      </c>
      <c r="O16" s="70">
        <f t="shared" si="17"/>
        <v>3355.395419847328</v>
      </c>
      <c r="P16" s="122">
        <f t="shared" si="18"/>
        <v>0</v>
      </c>
      <c r="Q16" s="70">
        <v>0</v>
      </c>
      <c r="R16" s="70">
        <f t="shared" si="19"/>
        <v>0</v>
      </c>
      <c r="S16" s="122">
        <v>0</v>
      </c>
    </row>
    <row r="17" spans="1:19" ht="16.2" customHeight="1">
      <c r="A17" s="78">
        <v>12</v>
      </c>
      <c r="B17" s="71" t="s">
        <v>50</v>
      </c>
      <c r="C17" s="72">
        <f>'[38]ADM_MFP Summary'!E17</f>
        <v>0</v>
      </c>
      <c r="D17" s="73">
        <f>'3_Levels 1&amp;2'!AQ15</f>
        <v>3285.9814241486069</v>
      </c>
      <c r="E17" s="73">
        <f t="shared" si="14"/>
        <v>4325.6139651221774</v>
      </c>
      <c r="F17" s="73">
        <f t="shared" si="15"/>
        <v>5795.9613569843723</v>
      </c>
      <c r="G17" s="117">
        <f t="shared" si="11"/>
        <v>0</v>
      </c>
      <c r="H17" s="73">
        <v>0</v>
      </c>
      <c r="I17" s="73">
        <f t="shared" si="12"/>
        <v>0</v>
      </c>
      <c r="J17" s="117">
        <v>0</v>
      </c>
      <c r="K17" s="117">
        <f t="shared" si="16"/>
        <v>0</v>
      </c>
      <c r="L17" s="74">
        <f>'3_Levels 1&amp;2'!AT15</f>
        <v>7828671.4000000004</v>
      </c>
      <c r="M17" s="75">
        <f>'3_Levels 1&amp;2'!C15</f>
        <v>1292</v>
      </c>
      <c r="N17" s="75">
        <f t="shared" si="13"/>
        <v>1292</v>
      </c>
      <c r="O17" s="76">
        <f t="shared" si="17"/>
        <v>6059.3431888544892</v>
      </c>
      <c r="P17" s="123">
        <f t="shared" si="18"/>
        <v>0</v>
      </c>
      <c r="Q17" s="76">
        <v>0</v>
      </c>
      <c r="R17" s="76">
        <f t="shared" si="19"/>
        <v>0</v>
      </c>
      <c r="S17" s="123">
        <v>0</v>
      </c>
    </row>
    <row r="18" spans="1:19" ht="16.2" customHeight="1">
      <c r="A18" s="78">
        <v>13</v>
      </c>
      <c r="B18" s="71" t="s">
        <v>51</v>
      </c>
      <c r="C18" s="72">
        <f>'[38]ADM_MFP Summary'!E18</f>
        <v>0</v>
      </c>
      <c r="D18" s="73">
        <f>'3_Levels 1&amp;2'!AQ16</f>
        <v>7247.6070234113713</v>
      </c>
      <c r="E18" s="73">
        <f t="shared" si="14"/>
        <v>9540.63523420819</v>
      </c>
      <c r="F18" s="73">
        <f t="shared" si="15"/>
        <v>11010.982626070385</v>
      </c>
      <c r="G18" s="117">
        <f t="shared" si="11"/>
        <v>0</v>
      </c>
      <c r="H18" s="73">
        <v>0</v>
      </c>
      <c r="I18" s="73">
        <f t="shared" si="12"/>
        <v>0</v>
      </c>
      <c r="J18" s="117">
        <v>0</v>
      </c>
      <c r="K18" s="117">
        <f t="shared" si="16"/>
        <v>0</v>
      </c>
      <c r="L18" s="74">
        <f>'3_Levels 1&amp;2'!AT16</f>
        <v>4016917.5</v>
      </c>
      <c r="M18" s="75">
        <f>'3_Levels 1&amp;2'!C16</f>
        <v>1495</v>
      </c>
      <c r="N18" s="75">
        <f t="shared" si="13"/>
        <v>1495</v>
      </c>
      <c r="O18" s="76">
        <f t="shared" si="17"/>
        <v>2686.9013377926422</v>
      </c>
      <c r="P18" s="123">
        <f t="shared" si="18"/>
        <v>0</v>
      </c>
      <c r="Q18" s="76">
        <v>0</v>
      </c>
      <c r="R18" s="76">
        <f t="shared" si="19"/>
        <v>0</v>
      </c>
      <c r="S18" s="123">
        <v>0</v>
      </c>
    </row>
    <row r="19" spans="1:19" ht="16.2" customHeight="1">
      <c r="A19" s="78">
        <v>14</v>
      </c>
      <c r="B19" s="71" t="s">
        <v>52</v>
      </c>
      <c r="C19" s="72">
        <f>'[38]ADM_MFP Summary'!E19</f>
        <v>0</v>
      </c>
      <c r="D19" s="73">
        <f>'3_Levels 1&amp;2'!AQ17</f>
        <v>6607.2784958871916</v>
      </c>
      <c r="E19" s="73">
        <f t="shared" si="14"/>
        <v>8697.7168900661891</v>
      </c>
      <c r="F19" s="73">
        <f t="shared" si="15"/>
        <v>10168.064281928384</v>
      </c>
      <c r="G19" s="117">
        <f t="shared" si="11"/>
        <v>0</v>
      </c>
      <c r="H19" s="73">
        <v>0</v>
      </c>
      <c r="I19" s="73">
        <f t="shared" si="12"/>
        <v>0</v>
      </c>
      <c r="J19" s="117">
        <v>0</v>
      </c>
      <c r="K19" s="117">
        <f t="shared" si="16"/>
        <v>0</v>
      </c>
      <c r="L19" s="74">
        <f>'3_Levels 1&amp;2'!AT17</f>
        <v>7140734</v>
      </c>
      <c r="M19" s="75">
        <f>'3_Levels 1&amp;2'!C17</f>
        <v>1702</v>
      </c>
      <c r="N19" s="75">
        <f t="shared" si="13"/>
        <v>1702</v>
      </c>
      <c r="O19" s="76">
        <f t="shared" si="17"/>
        <v>4195.4958871915396</v>
      </c>
      <c r="P19" s="123">
        <f t="shared" si="18"/>
        <v>0</v>
      </c>
      <c r="Q19" s="76">
        <v>0</v>
      </c>
      <c r="R19" s="76">
        <f t="shared" si="19"/>
        <v>0</v>
      </c>
      <c r="S19" s="123">
        <v>0</v>
      </c>
    </row>
    <row r="20" spans="1:19" ht="16.2" customHeight="1">
      <c r="A20" s="57">
        <v>15</v>
      </c>
      <c r="B20" s="58" t="s">
        <v>53</v>
      </c>
      <c r="C20" s="59">
        <f>'[38]ADM_MFP Summary'!E20</f>
        <v>0.81052599999999997</v>
      </c>
      <c r="D20" s="60">
        <f>'3_Levels 1&amp;2'!AQ18</f>
        <v>6546.0694329183953</v>
      </c>
      <c r="E20" s="60">
        <f t="shared" si="14"/>
        <v>8617.1422478530294</v>
      </c>
      <c r="F20" s="60">
        <f t="shared" si="15"/>
        <v>10087.489639715224</v>
      </c>
      <c r="G20" s="118">
        <f t="shared" si="11"/>
        <v>8176</v>
      </c>
      <c r="H20" s="60">
        <v>5448</v>
      </c>
      <c r="I20" s="60">
        <f t="shared" si="12"/>
        <v>2728</v>
      </c>
      <c r="J20" s="118">
        <v>682</v>
      </c>
      <c r="K20" s="118">
        <f t="shared" si="16"/>
        <v>8176</v>
      </c>
      <c r="L20" s="61">
        <f>'3_Levels 1&amp;2'!AT18</f>
        <v>10921398</v>
      </c>
      <c r="M20" s="62">
        <f>'3_Levels 1&amp;2'!C18</f>
        <v>3615</v>
      </c>
      <c r="N20" s="62">
        <f t="shared" si="13"/>
        <v>3615.8105260000002</v>
      </c>
      <c r="O20" s="63">
        <f t="shared" si="17"/>
        <v>3020.4563877084083</v>
      </c>
      <c r="P20" s="124">
        <f t="shared" si="18"/>
        <v>2448</v>
      </c>
      <c r="Q20" s="63">
        <v>1632</v>
      </c>
      <c r="R20" s="63">
        <f t="shared" si="19"/>
        <v>816</v>
      </c>
      <c r="S20" s="124">
        <v>204</v>
      </c>
    </row>
    <row r="21" spans="1:19" ht="16.2" customHeight="1">
      <c r="A21" s="77">
        <v>16</v>
      </c>
      <c r="B21" s="64" t="s">
        <v>54</v>
      </c>
      <c r="C21" s="65">
        <f>'[38]ADM_MFP Summary'!E21</f>
        <v>5.1894749999999998</v>
      </c>
      <c r="D21" s="66">
        <f>'3_Levels 1&amp;2'!AQ19</f>
        <v>2579.0224753694583</v>
      </c>
      <c r="E21" s="66">
        <f t="shared" si="14"/>
        <v>3394.9843884806992</v>
      </c>
      <c r="F21" s="66">
        <f t="shared" si="15"/>
        <v>4865.3317803428945</v>
      </c>
      <c r="G21" s="119">
        <f t="shared" si="11"/>
        <v>25249</v>
      </c>
      <c r="H21" s="67">
        <v>16880</v>
      </c>
      <c r="I21" s="67">
        <f t="shared" si="12"/>
        <v>8369</v>
      </c>
      <c r="J21" s="116">
        <v>2092</v>
      </c>
      <c r="K21" s="119">
        <f t="shared" si="16"/>
        <v>25249</v>
      </c>
      <c r="L21" s="68">
        <f>'3_Levels 1&amp;2'!AT19</f>
        <v>27978651.219999999</v>
      </c>
      <c r="M21" s="69">
        <f>'3_Levels 1&amp;2'!C19</f>
        <v>4872</v>
      </c>
      <c r="N21" s="69">
        <f t="shared" si="13"/>
        <v>4877.1894750000001</v>
      </c>
      <c r="O21" s="70">
        <f t="shared" si="17"/>
        <v>5736.634051930082</v>
      </c>
      <c r="P21" s="122">
        <f t="shared" si="18"/>
        <v>29770</v>
      </c>
      <c r="Q21" s="70">
        <v>19904</v>
      </c>
      <c r="R21" s="70">
        <f t="shared" si="19"/>
        <v>9866</v>
      </c>
      <c r="S21" s="122">
        <v>2467</v>
      </c>
    </row>
    <row r="22" spans="1:19" ht="16.2" customHeight="1">
      <c r="A22" s="78">
        <v>17</v>
      </c>
      <c r="B22" s="71" t="s">
        <v>55</v>
      </c>
      <c r="C22" s="72">
        <f>'[38]ADM_MFP Summary'!E22</f>
        <v>35.031579000000001</v>
      </c>
      <c r="D22" s="73">
        <f>'3_Levels 1&amp;2'!AQ20</f>
        <v>4223.3888951458493</v>
      </c>
      <c r="E22" s="73">
        <f t="shared" si="14"/>
        <v>5559.6023308982085</v>
      </c>
      <c r="F22" s="73">
        <f t="shared" si="15"/>
        <v>7029.9497227604033</v>
      </c>
      <c r="G22" s="117">
        <f t="shared" si="11"/>
        <v>246270</v>
      </c>
      <c r="H22" s="73">
        <v>162160</v>
      </c>
      <c r="I22" s="73">
        <f t="shared" si="12"/>
        <v>84110</v>
      </c>
      <c r="J22" s="117">
        <v>21028</v>
      </c>
      <c r="K22" s="117">
        <f t="shared" si="16"/>
        <v>246270</v>
      </c>
      <c r="L22" s="74">
        <f>'3_Levels 1&amp;2'!AT20</f>
        <v>205582800.86000001</v>
      </c>
      <c r="M22" s="75">
        <f>'3_Levels 1&amp;2'!C20</f>
        <v>44395</v>
      </c>
      <c r="N22" s="75">
        <f t="shared" si="13"/>
        <v>44430.031579000002</v>
      </c>
      <c r="O22" s="76">
        <f t="shared" si="17"/>
        <v>4627.1135435602391</v>
      </c>
      <c r="P22" s="123">
        <f t="shared" si="18"/>
        <v>162095</v>
      </c>
      <c r="Q22" s="76">
        <v>106736</v>
      </c>
      <c r="R22" s="76">
        <f t="shared" si="19"/>
        <v>55359</v>
      </c>
      <c r="S22" s="123">
        <v>13840</v>
      </c>
    </row>
    <row r="23" spans="1:19" ht="16.2" customHeight="1">
      <c r="A23" s="78">
        <v>18</v>
      </c>
      <c r="B23" s="71" t="s">
        <v>56</v>
      </c>
      <c r="C23" s="72">
        <f>'[38]ADM_MFP Summary'!E23</f>
        <v>1</v>
      </c>
      <c r="D23" s="73">
        <f>'3_Levels 1&amp;2'!AQ21</f>
        <v>7010.5604719764015</v>
      </c>
      <c r="E23" s="73">
        <f t="shared" si="14"/>
        <v>9228.5909037881447</v>
      </c>
      <c r="F23" s="73">
        <f t="shared" si="15"/>
        <v>10698.93829565034</v>
      </c>
      <c r="G23" s="117">
        <f t="shared" si="11"/>
        <v>10699</v>
      </c>
      <c r="H23" s="73">
        <v>7136</v>
      </c>
      <c r="I23" s="73">
        <f t="shared" si="12"/>
        <v>3563</v>
      </c>
      <c r="J23" s="117">
        <v>891</v>
      </c>
      <c r="K23" s="117">
        <f t="shared" si="16"/>
        <v>10699</v>
      </c>
      <c r="L23" s="74">
        <f>'3_Levels 1&amp;2'!AT21</f>
        <v>2734651</v>
      </c>
      <c r="M23" s="75">
        <f>'3_Levels 1&amp;2'!C21</f>
        <v>1017</v>
      </c>
      <c r="N23" s="75">
        <f t="shared" si="13"/>
        <v>1018</v>
      </c>
      <c r="O23" s="76">
        <f t="shared" si="17"/>
        <v>2686.2976424361491</v>
      </c>
      <c r="P23" s="123">
        <f t="shared" si="18"/>
        <v>2686</v>
      </c>
      <c r="Q23" s="76">
        <v>1792</v>
      </c>
      <c r="R23" s="76">
        <f t="shared" si="19"/>
        <v>894</v>
      </c>
      <c r="S23" s="123">
        <v>224</v>
      </c>
    </row>
    <row r="24" spans="1:19" ht="16.2" customHeight="1">
      <c r="A24" s="78">
        <v>19</v>
      </c>
      <c r="B24" s="71" t="s">
        <v>57</v>
      </c>
      <c r="C24" s="72">
        <f>'[38]ADM_MFP Summary'!E24</f>
        <v>1</v>
      </c>
      <c r="D24" s="73">
        <f>'3_Levels 1&amp;2'!AQ22</f>
        <v>6056.0104060913709</v>
      </c>
      <c r="E24" s="73">
        <f t="shared" si="14"/>
        <v>7972.0362972841212</v>
      </c>
      <c r="F24" s="73">
        <f t="shared" si="15"/>
        <v>9442.3836891463161</v>
      </c>
      <c r="G24" s="117">
        <f t="shared" si="11"/>
        <v>9442</v>
      </c>
      <c r="H24" s="73">
        <v>6296</v>
      </c>
      <c r="I24" s="73">
        <f t="shared" si="12"/>
        <v>3146</v>
      </c>
      <c r="J24" s="117">
        <v>787</v>
      </c>
      <c r="K24" s="117">
        <f t="shared" si="16"/>
        <v>9442</v>
      </c>
      <c r="L24" s="74">
        <f>'3_Levels 1&amp;2'!AT22</f>
        <v>6414079.5</v>
      </c>
      <c r="M24" s="75">
        <f>'3_Levels 1&amp;2'!C22</f>
        <v>1970</v>
      </c>
      <c r="N24" s="75">
        <f t="shared" si="13"/>
        <v>1971</v>
      </c>
      <c r="O24" s="76">
        <f t="shared" si="17"/>
        <v>3254.2260273972602</v>
      </c>
      <c r="P24" s="123">
        <f t="shared" si="18"/>
        <v>3254</v>
      </c>
      <c r="Q24" s="76">
        <v>2168</v>
      </c>
      <c r="R24" s="76">
        <f t="shared" si="19"/>
        <v>1086</v>
      </c>
      <c r="S24" s="123">
        <v>272</v>
      </c>
    </row>
    <row r="25" spans="1:19" ht="16.2" customHeight="1">
      <c r="A25" s="57">
        <v>20</v>
      </c>
      <c r="B25" s="58" t="s">
        <v>58</v>
      </c>
      <c r="C25" s="59">
        <f>'[38]ADM_MFP Summary'!E25</f>
        <v>5.4894730000000003</v>
      </c>
      <c r="D25" s="60">
        <f>'3_Levels 1&amp;2'!AQ23</f>
        <v>6120.0593451568893</v>
      </c>
      <c r="E25" s="60">
        <f t="shared" si="14"/>
        <v>8056.3493074664138</v>
      </c>
      <c r="F25" s="60">
        <f t="shared" si="15"/>
        <v>9526.6966993286078</v>
      </c>
      <c r="G25" s="118">
        <f t="shared" si="11"/>
        <v>52297</v>
      </c>
      <c r="H25" s="60">
        <v>28952</v>
      </c>
      <c r="I25" s="60">
        <f t="shared" si="12"/>
        <v>23345</v>
      </c>
      <c r="J25" s="118">
        <v>5836</v>
      </c>
      <c r="K25" s="118">
        <f t="shared" si="16"/>
        <v>52297</v>
      </c>
      <c r="L25" s="61">
        <f>'3_Levels 1&amp;2'!AT23</f>
        <v>15613879</v>
      </c>
      <c r="M25" s="62">
        <f>'3_Levels 1&amp;2'!C23</f>
        <v>5864</v>
      </c>
      <c r="N25" s="62">
        <f t="shared" si="13"/>
        <v>5869.4894729999996</v>
      </c>
      <c r="O25" s="63">
        <f t="shared" si="17"/>
        <v>2660.1766766640899</v>
      </c>
      <c r="P25" s="124">
        <f t="shared" si="18"/>
        <v>14603</v>
      </c>
      <c r="Q25" s="63">
        <v>8088</v>
      </c>
      <c r="R25" s="63">
        <f t="shared" si="19"/>
        <v>6515</v>
      </c>
      <c r="S25" s="124">
        <v>1629</v>
      </c>
    </row>
    <row r="26" spans="1:19" ht="16.2" customHeight="1">
      <c r="A26" s="77">
        <v>21</v>
      </c>
      <c r="B26" s="64" t="s">
        <v>59</v>
      </c>
      <c r="C26" s="65">
        <f>'[38]ADM_MFP Summary'!E26</f>
        <v>4.2947369999999996</v>
      </c>
      <c r="D26" s="66">
        <f>'3_Levels 1&amp;2'!AQ24</f>
        <v>6749.125</v>
      </c>
      <c r="E26" s="66">
        <f t="shared" si="14"/>
        <v>8884.4413841807909</v>
      </c>
      <c r="F26" s="66">
        <f t="shared" si="15"/>
        <v>10354.788776042986</v>
      </c>
      <c r="G26" s="119">
        <f t="shared" si="11"/>
        <v>44471</v>
      </c>
      <c r="H26" s="67">
        <v>29648</v>
      </c>
      <c r="I26" s="67">
        <f t="shared" si="12"/>
        <v>14823</v>
      </c>
      <c r="J26" s="116">
        <v>3706</v>
      </c>
      <c r="K26" s="119">
        <f t="shared" si="16"/>
        <v>44471</v>
      </c>
      <c r="L26" s="68">
        <f>'3_Levels 1&amp;2'!AT24</f>
        <v>7355537</v>
      </c>
      <c r="M26" s="69">
        <f>'3_Levels 1&amp;2'!C24</f>
        <v>2904</v>
      </c>
      <c r="N26" s="69">
        <f t="shared" si="13"/>
        <v>2908.2947370000002</v>
      </c>
      <c r="O26" s="70">
        <f t="shared" si="17"/>
        <v>2529.1580342326215</v>
      </c>
      <c r="P26" s="122">
        <f t="shared" si="18"/>
        <v>10862</v>
      </c>
      <c r="Q26" s="70">
        <v>7240</v>
      </c>
      <c r="R26" s="70">
        <f t="shared" si="19"/>
        <v>3622</v>
      </c>
      <c r="S26" s="122">
        <v>906</v>
      </c>
    </row>
    <row r="27" spans="1:19" ht="16.2" customHeight="1">
      <c r="A27" s="78">
        <v>22</v>
      </c>
      <c r="B27" s="71" t="s">
        <v>60</v>
      </c>
      <c r="C27" s="72">
        <f>'[38]ADM_MFP Summary'!E27</f>
        <v>1.5736840000000001</v>
      </c>
      <c r="D27" s="73">
        <f>'3_Levels 1&amp;2'!AQ25</f>
        <v>7320.3796024763769</v>
      </c>
      <c r="E27" s="73">
        <f t="shared" si="14"/>
        <v>9636.4319060847229</v>
      </c>
      <c r="F27" s="73">
        <f t="shared" si="15"/>
        <v>11106.779297946918</v>
      </c>
      <c r="G27" s="117">
        <f t="shared" si="11"/>
        <v>17479</v>
      </c>
      <c r="H27" s="73">
        <v>11656</v>
      </c>
      <c r="I27" s="73">
        <f t="shared" si="12"/>
        <v>5823</v>
      </c>
      <c r="J27" s="117">
        <v>1456</v>
      </c>
      <c r="K27" s="117">
        <f t="shared" si="16"/>
        <v>17479</v>
      </c>
      <c r="L27" s="74">
        <f>'3_Levels 1&amp;2'!AT25</f>
        <v>6116439</v>
      </c>
      <c r="M27" s="75">
        <f>'3_Levels 1&amp;2'!C25</f>
        <v>3069</v>
      </c>
      <c r="N27" s="75">
        <f t="shared" si="13"/>
        <v>3070.573684</v>
      </c>
      <c r="O27" s="76">
        <f t="shared" si="17"/>
        <v>1991.9531753532738</v>
      </c>
      <c r="P27" s="123">
        <f t="shared" si="18"/>
        <v>3135</v>
      </c>
      <c r="Q27" s="76">
        <v>2088</v>
      </c>
      <c r="R27" s="76">
        <f t="shared" si="19"/>
        <v>1047</v>
      </c>
      <c r="S27" s="123">
        <v>262</v>
      </c>
    </row>
    <row r="28" spans="1:19" ht="16.2" customHeight="1">
      <c r="A28" s="78">
        <v>23</v>
      </c>
      <c r="B28" s="71" t="s">
        <v>61</v>
      </c>
      <c r="C28" s="72">
        <f>'[38]ADM_MFP Summary'!E28</f>
        <v>1.2</v>
      </c>
      <c r="D28" s="73">
        <f>'3_Levels 1&amp;2'!AQ26</f>
        <v>5664.6413519637463</v>
      </c>
      <c r="E28" s="73">
        <f t="shared" si="14"/>
        <v>7456.8442655793942</v>
      </c>
      <c r="F28" s="73">
        <f t="shared" si="15"/>
        <v>8927.1916574415882</v>
      </c>
      <c r="G28" s="117">
        <f t="shared" si="11"/>
        <v>10713</v>
      </c>
      <c r="H28" s="73">
        <v>7144</v>
      </c>
      <c r="I28" s="73">
        <f t="shared" si="12"/>
        <v>3569</v>
      </c>
      <c r="J28" s="117">
        <v>892</v>
      </c>
      <c r="K28" s="117">
        <f t="shared" si="16"/>
        <v>10713</v>
      </c>
      <c r="L28" s="74">
        <f>'3_Levels 1&amp;2'!AT26</f>
        <v>46463470.420000002</v>
      </c>
      <c r="M28" s="75">
        <f>'3_Levels 1&amp;2'!C26</f>
        <v>13240</v>
      </c>
      <c r="N28" s="75">
        <f t="shared" si="13"/>
        <v>13241.2</v>
      </c>
      <c r="O28" s="76">
        <f t="shared" si="17"/>
        <v>3509.007523487297</v>
      </c>
      <c r="P28" s="123">
        <f t="shared" si="18"/>
        <v>4211</v>
      </c>
      <c r="Q28" s="76">
        <v>2808</v>
      </c>
      <c r="R28" s="76">
        <f t="shared" si="19"/>
        <v>1403</v>
      </c>
      <c r="S28" s="123">
        <v>351</v>
      </c>
    </row>
    <row r="29" spans="1:19" ht="16.2" customHeight="1">
      <c r="A29" s="78">
        <v>24</v>
      </c>
      <c r="B29" s="71" t="s">
        <v>62</v>
      </c>
      <c r="C29" s="72">
        <f>'[38]ADM_MFP Summary'!E29</f>
        <v>2.1473689999999999</v>
      </c>
      <c r="D29" s="73">
        <f>'3_Levels 1&amp;2'!AQ27</f>
        <v>3130.7264111204718</v>
      </c>
      <c r="E29" s="73">
        <f t="shared" si="14"/>
        <v>4121.2387219834454</v>
      </c>
      <c r="F29" s="73">
        <f t="shared" si="15"/>
        <v>5591.5861138456403</v>
      </c>
      <c r="G29" s="117">
        <f t="shared" si="11"/>
        <v>12007</v>
      </c>
      <c r="H29" s="73">
        <v>8336</v>
      </c>
      <c r="I29" s="73">
        <f t="shared" si="12"/>
        <v>3671</v>
      </c>
      <c r="J29" s="117">
        <v>918</v>
      </c>
      <c r="K29" s="117">
        <f t="shared" si="16"/>
        <v>12007</v>
      </c>
      <c r="L29" s="74">
        <f>'3_Levels 1&amp;2'!AT27</f>
        <v>27442519.260000002</v>
      </c>
      <c r="M29" s="75">
        <f>'3_Levels 1&amp;2'!C27</f>
        <v>4748</v>
      </c>
      <c r="N29" s="75">
        <f t="shared" si="13"/>
        <v>4750.1473690000003</v>
      </c>
      <c r="O29" s="76">
        <f t="shared" si="17"/>
        <v>5777.1932380651997</v>
      </c>
      <c r="P29" s="123">
        <f t="shared" si="18"/>
        <v>12406</v>
      </c>
      <c r="Q29" s="76">
        <v>8616</v>
      </c>
      <c r="R29" s="76">
        <f t="shared" si="19"/>
        <v>3790</v>
      </c>
      <c r="S29" s="123">
        <v>948</v>
      </c>
    </row>
    <row r="30" spans="1:19" ht="16.2" customHeight="1">
      <c r="A30" s="57">
        <v>25</v>
      </c>
      <c r="B30" s="58" t="s">
        <v>63</v>
      </c>
      <c r="C30" s="59">
        <f>'[38]ADM_MFP Summary'!E30</f>
        <v>0</v>
      </c>
      <c r="D30" s="60">
        <f>'3_Levels 1&amp;2'!AQ28</f>
        <v>4837.5590804597705</v>
      </c>
      <c r="E30" s="60">
        <f t="shared" si="14"/>
        <v>6368.0862471589071</v>
      </c>
      <c r="F30" s="60">
        <f t="shared" si="15"/>
        <v>7838.433639021102</v>
      </c>
      <c r="G30" s="118">
        <f t="shared" si="11"/>
        <v>0</v>
      </c>
      <c r="H30" s="60">
        <v>0</v>
      </c>
      <c r="I30" s="60">
        <f t="shared" si="12"/>
        <v>0</v>
      </c>
      <c r="J30" s="118">
        <v>0</v>
      </c>
      <c r="K30" s="118">
        <f t="shared" si="16"/>
        <v>0</v>
      </c>
      <c r="L30" s="61">
        <f>'3_Levels 1&amp;2'!AT28</f>
        <v>9788773</v>
      </c>
      <c r="M30" s="62">
        <f>'3_Levels 1&amp;2'!C28</f>
        <v>2175</v>
      </c>
      <c r="N30" s="62">
        <f t="shared" si="13"/>
        <v>2175</v>
      </c>
      <c r="O30" s="63">
        <f t="shared" si="17"/>
        <v>4500.5852873563217</v>
      </c>
      <c r="P30" s="124">
        <f t="shared" si="18"/>
        <v>0</v>
      </c>
      <c r="Q30" s="63">
        <v>0</v>
      </c>
      <c r="R30" s="63">
        <f t="shared" si="19"/>
        <v>0</v>
      </c>
      <c r="S30" s="124">
        <v>0</v>
      </c>
    </row>
    <row r="31" spans="1:19" ht="16.2" customHeight="1">
      <c r="A31" s="77">
        <v>26</v>
      </c>
      <c r="B31" s="64" t="s">
        <v>64</v>
      </c>
      <c r="C31" s="65">
        <f>'[38]ADM_MFP Summary'!E31</f>
        <v>22.810527</v>
      </c>
      <c r="D31" s="66">
        <f>'3_Levels 1&amp;2'!AQ29</f>
        <v>4522.6166859061814</v>
      </c>
      <c r="E31" s="66">
        <f t="shared" si="14"/>
        <v>5953.501061108137</v>
      </c>
      <c r="F31" s="66">
        <f t="shared" si="15"/>
        <v>7423.8484529703319</v>
      </c>
      <c r="G31" s="119">
        <f t="shared" si="11"/>
        <v>169342</v>
      </c>
      <c r="H31" s="67">
        <v>116256</v>
      </c>
      <c r="I31" s="67">
        <f t="shared" si="12"/>
        <v>53086</v>
      </c>
      <c r="J31" s="116">
        <v>13272</v>
      </c>
      <c r="K31" s="119">
        <f t="shared" si="16"/>
        <v>169342</v>
      </c>
      <c r="L31" s="68">
        <f>'3_Levels 1&amp;2'!AT29</f>
        <v>217901669.63999999</v>
      </c>
      <c r="M31" s="69">
        <f>'3_Levels 1&amp;2'!C29</f>
        <v>47645</v>
      </c>
      <c r="N31" s="69">
        <f t="shared" si="13"/>
        <v>47667.810527000001</v>
      </c>
      <c r="O31" s="70">
        <f t="shared" si="17"/>
        <v>4571.2540020393035</v>
      </c>
      <c r="P31" s="122">
        <f t="shared" si="18"/>
        <v>104273</v>
      </c>
      <c r="Q31" s="70">
        <v>71584</v>
      </c>
      <c r="R31" s="70">
        <f t="shared" si="19"/>
        <v>32689</v>
      </c>
      <c r="S31" s="122">
        <v>8172</v>
      </c>
    </row>
    <row r="32" spans="1:19" ht="16.2" customHeight="1">
      <c r="A32" s="78">
        <v>27</v>
      </c>
      <c r="B32" s="71" t="s">
        <v>65</v>
      </c>
      <c r="C32" s="72">
        <f>'[38]ADM_MFP Summary'!E32</f>
        <v>0</v>
      </c>
      <c r="D32" s="73">
        <f>'3_Levels 1&amp;2'!AQ30</f>
        <v>6518.036015051066</v>
      </c>
      <c r="E32" s="73">
        <f t="shared" si="14"/>
        <v>8580.2395000389733</v>
      </c>
      <c r="F32" s="73">
        <f t="shared" si="15"/>
        <v>10050.586891901168</v>
      </c>
      <c r="G32" s="117">
        <f t="shared" si="11"/>
        <v>0</v>
      </c>
      <c r="H32" s="73">
        <v>0</v>
      </c>
      <c r="I32" s="73">
        <f t="shared" si="12"/>
        <v>0</v>
      </c>
      <c r="J32" s="117">
        <v>0</v>
      </c>
      <c r="K32" s="117">
        <f t="shared" si="16"/>
        <v>0</v>
      </c>
      <c r="L32" s="74">
        <f>'3_Levels 1&amp;2'!AT30</f>
        <v>17710015.879999999</v>
      </c>
      <c r="M32" s="75">
        <f>'3_Levels 1&amp;2'!C30</f>
        <v>5581</v>
      </c>
      <c r="N32" s="75">
        <f t="shared" si="13"/>
        <v>5581</v>
      </c>
      <c r="O32" s="76">
        <f t="shared" si="17"/>
        <v>3173.2692850743592</v>
      </c>
      <c r="P32" s="123">
        <f t="shared" si="18"/>
        <v>0</v>
      </c>
      <c r="Q32" s="76">
        <v>0</v>
      </c>
      <c r="R32" s="76">
        <f t="shared" si="19"/>
        <v>0</v>
      </c>
      <c r="S32" s="123">
        <v>0</v>
      </c>
    </row>
    <row r="33" spans="1:19" ht="16.2" customHeight="1">
      <c r="A33" s="78">
        <v>28</v>
      </c>
      <c r="B33" s="71" t="s">
        <v>66</v>
      </c>
      <c r="C33" s="72">
        <f>'[38]ADM_MFP Summary'!E33</f>
        <v>9.6052610000000005</v>
      </c>
      <c r="D33" s="73">
        <f>'3_Levels 1&amp;2'!AQ31</f>
        <v>3948.4104220914905</v>
      </c>
      <c r="E33" s="73">
        <f t="shared" si="14"/>
        <v>5197.6250189113971</v>
      </c>
      <c r="F33" s="73">
        <f t="shared" si="15"/>
        <v>6667.9724107735919</v>
      </c>
      <c r="G33" s="117">
        <f t="shared" si="11"/>
        <v>64048</v>
      </c>
      <c r="H33" s="73">
        <v>42696</v>
      </c>
      <c r="I33" s="73">
        <f t="shared" si="12"/>
        <v>21352</v>
      </c>
      <c r="J33" s="117">
        <v>5338</v>
      </c>
      <c r="K33" s="117">
        <f t="shared" si="16"/>
        <v>64048</v>
      </c>
      <c r="L33" s="74">
        <f>'3_Levels 1&amp;2'!AT31</f>
        <v>133754498.40000001</v>
      </c>
      <c r="M33" s="75">
        <f>'3_Levels 1&amp;2'!C31</f>
        <v>31107</v>
      </c>
      <c r="N33" s="75">
        <f t="shared" si="13"/>
        <v>31116.605261000001</v>
      </c>
      <c r="O33" s="76">
        <f t="shared" si="17"/>
        <v>4298.492630481167</v>
      </c>
      <c r="P33" s="123">
        <f t="shared" si="18"/>
        <v>41288</v>
      </c>
      <c r="Q33" s="76">
        <v>27528</v>
      </c>
      <c r="R33" s="76">
        <f t="shared" si="19"/>
        <v>13760</v>
      </c>
      <c r="S33" s="123">
        <v>3440</v>
      </c>
    </row>
    <row r="34" spans="1:19" ht="16.2" customHeight="1">
      <c r="A34" s="78">
        <v>29</v>
      </c>
      <c r="B34" s="71" t="s">
        <v>67</v>
      </c>
      <c r="C34" s="72">
        <f>'[38]ADM_MFP Summary'!E34</f>
        <v>7.526313</v>
      </c>
      <c r="D34" s="73">
        <f>'3_Levels 1&amp;2'!AQ32</f>
        <v>4599.2110610288328</v>
      </c>
      <c r="E34" s="73">
        <f t="shared" si="14"/>
        <v>6054.3286848571643</v>
      </c>
      <c r="F34" s="73">
        <f t="shared" si="15"/>
        <v>7524.6760767193591</v>
      </c>
      <c r="G34" s="117">
        <f t="shared" si="11"/>
        <v>56633</v>
      </c>
      <c r="H34" s="73">
        <v>38232</v>
      </c>
      <c r="I34" s="73">
        <f t="shared" si="12"/>
        <v>18401</v>
      </c>
      <c r="J34" s="117">
        <v>4600</v>
      </c>
      <c r="K34" s="117">
        <f t="shared" si="16"/>
        <v>56633</v>
      </c>
      <c r="L34" s="74">
        <f>'3_Levels 1&amp;2'!AT32</f>
        <v>53056969</v>
      </c>
      <c r="M34" s="75">
        <f>'3_Levels 1&amp;2'!C32</f>
        <v>13977</v>
      </c>
      <c r="N34" s="75">
        <f t="shared" si="13"/>
        <v>13984.526313</v>
      </c>
      <c r="O34" s="76">
        <f t="shared" si="17"/>
        <v>3793.9768435830606</v>
      </c>
      <c r="P34" s="123">
        <f t="shared" si="18"/>
        <v>28555</v>
      </c>
      <c r="Q34" s="76">
        <v>19280</v>
      </c>
      <c r="R34" s="76">
        <f t="shared" si="19"/>
        <v>9275</v>
      </c>
      <c r="S34" s="123">
        <v>2319</v>
      </c>
    </row>
    <row r="35" spans="1:19" ht="16.2" customHeight="1">
      <c r="A35" s="57">
        <v>30</v>
      </c>
      <c r="B35" s="58" t="s">
        <v>68</v>
      </c>
      <c r="C35" s="59">
        <f>'[38]ADM_MFP Summary'!E35</f>
        <v>0</v>
      </c>
      <c r="D35" s="60">
        <f>'3_Levels 1&amp;2'!AQ33</f>
        <v>6610.4368088467618</v>
      </c>
      <c r="E35" s="60">
        <f t="shared" si="14"/>
        <v>8701.8744432841559</v>
      </c>
      <c r="F35" s="60">
        <f t="shared" si="15"/>
        <v>10172.221835146351</v>
      </c>
      <c r="G35" s="118">
        <f t="shared" si="11"/>
        <v>0</v>
      </c>
      <c r="H35" s="60">
        <v>0</v>
      </c>
      <c r="I35" s="60">
        <f t="shared" si="12"/>
        <v>0</v>
      </c>
      <c r="J35" s="118">
        <v>0</v>
      </c>
      <c r="K35" s="118">
        <f t="shared" si="16"/>
        <v>0</v>
      </c>
      <c r="L35" s="61">
        <f>'3_Levels 1&amp;2'!AT33</f>
        <v>7919007.54</v>
      </c>
      <c r="M35" s="62">
        <f>'3_Levels 1&amp;2'!C33</f>
        <v>2532</v>
      </c>
      <c r="N35" s="62">
        <f t="shared" si="13"/>
        <v>2532</v>
      </c>
      <c r="O35" s="63">
        <f t="shared" si="17"/>
        <v>3127.5701184834124</v>
      </c>
      <c r="P35" s="124">
        <f t="shared" si="18"/>
        <v>0</v>
      </c>
      <c r="Q35" s="63">
        <v>0</v>
      </c>
      <c r="R35" s="63">
        <f t="shared" si="19"/>
        <v>0</v>
      </c>
      <c r="S35" s="124">
        <v>0</v>
      </c>
    </row>
    <row r="36" spans="1:19" ht="16.2" customHeight="1">
      <c r="A36" s="77">
        <v>31</v>
      </c>
      <c r="B36" s="64" t="s">
        <v>69</v>
      </c>
      <c r="C36" s="65">
        <f>'[38]ADM_MFP Summary'!E36</f>
        <v>2.215789</v>
      </c>
      <c r="D36" s="66">
        <f>'3_Levels 1&amp;2'!AQ34</f>
        <v>5172.0479535736104</v>
      </c>
      <c r="E36" s="66">
        <f t="shared" si="14"/>
        <v>6808.4021083765601</v>
      </c>
      <c r="F36" s="66">
        <f t="shared" si="15"/>
        <v>8278.749500238755</v>
      </c>
      <c r="G36" s="119">
        <f t="shared" si="11"/>
        <v>18344</v>
      </c>
      <c r="H36" s="67">
        <v>12232</v>
      </c>
      <c r="I36" s="67">
        <f t="shared" si="12"/>
        <v>6112</v>
      </c>
      <c r="J36" s="116">
        <v>1528</v>
      </c>
      <c r="K36" s="119">
        <f t="shared" si="16"/>
        <v>18344</v>
      </c>
      <c r="L36" s="68">
        <f>'3_Levels 1&amp;2'!AT34</f>
        <v>25770530.280000001</v>
      </c>
      <c r="M36" s="69">
        <f>'3_Levels 1&amp;2'!C34</f>
        <v>6548</v>
      </c>
      <c r="N36" s="69">
        <f t="shared" si="13"/>
        <v>6550.2157889999999</v>
      </c>
      <c r="O36" s="70">
        <f t="shared" si="17"/>
        <v>3934.3024886717976</v>
      </c>
      <c r="P36" s="122">
        <f t="shared" si="18"/>
        <v>8718</v>
      </c>
      <c r="Q36" s="70">
        <v>5816</v>
      </c>
      <c r="R36" s="70">
        <f t="shared" si="19"/>
        <v>2902</v>
      </c>
      <c r="S36" s="122">
        <v>726</v>
      </c>
    </row>
    <row r="37" spans="1:19" ht="16.2" customHeight="1">
      <c r="A37" s="78">
        <v>32</v>
      </c>
      <c r="B37" s="71" t="s">
        <v>70</v>
      </c>
      <c r="C37" s="72">
        <f>'[38]ADM_MFP Summary'!E37</f>
        <v>3.1947369999999999</v>
      </c>
      <c r="D37" s="73">
        <f>'3_Levels 1&amp;2'!AQ35</f>
        <v>6372.0169647399525</v>
      </c>
      <c r="E37" s="73">
        <f t="shared" si="14"/>
        <v>8388.0223321153044</v>
      </c>
      <c r="F37" s="73">
        <f t="shared" si="15"/>
        <v>9858.3697239774992</v>
      </c>
      <c r="G37" s="117">
        <f t="shared" si="11"/>
        <v>31495</v>
      </c>
      <c r="H37" s="73">
        <v>21000</v>
      </c>
      <c r="I37" s="73">
        <f t="shared" si="12"/>
        <v>10495</v>
      </c>
      <c r="J37" s="117">
        <v>2624</v>
      </c>
      <c r="K37" s="117">
        <f t="shared" si="16"/>
        <v>31495</v>
      </c>
      <c r="L37" s="74">
        <f>'3_Levels 1&amp;2'!AT35</f>
        <v>59826159.5</v>
      </c>
      <c r="M37" s="75">
        <f>'3_Levels 1&amp;2'!C35</f>
        <v>25553</v>
      </c>
      <c r="N37" s="75">
        <f t="shared" si="13"/>
        <v>25556.194737000002</v>
      </c>
      <c r="O37" s="76">
        <f t="shared" si="17"/>
        <v>2340.9650816826925</v>
      </c>
      <c r="P37" s="123">
        <f t="shared" si="18"/>
        <v>7479</v>
      </c>
      <c r="Q37" s="76">
        <v>4984</v>
      </c>
      <c r="R37" s="76">
        <f t="shared" si="19"/>
        <v>2495</v>
      </c>
      <c r="S37" s="123">
        <v>624</v>
      </c>
    </row>
    <row r="38" spans="1:19" ht="16.2" customHeight="1">
      <c r="A38" s="78">
        <v>33</v>
      </c>
      <c r="B38" s="71" t="s">
        <v>71</v>
      </c>
      <c r="C38" s="72">
        <f>'[38]ADM_MFP Summary'!E38</f>
        <v>4.9421059999999999</v>
      </c>
      <c r="D38" s="73">
        <f>'3_Levels 1&amp;2'!AQ36</f>
        <v>6120.3324308062574</v>
      </c>
      <c r="E38" s="73">
        <f t="shared" si="14"/>
        <v>8056.708793095243</v>
      </c>
      <c r="F38" s="73">
        <f t="shared" si="15"/>
        <v>9527.0561849574369</v>
      </c>
      <c r="G38" s="117">
        <f t="shared" ref="G38:G69" si="20">ROUND(C38*F38,0)</f>
        <v>47084</v>
      </c>
      <c r="H38" s="73">
        <v>31392</v>
      </c>
      <c r="I38" s="73">
        <f t="shared" si="12"/>
        <v>15692</v>
      </c>
      <c r="J38" s="117">
        <v>3923</v>
      </c>
      <c r="K38" s="117">
        <f t="shared" si="16"/>
        <v>47084</v>
      </c>
      <c r="L38" s="74">
        <f>'3_Levels 1&amp;2'!AT36</f>
        <v>6003780.5</v>
      </c>
      <c r="M38" s="75">
        <f>'3_Levels 1&amp;2'!C36</f>
        <v>1662</v>
      </c>
      <c r="N38" s="75">
        <f t="shared" ref="N38:N69" si="21">C38+M38</f>
        <v>1666.942106</v>
      </c>
      <c r="O38" s="76">
        <f t="shared" si="17"/>
        <v>3601.673074541678</v>
      </c>
      <c r="P38" s="123">
        <f t="shared" si="18"/>
        <v>17800</v>
      </c>
      <c r="Q38" s="76">
        <v>11864</v>
      </c>
      <c r="R38" s="76">
        <f t="shared" si="19"/>
        <v>5936</v>
      </c>
      <c r="S38" s="123">
        <v>1484</v>
      </c>
    </row>
    <row r="39" spans="1:19" ht="16.2" customHeight="1">
      <c r="A39" s="78">
        <v>34</v>
      </c>
      <c r="B39" s="71" t="s">
        <v>72</v>
      </c>
      <c r="C39" s="72">
        <f>'[38]ADM_MFP Summary'!E39</f>
        <v>4.5421060000000004</v>
      </c>
      <c r="D39" s="73">
        <f>'3_Levels 1&amp;2'!AQ37</f>
        <v>6903.2616598899785</v>
      </c>
      <c r="E39" s="73">
        <f t="shared" si="14"/>
        <v>9087.3444449399158</v>
      </c>
      <c r="F39" s="73">
        <f t="shared" si="15"/>
        <v>10557.691836802111</v>
      </c>
      <c r="G39" s="117">
        <f t="shared" si="20"/>
        <v>47954</v>
      </c>
      <c r="H39" s="73">
        <v>31968</v>
      </c>
      <c r="I39" s="73">
        <f t="shared" si="12"/>
        <v>15986</v>
      </c>
      <c r="J39" s="117">
        <v>3997</v>
      </c>
      <c r="K39" s="117">
        <f t="shared" si="16"/>
        <v>47954</v>
      </c>
      <c r="L39" s="74">
        <f>'3_Levels 1&amp;2'!AT37</f>
        <v>12281359</v>
      </c>
      <c r="M39" s="75">
        <f>'3_Levels 1&amp;2'!C37</f>
        <v>4181</v>
      </c>
      <c r="N39" s="75">
        <f t="shared" si="21"/>
        <v>4185.5421059999999</v>
      </c>
      <c r="O39" s="76">
        <f t="shared" si="17"/>
        <v>2934.2337716289121</v>
      </c>
      <c r="P39" s="123">
        <f t="shared" si="18"/>
        <v>13328</v>
      </c>
      <c r="Q39" s="76">
        <v>8888</v>
      </c>
      <c r="R39" s="76">
        <f t="shared" si="19"/>
        <v>4440</v>
      </c>
      <c r="S39" s="123">
        <v>1110</v>
      </c>
    </row>
    <row r="40" spans="1:19" ht="16.2" customHeight="1">
      <c r="A40" s="57">
        <v>35</v>
      </c>
      <c r="B40" s="58" t="s">
        <v>73</v>
      </c>
      <c r="C40" s="59">
        <f>'[38]ADM_MFP Summary'!E40</f>
        <v>0</v>
      </c>
      <c r="D40" s="60">
        <f>'3_Levels 1&amp;2'!AQ38</f>
        <v>5568.2417412530513</v>
      </c>
      <c r="E40" s="60">
        <f t="shared" si="14"/>
        <v>7329.9453430054291</v>
      </c>
      <c r="F40" s="60">
        <f t="shared" si="15"/>
        <v>8800.2927348676239</v>
      </c>
      <c r="G40" s="118">
        <f t="shared" si="20"/>
        <v>0</v>
      </c>
      <c r="H40" s="60">
        <v>0</v>
      </c>
      <c r="I40" s="60">
        <f t="shared" si="12"/>
        <v>0</v>
      </c>
      <c r="J40" s="118">
        <v>0</v>
      </c>
      <c r="K40" s="118">
        <f t="shared" si="16"/>
        <v>0</v>
      </c>
      <c r="L40" s="61">
        <f>'3_Levels 1&amp;2'!AT38</f>
        <v>22142905.5</v>
      </c>
      <c r="M40" s="62">
        <f>'3_Levels 1&amp;2'!C38</f>
        <v>6145</v>
      </c>
      <c r="N40" s="62">
        <f t="shared" si="21"/>
        <v>6145</v>
      </c>
      <c r="O40" s="63">
        <f t="shared" si="17"/>
        <v>3603.4020341741252</v>
      </c>
      <c r="P40" s="124">
        <f t="shared" si="18"/>
        <v>0</v>
      </c>
      <c r="Q40" s="63">
        <v>0</v>
      </c>
      <c r="R40" s="63">
        <f t="shared" si="19"/>
        <v>0</v>
      </c>
      <c r="S40" s="124">
        <v>0</v>
      </c>
    </row>
    <row r="41" spans="1:19" ht="16.2" customHeight="1">
      <c r="A41" s="77">
        <v>36</v>
      </c>
      <c r="B41" s="64" t="s">
        <v>74</v>
      </c>
      <c r="C41" s="65">
        <f>'[38]ADM_MFP Summary'!E41</f>
        <v>18.910527999999999</v>
      </c>
      <c r="D41" s="66">
        <f>'3_Levels 1&amp;2'!AQ39</f>
        <v>4375.3952550574631</v>
      </c>
      <c r="E41" s="66">
        <f t="shared" si="14"/>
        <v>5759.7010984654744</v>
      </c>
      <c r="F41" s="66">
        <f t="shared" si="15"/>
        <v>7230.0484903276692</v>
      </c>
      <c r="G41" s="119">
        <f t="shared" si="20"/>
        <v>136724</v>
      </c>
      <c r="H41" s="67">
        <v>85568</v>
      </c>
      <c r="I41" s="67">
        <f t="shared" si="12"/>
        <v>51156</v>
      </c>
      <c r="J41" s="116">
        <v>12789</v>
      </c>
      <c r="K41" s="119">
        <f t="shared" si="16"/>
        <v>136724</v>
      </c>
      <c r="L41" s="68">
        <f>'3_Levels 1&amp;2'!AT39</f>
        <v>203394394.38</v>
      </c>
      <c r="M41" s="69">
        <f>'3_Levels 1&amp;2'!C39</f>
        <v>44637</v>
      </c>
      <c r="N41" s="69">
        <f t="shared" si="21"/>
        <v>44655.910528</v>
      </c>
      <c r="O41" s="70">
        <f t="shared" si="17"/>
        <v>4554.7026580606462</v>
      </c>
      <c r="P41" s="122">
        <f t="shared" si="18"/>
        <v>86132</v>
      </c>
      <c r="Q41" s="70">
        <v>53904</v>
      </c>
      <c r="R41" s="70">
        <f t="shared" si="19"/>
        <v>32228</v>
      </c>
      <c r="S41" s="122">
        <v>8057</v>
      </c>
    </row>
    <row r="42" spans="1:19" ht="16.2" customHeight="1">
      <c r="A42" s="78">
        <v>37</v>
      </c>
      <c r="B42" s="71" t="s">
        <v>75</v>
      </c>
      <c r="C42" s="72">
        <f>'[38]ADM_MFP Summary'!E42</f>
        <v>5.4684210000000002</v>
      </c>
      <c r="D42" s="73">
        <f>'3_Levels 1&amp;2'!AQ40</f>
        <v>6325.985284211617</v>
      </c>
      <c r="E42" s="73">
        <f t="shared" si="14"/>
        <v>8327.4269560525809</v>
      </c>
      <c r="F42" s="73">
        <f t="shared" si="15"/>
        <v>9797.7743479147757</v>
      </c>
      <c r="G42" s="117">
        <f t="shared" si="20"/>
        <v>53578</v>
      </c>
      <c r="H42" s="73">
        <v>35720</v>
      </c>
      <c r="I42" s="73">
        <f t="shared" si="12"/>
        <v>17858</v>
      </c>
      <c r="J42" s="117">
        <v>4465</v>
      </c>
      <c r="K42" s="117">
        <f t="shared" si="16"/>
        <v>53578</v>
      </c>
      <c r="L42" s="74">
        <f>'3_Levels 1&amp;2'!AT40</f>
        <v>57997903.439999998</v>
      </c>
      <c r="M42" s="75">
        <f>'3_Levels 1&amp;2'!C40</f>
        <v>19299</v>
      </c>
      <c r="N42" s="75">
        <f t="shared" si="21"/>
        <v>19304.468421000001</v>
      </c>
      <c r="O42" s="76">
        <f t="shared" si="17"/>
        <v>3004.3771304734851</v>
      </c>
      <c r="P42" s="123">
        <f t="shared" si="18"/>
        <v>16429</v>
      </c>
      <c r="Q42" s="76">
        <v>10952</v>
      </c>
      <c r="R42" s="76">
        <f t="shared" si="19"/>
        <v>5477</v>
      </c>
      <c r="S42" s="123">
        <v>1369</v>
      </c>
    </row>
    <row r="43" spans="1:19" ht="16.2" customHeight="1">
      <c r="A43" s="78">
        <v>38</v>
      </c>
      <c r="B43" s="71" t="s">
        <v>76</v>
      </c>
      <c r="C43" s="72">
        <f>'[38]ADM_MFP Summary'!E43</f>
        <v>0.62105299999999997</v>
      </c>
      <c r="D43" s="73">
        <f>'3_Levels 1&amp;2'!AQ41</f>
        <v>2732.7829656233966</v>
      </c>
      <c r="E43" s="73">
        <f t="shared" si="14"/>
        <v>3597.3922654816465</v>
      </c>
      <c r="F43" s="73">
        <f t="shared" si="15"/>
        <v>5067.7396573438418</v>
      </c>
      <c r="G43" s="117">
        <f t="shared" si="20"/>
        <v>3147</v>
      </c>
      <c r="H43" s="73">
        <v>2096</v>
      </c>
      <c r="I43" s="73">
        <f t="shared" si="12"/>
        <v>1051</v>
      </c>
      <c r="J43" s="117">
        <v>263</v>
      </c>
      <c r="K43" s="117">
        <f t="shared" si="16"/>
        <v>3147</v>
      </c>
      <c r="L43" s="74">
        <f>'3_Levels 1&amp;2'!AT41</f>
        <v>25155176.960000001</v>
      </c>
      <c r="M43" s="75">
        <f>'3_Levels 1&amp;2'!C41</f>
        <v>3898</v>
      </c>
      <c r="N43" s="75">
        <f t="shared" si="21"/>
        <v>3898.6210529999998</v>
      </c>
      <c r="O43" s="76">
        <f t="shared" si="17"/>
        <v>6452.3267632392799</v>
      </c>
      <c r="P43" s="123">
        <f t="shared" si="18"/>
        <v>4007</v>
      </c>
      <c r="Q43" s="76">
        <v>2672</v>
      </c>
      <c r="R43" s="76">
        <f t="shared" si="19"/>
        <v>1335</v>
      </c>
      <c r="S43" s="123">
        <v>334</v>
      </c>
    </row>
    <row r="44" spans="1:19" ht="16.2" customHeight="1">
      <c r="A44" s="78">
        <v>39</v>
      </c>
      <c r="B44" s="71" t="s">
        <v>77</v>
      </c>
      <c r="C44" s="72">
        <f>'[38]ADM_MFP Summary'!E44</f>
        <v>0.33684199999999997</v>
      </c>
      <c r="D44" s="73">
        <f>'3_Levels 1&amp;2'!AQ42</f>
        <v>4168.9055059523807</v>
      </c>
      <c r="E44" s="73">
        <f t="shared" si="14"/>
        <v>5487.881259248049</v>
      </c>
      <c r="F44" s="73">
        <f t="shared" si="15"/>
        <v>6958.2286511102438</v>
      </c>
      <c r="G44" s="117">
        <f t="shared" si="20"/>
        <v>2344</v>
      </c>
      <c r="H44" s="73">
        <v>1560</v>
      </c>
      <c r="I44" s="73">
        <f t="shared" si="12"/>
        <v>784</v>
      </c>
      <c r="J44" s="117">
        <v>196</v>
      </c>
      <c r="K44" s="117">
        <f t="shared" si="16"/>
        <v>2344</v>
      </c>
      <c r="L44" s="74">
        <f>'3_Levels 1&amp;2'!AT42</f>
        <v>14230714</v>
      </c>
      <c r="M44" s="75">
        <f>'3_Levels 1&amp;2'!C42</f>
        <v>2688</v>
      </c>
      <c r="N44" s="75">
        <f t="shared" si="21"/>
        <v>2688.3368420000002</v>
      </c>
      <c r="O44" s="76">
        <f t="shared" si="17"/>
        <v>5293.5010887300105</v>
      </c>
      <c r="P44" s="123">
        <f t="shared" si="18"/>
        <v>1783</v>
      </c>
      <c r="Q44" s="76">
        <v>1192</v>
      </c>
      <c r="R44" s="76">
        <f t="shared" si="19"/>
        <v>591</v>
      </c>
      <c r="S44" s="123">
        <v>148</v>
      </c>
    </row>
    <row r="45" spans="1:19" ht="16.2" customHeight="1">
      <c r="A45" s="57">
        <v>40</v>
      </c>
      <c r="B45" s="58" t="s">
        <v>78</v>
      </c>
      <c r="C45" s="59">
        <f>'[38]ADM_MFP Summary'!E45</f>
        <v>3.9789469999999998</v>
      </c>
      <c r="D45" s="60">
        <f>'3_Levels 1&amp;2'!AQ43</f>
        <v>5951.1245139625307</v>
      </c>
      <c r="E45" s="60">
        <f t="shared" si="14"/>
        <v>7833.9661680975687</v>
      </c>
      <c r="F45" s="60">
        <f t="shared" si="15"/>
        <v>9304.3135599597626</v>
      </c>
      <c r="G45" s="118">
        <f t="shared" si="20"/>
        <v>37021</v>
      </c>
      <c r="H45" s="60">
        <v>24680</v>
      </c>
      <c r="I45" s="60">
        <f t="shared" si="12"/>
        <v>12341</v>
      </c>
      <c r="J45" s="118">
        <v>3085</v>
      </c>
      <c r="K45" s="118">
        <f t="shared" si="16"/>
        <v>37021</v>
      </c>
      <c r="L45" s="61">
        <f>'3_Levels 1&amp;2'!AT43</f>
        <v>73726726.659999996</v>
      </c>
      <c r="M45" s="62">
        <f>'3_Levels 1&amp;2'!C43</f>
        <v>22632</v>
      </c>
      <c r="N45" s="62">
        <f t="shared" si="21"/>
        <v>22635.978947</v>
      </c>
      <c r="O45" s="63">
        <f t="shared" si="17"/>
        <v>3257.0593404696187</v>
      </c>
      <c r="P45" s="124">
        <f t="shared" si="18"/>
        <v>12960</v>
      </c>
      <c r="Q45" s="63">
        <v>8640</v>
      </c>
      <c r="R45" s="63">
        <f t="shared" si="19"/>
        <v>4320</v>
      </c>
      <c r="S45" s="124">
        <v>1080</v>
      </c>
    </row>
    <row r="46" spans="1:19" ht="16.2" customHeight="1">
      <c r="A46" s="77">
        <v>41</v>
      </c>
      <c r="B46" s="64" t="s">
        <v>79</v>
      </c>
      <c r="C46" s="65">
        <f>'[38]ADM_MFP Summary'!E46</f>
        <v>0</v>
      </c>
      <c r="D46" s="66">
        <f>'3_Levels 1&amp;2'!AQ44</f>
        <v>3529.3594839609482</v>
      </c>
      <c r="E46" s="66">
        <f t="shared" si="14"/>
        <v>4645.9929930107392</v>
      </c>
      <c r="F46" s="66">
        <f t="shared" si="15"/>
        <v>6116.340384872934</v>
      </c>
      <c r="G46" s="119">
        <f t="shared" si="20"/>
        <v>0</v>
      </c>
      <c r="H46" s="67">
        <v>0</v>
      </c>
      <c r="I46" s="67">
        <f t="shared" si="12"/>
        <v>0</v>
      </c>
      <c r="J46" s="116">
        <v>0</v>
      </c>
      <c r="K46" s="119">
        <f t="shared" si="16"/>
        <v>0</v>
      </c>
      <c r="L46" s="68">
        <f>'3_Levels 1&amp;2'!AT44</f>
        <v>8290946.9199999999</v>
      </c>
      <c r="M46" s="69">
        <f>'3_Levels 1&amp;2'!C44</f>
        <v>1434</v>
      </c>
      <c r="N46" s="69">
        <f t="shared" si="21"/>
        <v>1434</v>
      </c>
      <c r="O46" s="70">
        <f t="shared" si="17"/>
        <v>5781.6924128312412</v>
      </c>
      <c r="P46" s="122">
        <f t="shared" si="18"/>
        <v>0</v>
      </c>
      <c r="Q46" s="70">
        <v>0</v>
      </c>
      <c r="R46" s="70">
        <f t="shared" si="19"/>
        <v>0</v>
      </c>
      <c r="S46" s="122">
        <v>0</v>
      </c>
    </row>
    <row r="47" spans="1:19" ht="16.2" customHeight="1">
      <c r="A47" s="78">
        <v>42</v>
      </c>
      <c r="B47" s="71" t="s">
        <v>80</v>
      </c>
      <c r="C47" s="72">
        <f>'[38]ADM_MFP Summary'!E47</f>
        <v>8.1368419999999997</v>
      </c>
      <c r="D47" s="73">
        <f>'3_Levels 1&amp;2'!AQ45</f>
        <v>5811.1118528166717</v>
      </c>
      <c r="E47" s="73">
        <f t="shared" si="14"/>
        <v>7649.6557158547148</v>
      </c>
      <c r="F47" s="73">
        <f t="shared" si="15"/>
        <v>9120.0031077169097</v>
      </c>
      <c r="G47" s="117">
        <f t="shared" si="20"/>
        <v>74208</v>
      </c>
      <c r="H47" s="73">
        <v>49472</v>
      </c>
      <c r="I47" s="73">
        <f t="shared" si="12"/>
        <v>24736</v>
      </c>
      <c r="J47" s="117">
        <v>6184</v>
      </c>
      <c r="K47" s="117">
        <f t="shared" si="16"/>
        <v>74208</v>
      </c>
      <c r="L47" s="74">
        <f>'3_Levels 1&amp;2'!AT45</f>
        <v>10685426.5</v>
      </c>
      <c r="M47" s="75">
        <f>'3_Levels 1&amp;2'!C45</f>
        <v>3071</v>
      </c>
      <c r="N47" s="75">
        <f t="shared" si="21"/>
        <v>3079.1368419999999</v>
      </c>
      <c r="O47" s="76">
        <f t="shared" si="17"/>
        <v>3470.2668469451546</v>
      </c>
      <c r="P47" s="123">
        <f t="shared" si="18"/>
        <v>28237</v>
      </c>
      <c r="Q47" s="76">
        <v>18824</v>
      </c>
      <c r="R47" s="76">
        <f t="shared" si="19"/>
        <v>9413</v>
      </c>
      <c r="S47" s="123">
        <v>2353</v>
      </c>
    </row>
    <row r="48" spans="1:19" ht="16.2" customHeight="1">
      <c r="A48" s="78">
        <v>43</v>
      </c>
      <c r="B48" s="71" t="s">
        <v>81</v>
      </c>
      <c r="C48" s="72">
        <f>'[38]ADM_MFP Summary'!E48</f>
        <v>1.031579</v>
      </c>
      <c r="D48" s="73">
        <f>'3_Levels 1&amp;2'!AQ46</f>
        <v>6495.5713765477058</v>
      </c>
      <c r="E48" s="73">
        <f t="shared" si="14"/>
        <v>8550.6674052859635</v>
      </c>
      <c r="F48" s="73">
        <f t="shared" si="15"/>
        <v>10021.014797148158</v>
      </c>
      <c r="G48" s="117">
        <f t="shared" si="20"/>
        <v>10337</v>
      </c>
      <c r="H48" s="73">
        <v>6888</v>
      </c>
      <c r="I48" s="73">
        <f t="shared" si="12"/>
        <v>3449</v>
      </c>
      <c r="J48" s="117">
        <v>862</v>
      </c>
      <c r="K48" s="117">
        <f t="shared" si="16"/>
        <v>10337</v>
      </c>
      <c r="L48" s="74">
        <f>'3_Levels 1&amp;2'!AT46</f>
        <v>13680411.84</v>
      </c>
      <c r="M48" s="75">
        <f>'3_Levels 1&amp;2'!C46</f>
        <v>4119</v>
      </c>
      <c r="N48" s="75">
        <f t="shared" si="21"/>
        <v>4120.0315790000004</v>
      </c>
      <c r="O48" s="76">
        <f t="shared" si="17"/>
        <v>3320.4628599765397</v>
      </c>
      <c r="P48" s="123">
        <f t="shared" si="18"/>
        <v>3425</v>
      </c>
      <c r="Q48" s="76">
        <v>2280</v>
      </c>
      <c r="R48" s="76">
        <f t="shared" si="19"/>
        <v>1145</v>
      </c>
      <c r="S48" s="123">
        <v>286</v>
      </c>
    </row>
    <row r="49" spans="1:19" ht="16.2" customHeight="1">
      <c r="A49" s="78">
        <v>44</v>
      </c>
      <c r="B49" s="71" t="s">
        <v>82</v>
      </c>
      <c r="C49" s="72">
        <f>'[38]ADM_MFP Summary'!E49</f>
        <v>1.494737</v>
      </c>
      <c r="D49" s="73">
        <f>'3_Levels 1&amp;2'!AQ47</f>
        <v>5632.6302961598412</v>
      </c>
      <c r="E49" s="73">
        <f t="shared" si="14"/>
        <v>7414.7054181087178</v>
      </c>
      <c r="F49" s="73">
        <f t="shared" si="15"/>
        <v>8885.0528099709118</v>
      </c>
      <c r="G49" s="117">
        <f t="shared" si="20"/>
        <v>13281</v>
      </c>
      <c r="H49" s="73">
        <v>5920</v>
      </c>
      <c r="I49" s="73">
        <f t="shared" si="12"/>
        <v>7361</v>
      </c>
      <c r="J49" s="117">
        <v>1840</v>
      </c>
      <c r="K49" s="117">
        <f t="shared" si="16"/>
        <v>13281</v>
      </c>
      <c r="L49" s="74">
        <f>'3_Levels 1&amp;2'!AT47</f>
        <v>24398436.98</v>
      </c>
      <c r="M49" s="75">
        <f>'3_Levels 1&amp;2'!C47</f>
        <v>7057</v>
      </c>
      <c r="N49" s="75">
        <f t="shared" si="21"/>
        <v>7058.494737</v>
      </c>
      <c r="O49" s="76">
        <f t="shared" si="17"/>
        <v>3456.6062438363197</v>
      </c>
      <c r="P49" s="123">
        <f t="shared" si="18"/>
        <v>5167</v>
      </c>
      <c r="Q49" s="76">
        <v>2304</v>
      </c>
      <c r="R49" s="76">
        <f t="shared" si="19"/>
        <v>2863</v>
      </c>
      <c r="S49" s="123">
        <v>716</v>
      </c>
    </row>
    <row r="50" spans="1:19" ht="16.2" customHeight="1">
      <c r="A50" s="57">
        <v>45</v>
      </c>
      <c r="B50" s="58" t="s">
        <v>83</v>
      </c>
      <c r="C50" s="59">
        <f>'[38]ADM_MFP Summary'!E50</f>
        <v>1.626315</v>
      </c>
      <c r="D50" s="60">
        <f>'3_Levels 1&amp;2'!AQ48</f>
        <v>3158.4771841079146</v>
      </c>
      <c r="E50" s="60">
        <f t="shared" si="14"/>
        <v>4157.7694005488365</v>
      </c>
      <c r="F50" s="60">
        <f t="shared" si="15"/>
        <v>5628.1167924110314</v>
      </c>
      <c r="G50" s="118">
        <f t="shared" si="20"/>
        <v>9153</v>
      </c>
      <c r="H50" s="60">
        <v>6104</v>
      </c>
      <c r="I50" s="60">
        <f t="shared" si="12"/>
        <v>3049</v>
      </c>
      <c r="J50" s="118">
        <v>762</v>
      </c>
      <c r="K50" s="118">
        <f t="shared" si="16"/>
        <v>9153</v>
      </c>
      <c r="L50" s="61">
        <f>'3_Levels 1&amp;2'!AT48</f>
        <v>48234292.780000001</v>
      </c>
      <c r="M50" s="62">
        <f>'3_Levels 1&amp;2'!C48</f>
        <v>9489</v>
      </c>
      <c r="N50" s="62">
        <f t="shared" si="21"/>
        <v>9490.6263149999995</v>
      </c>
      <c r="O50" s="63">
        <f t="shared" si="17"/>
        <v>5082.3087095701339</v>
      </c>
      <c r="P50" s="124">
        <f t="shared" si="18"/>
        <v>8265</v>
      </c>
      <c r="Q50" s="63">
        <v>5512</v>
      </c>
      <c r="R50" s="63">
        <f t="shared" si="19"/>
        <v>2753</v>
      </c>
      <c r="S50" s="124">
        <v>688</v>
      </c>
    </row>
    <row r="51" spans="1:19" ht="16.2" customHeight="1">
      <c r="A51" s="77">
        <v>46</v>
      </c>
      <c r="B51" s="64" t="s">
        <v>84</v>
      </c>
      <c r="C51" s="65">
        <f>'[38]ADM_MFP Summary'!E51</f>
        <v>0</v>
      </c>
      <c r="D51" s="66">
        <f>'3_Levels 1&amp;2'!AQ49</f>
        <v>7719.2789661319075</v>
      </c>
      <c r="E51" s="66">
        <f t="shared" si="14"/>
        <v>10161.536718128444</v>
      </c>
      <c r="F51" s="66">
        <f t="shared" si="15"/>
        <v>11631.884109990639</v>
      </c>
      <c r="G51" s="119">
        <f t="shared" si="20"/>
        <v>0</v>
      </c>
      <c r="H51" s="67">
        <v>0</v>
      </c>
      <c r="I51" s="67">
        <f t="shared" si="12"/>
        <v>0</v>
      </c>
      <c r="J51" s="116">
        <v>0</v>
      </c>
      <c r="K51" s="119">
        <f t="shared" si="16"/>
        <v>0</v>
      </c>
      <c r="L51" s="68">
        <f>'3_Levels 1&amp;2'!AT49</f>
        <v>3717678</v>
      </c>
      <c r="M51" s="69">
        <f>'3_Levels 1&amp;2'!C49</f>
        <v>1122</v>
      </c>
      <c r="N51" s="69">
        <f t="shared" si="21"/>
        <v>1122</v>
      </c>
      <c r="O51" s="70">
        <f t="shared" si="17"/>
        <v>3313.4385026737968</v>
      </c>
      <c r="P51" s="122">
        <f t="shared" si="18"/>
        <v>0</v>
      </c>
      <c r="Q51" s="70">
        <v>0</v>
      </c>
      <c r="R51" s="70">
        <f t="shared" si="19"/>
        <v>0</v>
      </c>
      <c r="S51" s="122">
        <v>0</v>
      </c>
    </row>
    <row r="52" spans="1:19" ht="16.2" customHeight="1">
      <c r="A52" s="78">
        <v>47</v>
      </c>
      <c r="B52" s="71" t="s">
        <v>85</v>
      </c>
      <c r="C52" s="72">
        <f>'[38]ADM_MFP Summary'!E52</f>
        <v>0.247368</v>
      </c>
      <c r="D52" s="73">
        <f>'3_Levels 1&amp;2'!AQ50</f>
        <v>3586.2270992366412</v>
      </c>
      <c r="E52" s="73">
        <f t="shared" si="14"/>
        <v>4720.8526221589682</v>
      </c>
      <c r="F52" s="73">
        <f t="shared" si="15"/>
        <v>6191.200014021163</v>
      </c>
      <c r="G52" s="117">
        <f t="shared" si="20"/>
        <v>1532</v>
      </c>
      <c r="H52" s="73">
        <v>1024</v>
      </c>
      <c r="I52" s="73">
        <f t="shared" si="12"/>
        <v>508</v>
      </c>
      <c r="J52" s="117">
        <v>127</v>
      </c>
      <c r="K52" s="117">
        <f t="shared" si="16"/>
        <v>1532</v>
      </c>
      <c r="L52" s="74">
        <f>'3_Levels 1&amp;2'!AT50</f>
        <v>20896405.600000001</v>
      </c>
      <c r="M52" s="75">
        <f>'3_Levels 1&amp;2'!C50</f>
        <v>3668</v>
      </c>
      <c r="N52" s="75">
        <f t="shared" si="21"/>
        <v>3668.2473679999998</v>
      </c>
      <c r="O52" s="76">
        <f t="shared" si="17"/>
        <v>5696.5639183142466</v>
      </c>
      <c r="P52" s="123">
        <f t="shared" si="18"/>
        <v>1409</v>
      </c>
      <c r="Q52" s="76">
        <v>936</v>
      </c>
      <c r="R52" s="76">
        <f t="shared" si="19"/>
        <v>473</v>
      </c>
      <c r="S52" s="123">
        <v>118</v>
      </c>
    </row>
    <row r="53" spans="1:19" ht="16.2" customHeight="1">
      <c r="A53" s="78">
        <v>48</v>
      </c>
      <c r="B53" s="71" t="s">
        <v>124</v>
      </c>
      <c r="C53" s="72">
        <f>'[38]ADM_MFP Summary'!E53</f>
        <v>2.9842110000000002</v>
      </c>
      <c r="D53" s="73">
        <f>'3_Levels 1&amp;2'!AQ51</f>
        <v>4686.8180407036907</v>
      </c>
      <c r="E53" s="73">
        <f t="shared" si="14"/>
        <v>6169.653127028022</v>
      </c>
      <c r="F53" s="73">
        <f t="shared" si="15"/>
        <v>7640.0005188902169</v>
      </c>
      <c r="G53" s="117">
        <f t="shared" si="20"/>
        <v>22799</v>
      </c>
      <c r="H53" s="73">
        <v>15200</v>
      </c>
      <c r="I53" s="73">
        <f t="shared" si="12"/>
        <v>7599</v>
      </c>
      <c r="J53" s="117">
        <v>1900</v>
      </c>
      <c r="K53" s="117">
        <f t="shared" si="16"/>
        <v>22799</v>
      </c>
      <c r="L53" s="74">
        <f>'3_Levels 1&amp;2'!AT51</f>
        <v>26976578.199999999</v>
      </c>
      <c r="M53" s="75">
        <f>'3_Levels 1&amp;2'!C51</f>
        <v>5798</v>
      </c>
      <c r="N53" s="75">
        <f t="shared" si="21"/>
        <v>5800.984211</v>
      </c>
      <c r="O53" s="76">
        <f t="shared" si="17"/>
        <v>4650.3450481465206</v>
      </c>
      <c r="P53" s="123">
        <f t="shared" si="18"/>
        <v>13878</v>
      </c>
      <c r="Q53" s="76">
        <v>9256</v>
      </c>
      <c r="R53" s="76">
        <f t="shared" si="19"/>
        <v>4622</v>
      </c>
      <c r="S53" s="123">
        <v>1156</v>
      </c>
    </row>
    <row r="54" spans="1:19" ht="16.2" customHeight="1">
      <c r="A54" s="78">
        <v>49</v>
      </c>
      <c r="B54" s="71" t="s">
        <v>86</v>
      </c>
      <c r="C54" s="72">
        <f>'[38]ADM_MFP Summary'!E54</f>
        <v>1.9263159999999999</v>
      </c>
      <c r="D54" s="73">
        <f>'3_Levels 1&amp;2'!AQ52</f>
        <v>5794.5323034696321</v>
      </c>
      <c r="E54" s="73">
        <f t="shared" si="14"/>
        <v>7627.8306593696288</v>
      </c>
      <c r="F54" s="73">
        <f t="shared" si="15"/>
        <v>9098.1780512318237</v>
      </c>
      <c r="G54" s="117">
        <f t="shared" si="20"/>
        <v>17526</v>
      </c>
      <c r="H54" s="73">
        <v>11688</v>
      </c>
      <c r="I54" s="73">
        <f t="shared" si="12"/>
        <v>5838</v>
      </c>
      <c r="J54" s="117">
        <v>1460</v>
      </c>
      <c r="K54" s="117">
        <f t="shared" si="16"/>
        <v>17526</v>
      </c>
      <c r="L54" s="74">
        <f>'3_Levels 1&amp;2'!AT52</f>
        <v>36596862.5</v>
      </c>
      <c r="M54" s="75">
        <f>'3_Levels 1&amp;2'!C52</f>
        <v>14209</v>
      </c>
      <c r="N54" s="75">
        <f t="shared" si="21"/>
        <v>14210.926315999999</v>
      </c>
      <c r="O54" s="76">
        <f t="shared" si="17"/>
        <v>2575.2622796161995</v>
      </c>
      <c r="P54" s="123">
        <f t="shared" si="18"/>
        <v>4961</v>
      </c>
      <c r="Q54" s="76">
        <v>3304</v>
      </c>
      <c r="R54" s="76">
        <f t="shared" si="19"/>
        <v>1657</v>
      </c>
      <c r="S54" s="123">
        <v>414</v>
      </c>
    </row>
    <row r="55" spans="1:19" ht="16.2" customHeight="1">
      <c r="A55" s="57">
        <v>50</v>
      </c>
      <c r="B55" s="58" t="s">
        <v>87</v>
      </c>
      <c r="C55" s="59">
        <f>'[38]ADM_MFP Summary'!E55</f>
        <v>5.5315799999999999</v>
      </c>
      <c r="D55" s="60">
        <f>'3_Levels 1&amp;2'!AQ53</f>
        <v>5731.2117822520504</v>
      </c>
      <c r="E55" s="60">
        <f t="shared" si="14"/>
        <v>7544.4765269193658</v>
      </c>
      <c r="F55" s="60">
        <f t="shared" si="15"/>
        <v>9014.8239187815598</v>
      </c>
      <c r="G55" s="118">
        <f t="shared" si="20"/>
        <v>49866</v>
      </c>
      <c r="H55" s="60">
        <v>33248</v>
      </c>
      <c r="I55" s="60">
        <f t="shared" si="12"/>
        <v>16618</v>
      </c>
      <c r="J55" s="118">
        <v>4155</v>
      </c>
      <c r="K55" s="118">
        <f t="shared" si="16"/>
        <v>49866</v>
      </c>
      <c r="L55" s="61">
        <f>'3_Levels 1&amp;2'!AT53</f>
        <v>27497625.899999999</v>
      </c>
      <c r="M55" s="62">
        <f>'3_Levels 1&amp;2'!C53</f>
        <v>8046</v>
      </c>
      <c r="N55" s="62">
        <f t="shared" si="21"/>
        <v>8051.5315799999998</v>
      </c>
      <c r="O55" s="63">
        <f t="shared" si="17"/>
        <v>3415.2043777986396</v>
      </c>
      <c r="P55" s="124">
        <f t="shared" si="18"/>
        <v>18891</v>
      </c>
      <c r="Q55" s="63">
        <v>12592</v>
      </c>
      <c r="R55" s="63">
        <f t="shared" si="19"/>
        <v>6299</v>
      </c>
      <c r="S55" s="124">
        <v>1575</v>
      </c>
    </row>
    <row r="56" spans="1:19" ht="16.2" customHeight="1">
      <c r="A56" s="77">
        <v>51</v>
      </c>
      <c r="B56" s="64" t="s">
        <v>88</v>
      </c>
      <c r="C56" s="65">
        <f>'[38]ADM_MFP Summary'!E56</f>
        <v>1.2210529999999999</v>
      </c>
      <c r="D56" s="66">
        <f>'3_Levels 1&amp;2'!AQ54</f>
        <v>5388.9547332185884</v>
      </c>
      <c r="E56" s="66">
        <f t="shared" si="14"/>
        <v>7093.9347618075199</v>
      </c>
      <c r="F56" s="66">
        <f t="shared" si="15"/>
        <v>8564.2821536697156</v>
      </c>
      <c r="G56" s="119">
        <f t="shared" si="20"/>
        <v>10457</v>
      </c>
      <c r="H56" s="67">
        <v>6968</v>
      </c>
      <c r="I56" s="67">
        <f t="shared" si="12"/>
        <v>3489</v>
      </c>
      <c r="J56" s="116">
        <v>872</v>
      </c>
      <c r="K56" s="119">
        <f t="shared" si="16"/>
        <v>10457</v>
      </c>
      <c r="L56" s="68">
        <f>'3_Levels 1&amp;2'!AT54</f>
        <v>34790216.799999997</v>
      </c>
      <c r="M56" s="69">
        <f>'3_Levels 1&amp;2'!C54</f>
        <v>8715</v>
      </c>
      <c r="N56" s="69">
        <f t="shared" si="21"/>
        <v>8716.2210529999993</v>
      </c>
      <c r="O56" s="70">
        <f t="shared" si="17"/>
        <v>3991.4335109738527</v>
      </c>
      <c r="P56" s="122">
        <f t="shared" si="18"/>
        <v>4874</v>
      </c>
      <c r="Q56" s="70">
        <v>3248</v>
      </c>
      <c r="R56" s="70">
        <f t="shared" si="19"/>
        <v>1626</v>
      </c>
      <c r="S56" s="122">
        <v>407</v>
      </c>
    </row>
    <row r="57" spans="1:19" ht="16.2" customHeight="1">
      <c r="A57" s="78">
        <v>52</v>
      </c>
      <c r="B57" s="71" t="s">
        <v>89</v>
      </c>
      <c r="C57" s="72">
        <f>'[38]ADM_MFP Summary'!E57</f>
        <v>6.1526329999999998</v>
      </c>
      <c r="D57" s="73">
        <f>'3_Levels 1&amp;2'!AQ55</f>
        <v>5800.7715803452857</v>
      </c>
      <c r="E57" s="73">
        <f t="shared" si="14"/>
        <v>7636.0439447483141</v>
      </c>
      <c r="F57" s="73">
        <f t="shared" si="15"/>
        <v>9106.391336610508</v>
      </c>
      <c r="G57" s="117">
        <f t="shared" si="20"/>
        <v>56028</v>
      </c>
      <c r="H57" s="73">
        <v>36072</v>
      </c>
      <c r="I57" s="73">
        <f t="shared" si="12"/>
        <v>19956</v>
      </c>
      <c r="J57" s="117">
        <v>4989</v>
      </c>
      <c r="K57" s="117">
        <f t="shared" si="16"/>
        <v>56028</v>
      </c>
      <c r="L57" s="74">
        <f>'3_Levels 1&amp;2'!AT55</f>
        <v>136599831.08000001</v>
      </c>
      <c r="M57" s="75">
        <f>'3_Levels 1&amp;2'!C55</f>
        <v>37650</v>
      </c>
      <c r="N57" s="75">
        <f t="shared" si="21"/>
        <v>37656.152632999998</v>
      </c>
      <c r="O57" s="76">
        <f>L57/N57</f>
        <v>3627.5567610773555</v>
      </c>
      <c r="P57" s="123">
        <f t="shared" si="18"/>
        <v>22319</v>
      </c>
      <c r="Q57" s="76">
        <v>14368</v>
      </c>
      <c r="R57" s="76">
        <f t="shared" si="19"/>
        <v>7951</v>
      </c>
      <c r="S57" s="123">
        <v>1988</v>
      </c>
    </row>
    <row r="58" spans="1:19" ht="16.2" customHeight="1">
      <c r="A58" s="78">
        <v>53</v>
      </c>
      <c r="B58" s="71" t="s">
        <v>90</v>
      </c>
      <c r="C58" s="72">
        <f>'[38]ADM_MFP Summary'!E58</f>
        <v>10.010527</v>
      </c>
      <c r="D58" s="73">
        <f>'3_Levels 1&amp;2'!AQ56</f>
        <v>5890.3959557103499</v>
      </c>
      <c r="E58" s="73">
        <f t="shared" si="14"/>
        <v>7754.024054692155</v>
      </c>
      <c r="F58" s="73">
        <f t="shared" si="15"/>
        <v>9224.3714465543489</v>
      </c>
      <c r="G58" s="117">
        <f t="shared" si="20"/>
        <v>92341</v>
      </c>
      <c r="H58" s="73">
        <v>62792</v>
      </c>
      <c r="I58" s="73">
        <f t="shared" si="12"/>
        <v>29549</v>
      </c>
      <c r="J58" s="117">
        <v>7387</v>
      </c>
      <c r="K58" s="117">
        <f t="shared" si="16"/>
        <v>92341</v>
      </c>
      <c r="L58" s="74">
        <f>'3_Levels 1&amp;2'!AT56</f>
        <v>47670774</v>
      </c>
      <c r="M58" s="75">
        <f>'3_Levels 1&amp;2'!C56</f>
        <v>19237</v>
      </c>
      <c r="N58" s="75">
        <f t="shared" si="21"/>
        <v>19247.010526999999</v>
      </c>
      <c r="O58" s="76">
        <f t="shared" si="17"/>
        <v>2476.7884827166649</v>
      </c>
      <c r="P58" s="123">
        <f t="shared" si="18"/>
        <v>24794</v>
      </c>
      <c r="Q58" s="76">
        <v>16856</v>
      </c>
      <c r="R58" s="76">
        <f t="shared" si="19"/>
        <v>7938</v>
      </c>
      <c r="S58" s="123">
        <v>1985</v>
      </c>
    </row>
    <row r="59" spans="1:19" ht="16.2" customHeight="1">
      <c r="A59" s="78">
        <v>54</v>
      </c>
      <c r="B59" s="71" t="s">
        <v>91</v>
      </c>
      <c r="C59" s="72">
        <f>'[38]ADM_MFP Summary'!E59</f>
        <v>1</v>
      </c>
      <c r="D59" s="73">
        <f>'3_Levels 1&amp;2'!AQ57</f>
        <v>6979.2328660436133</v>
      </c>
      <c r="E59" s="73">
        <f t="shared" si="14"/>
        <v>9187.351738916168</v>
      </c>
      <c r="F59" s="73">
        <f t="shared" si="15"/>
        <v>10657.699130778363</v>
      </c>
      <c r="G59" s="117">
        <f t="shared" si="20"/>
        <v>10658</v>
      </c>
      <c r="H59" s="73">
        <v>7104</v>
      </c>
      <c r="I59" s="73">
        <f t="shared" si="12"/>
        <v>3554</v>
      </c>
      <c r="J59" s="117">
        <v>889</v>
      </c>
      <c r="K59" s="117">
        <f t="shared" si="16"/>
        <v>10658</v>
      </c>
      <c r="L59" s="74">
        <f>'3_Levels 1&amp;2'!AT57</f>
        <v>2789450.5</v>
      </c>
      <c r="M59" s="75">
        <f>'3_Levels 1&amp;2'!C57</f>
        <v>642</v>
      </c>
      <c r="N59" s="75">
        <f t="shared" si="21"/>
        <v>643</v>
      </c>
      <c r="O59" s="76">
        <f t="shared" si="17"/>
        <v>4338.1811819595641</v>
      </c>
      <c r="P59" s="123">
        <f t="shared" si="18"/>
        <v>4338</v>
      </c>
      <c r="Q59" s="76">
        <v>2896</v>
      </c>
      <c r="R59" s="76">
        <f t="shared" si="19"/>
        <v>1442</v>
      </c>
      <c r="S59" s="123">
        <v>361</v>
      </c>
    </row>
    <row r="60" spans="1:19" ht="16.2" customHeight="1">
      <c r="A60" s="57">
        <v>55</v>
      </c>
      <c r="B60" s="58" t="s">
        <v>92</v>
      </c>
      <c r="C60" s="59">
        <f>'[38]ADM_MFP Summary'!E60</f>
        <v>6.6631580000000001</v>
      </c>
      <c r="D60" s="60">
        <f>'3_Levels 1&amp;2'!AQ58</f>
        <v>5216.6215241721475</v>
      </c>
      <c r="E60" s="60">
        <f t="shared" si="14"/>
        <v>6867.0780515938441</v>
      </c>
      <c r="F60" s="60">
        <f t="shared" si="15"/>
        <v>8337.4254434560389</v>
      </c>
      <c r="G60" s="118">
        <f t="shared" si="20"/>
        <v>55554</v>
      </c>
      <c r="H60" s="60">
        <v>36096</v>
      </c>
      <c r="I60" s="60">
        <f t="shared" si="12"/>
        <v>19458</v>
      </c>
      <c r="J60" s="118">
        <v>4865</v>
      </c>
      <c r="K60" s="118">
        <f t="shared" si="16"/>
        <v>55554</v>
      </c>
      <c r="L60" s="61">
        <f>'3_Levels 1&amp;2'!AT58</f>
        <v>63966822.5</v>
      </c>
      <c r="M60" s="62">
        <f>'3_Levels 1&amp;2'!C58</f>
        <v>17334</v>
      </c>
      <c r="N60" s="62">
        <f t="shared" si="21"/>
        <v>17340.663157999999</v>
      </c>
      <c r="O60" s="63">
        <f t="shared" si="17"/>
        <v>3688.8336920661154</v>
      </c>
      <c r="P60" s="124">
        <f t="shared" si="18"/>
        <v>24579</v>
      </c>
      <c r="Q60" s="63">
        <v>15976</v>
      </c>
      <c r="R60" s="63">
        <f t="shared" si="19"/>
        <v>8603</v>
      </c>
      <c r="S60" s="124">
        <v>2151</v>
      </c>
    </row>
    <row r="61" spans="1:19" ht="16.2" customHeight="1">
      <c r="A61" s="77">
        <v>56</v>
      </c>
      <c r="B61" s="64" t="s">
        <v>93</v>
      </c>
      <c r="C61" s="65">
        <f>'[38]ADM_MFP Summary'!E61</f>
        <v>1.521053</v>
      </c>
      <c r="D61" s="66">
        <f>'3_Levels 1&amp;2'!AQ59</f>
        <v>6370.7974622550591</v>
      </c>
      <c r="E61" s="66">
        <f t="shared" si="14"/>
        <v>8386.4169983357551</v>
      </c>
      <c r="F61" s="66">
        <f t="shared" si="15"/>
        <v>9856.76439019795</v>
      </c>
      <c r="G61" s="119">
        <f t="shared" si="20"/>
        <v>14993</v>
      </c>
      <c r="H61" s="67">
        <v>9992</v>
      </c>
      <c r="I61" s="67">
        <f t="shared" si="12"/>
        <v>5001</v>
      </c>
      <c r="J61" s="116">
        <v>1250</v>
      </c>
      <c r="K61" s="119">
        <f t="shared" si="16"/>
        <v>14993</v>
      </c>
      <c r="L61" s="68">
        <f>'3_Levels 1&amp;2'!AT59</f>
        <v>10698701.4</v>
      </c>
      <c r="M61" s="69">
        <f>'3_Levels 1&amp;2'!C59</f>
        <v>3113</v>
      </c>
      <c r="N61" s="69">
        <f t="shared" si="21"/>
        <v>3114.5210529999999</v>
      </c>
      <c r="O61" s="70">
        <f t="shared" si="17"/>
        <v>3435.1032527761181</v>
      </c>
      <c r="P61" s="122">
        <f t="shared" si="18"/>
        <v>5225</v>
      </c>
      <c r="Q61" s="70">
        <v>3480</v>
      </c>
      <c r="R61" s="70">
        <f t="shared" si="19"/>
        <v>1745</v>
      </c>
      <c r="S61" s="122">
        <v>436</v>
      </c>
    </row>
    <row r="62" spans="1:19" ht="16.2" customHeight="1">
      <c r="A62" s="78">
        <v>57</v>
      </c>
      <c r="B62" s="71" t="s">
        <v>94</v>
      </c>
      <c r="C62" s="72">
        <f>'[38]ADM_MFP Summary'!E62</f>
        <v>5.7894730000000001</v>
      </c>
      <c r="D62" s="73">
        <f>'3_Levels 1&amp;2'!AQ60</f>
        <v>5422.9979142154243</v>
      </c>
      <c r="E62" s="73">
        <f t="shared" si="14"/>
        <v>7138.7486667355588</v>
      </c>
      <c r="F62" s="73">
        <f t="shared" si="15"/>
        <v>8609.0960585977537</v>
      </c>
      <c r="G62" s="117">
        <f t="shared" si="20"/>
        <v>49842</v>
      </c>
      <c r="H62" s="73">
        <v>33232</v>
      </c>
      <c r="I62" s="73">
        <f t="shared" si="12"/>
        <v>16610</v>
      </c>
      <c r="J62" s="117">
        <v>4153</v>
      </c>
      <c r="K62" s="117">
        <f t="shared" si="16"/>
        <v>49842</v>
      </c>
      <c r="L62" s="74">
        <f>'3_Levels 1&amp;2'!AT60</f>
        <v>29017298.5</v>
      </c>
      <c r="M62" s="75">
        <f>'3_Levels 1&amp;2'!C60</f>
        <v>9349</v>
      </c>
      <c r="N62" s="75">
        <f t="shared" si="21"/>
        <v>9354.7894730000007</v>
      </c>
      <c r="O62" s="76">
        <f t="shared" si="17"/>
        <v>3101.865475834637</v>
      </c>
      <c r="P62" s="123">
        <f t="shared" si="18"/>
        <v>17958</v>
      </c>
      <c r="Q62" s="76">
        <v>11976</v>
      </c>
      <c r="R62" s="76">
        <f t="shared" si="19"/>
        <v>5982</v>
      </c>
      <c r="S62" s="123">
        <v>1496</v>
      </c>
    </row>
    <row r="63" spans="1:19" ht="16.2" customHeight="1">
      <c r="A63" s="78">
        <v>58</v>
      </c>
      <c r="B63" s="71" t="s">
        <v>95</v>
      </c>
      <c r="C63" s="72">
        <f>'[38]ADM_MFP Summary'!E63</f>
        <v>1</v>
      </c>
      <c r="D63" s="73">
        <f>'3_Levels 1&amp;2'!AQ61</f>
        <v>6477.0540979800326</v>
      </c>
      <c r="E63" s="73">
        <f t="shared" si="14"/>
        <v>8526.2915527081786</v>
      </c>
      <c r="F63" s="73">
        <f t="shared" si="15"/>
        <v>9996.6389445703735</v>
      </c>
      <c r="G63" s="117">
        <f t="shared" si="20"/>
        <v>9997</v>
      </c>
      <c r="H63" s="73">
        <v>6664</v>
      </c>
      <c r="I63" s="73">
        <f t="shared" si="12"/>
        <v>3333</v>
      </c>
      <c r="J63" s="117">
        <v>833</v>
      </c>
      <c r="K63" s="117">
        <f t="shared" si="16"/>
        <v>9997</v>
      </c>
      <c r="L63" s="74">
        <f>'3_Levels 1&amp;2'!AT61</f>
        <v>20354390</v>
      </c>
      <c r="M63" s="75">
        <f>'3_Levels 1&amp;2'!C61</f>
        <v>8614</v>
      </c>
      <c r="N63" s="75">
        <f t="shared" si="21"/>
        <v>8615</v>
      </c>
      <c r="O63" s="76">
        <f t="shared" si="17"/>
        <v>2362.6686012768428</v>
      </c>
      <c r="P63" s="123">
        <f t="shared" si="18"/>
        <v>2363</v>
      </c>
      <c r="Q63" s="76">
        <v>1576</v>
      </c>
      <c r="R63" s="76">
        <f t="shared" si="19"/>
        <v>787</v>
      </c>
      <c r="S63" s="123">
        <v>197</v>
      </c>
    </row>
    <row r="64" spans="1:19" ht="16.2" customHeight="1">
      <c r="A64" s="78">
        <v>59</v>
      </c>
      <c r="B64" s="71" t="s">
        <v>96</v>
      </c>
      <c r="C64" s="72">
        <f>'[38]ADM_MFP Summary'!E64</f>
        <v>2.6736840000000002</v>
      </c>
      <c r="D64" s="73">
        <f>'3_Levels 1&amp;2'!AQ62</f>
        <v>7122.6894767107533</v>
      </c>
      <c r="E64" s="73">
        <f t="shared" si="14"/>
        <v>9376.1957518282798</v>
      </c>
      <c r="F64" s="73">
        <f t="shared" si="15"/>
        <v>10846.543143690475</v>
      </c>
      <c r="G64" s="117">
        <f t="shared" si="20"/>
        <v>29000</v>
      </c>
      <c r="H64" s="73">
        <v>19336</v>
      </c>
      <c r="I64" s="73">
        <f t="shared" si="12"/>
        <v>9664</v>
      </c>
      <c r="J64" s="117">
        <v>2416</v>
      </c>
      <c r="K64" s="117">
        <f t="shared" si="16"/>
        <v>29000</v>
      </c>
      <c r="L64" s="74">
        <f>'3_Levels 1&amp;2'!AT62</f>
        <v>8299167</v>
      </c>
      <c r="M64" s="75">
        <f>'3_Levels 1&amp;2'!C62</f>
        <v>5217</v>
      </c>
      <c r="N64" s="75">
        <f t="shared" si="21"/>
        <v>5219.6736840000003</v>
      </c>
      <c r="O64" s="76">
        <f t="shared" si="17"/>
        <v>1589.9781293684412</v>
      </c>
      <c r="P64" s="123">
        <f t="shared" si="18"/>
        <v>4251</v>
      </c>
      <c r="Q64" s="76">
        <v>2832</v>
      </c>
      <c r="R64" s="76">
        <f t="shared" si="19"/>
        <v>1419</v>
      </c>
      <c r="S64" s="123">
        <v>355</v>
      </c>
    </row>
    <row r="65" spans="1:19" ht="16.2" customHeight="1">
      <c r="A65" s="57">
        <v>60</v>
      </c>
      <c r="B65" s="58" t="s">
        <v>97</v>
      </c>
      <c r="C65" s="59">
        <f>'[38]ADM_MFP Summary'!E65</f>
        <v>8.3684220000000007</v>
      </c>
      <c r="D65" s="60">
        <f>'3_Levels 1&amp;2'!AQ63</f>
        <v>5955.2910052910056</v>
      </c>
      <c r="E65" s="60">
        <f t="shared" si="14"/>
        <v>7839.450871371776</v>
      </c>
      <c r="F65" s="60">
        <f t="shared" si="15"/>
        <v>9309.7982632339699</v>
      </c>
      <c r="G65" s="118">
        <f t="shared" si="20"/>
        <v>77908</v>
      </c>
      <c r="H65" s="60">
        <v>51936</v>
      </c>
      <c r="I65" s="60">
        <f t="shared" si="12"/>
        <v>25972</v>
      </c>
      <c r="J65" s="118">
        <v>6493</v>
      </c>
      <c r="K65" s="118">
        <f t="shared" si="16"/>
        <v>77908</v>
      </c>
      <c r="L65" s="61">
        <f>'3_Levels 1&amp;2'!AT63</f>
        <v>21587296.920000002</v>
      </c>
      <c r="M65" s="62">
        <f>'3_Levels 1&amp;2'!C63</f>
        <v>6237</v>
      </c>
      <c r="N65" s="62">
        <f t="shared" si="21"/>
        <v>6245.3684219999996</v>
      </c>
      <c r="O65" s="63">
        <f t="shared" si="17"/>
        <v>3456.5289765702796</v>
      </c>
      <c r="P65" s="124">
        <f t="shared" si="18"/>
        <v>28926</v>
      </c>
      <c r="Q65" s="63">
        <v>19288</v>
      </c>
      <c r="R65" s="63">
        <f t="shared" si="19"/>
        <v>9638</v>
      </c>
      <c r="S65" s="124">
        <v>2410</v>
      </c>
    </row>
    <row r="66" spans="1:19" ht="16.2" customHeight="1">
      <c r="A66" s="77">
        <v>61</v>
      </c>
      <c r="B66" s="64" t="s">
        <v>98</v>
      </c>
      <c r="C66" s="65">
        <f>'[38]ADM_MFP Summary'!E66</f>
        <v>1.3421050000000001</v>
      </c>
      <c r="D66" s="66">
        <f>'3_Levels 1&amp;2'!AQ64</f>
        <v>3589.6278747575507</v>
      </c>
      <c r="E66" s="66">
        <f t="shared" si="14"/>
        <v>4725.3293492571147</v>
      </c>
      <c r="F66" s="66">
        <f t="shared" si="15"/>
        <v>6195.6767411193096</v>
      </c>
      <c r="G66" s="119">
        <f t="shared" si="20"/>
        <v>8315</v>
      </c>
      <c r="H66" s="67">
        <v>5544</v>
      </c>
      <c r="I66" s="67">
        <f t="shared" si="12"/>
        <v>2771</v>
      </c>
      <c r="J66" s="116">
        <v>693</v>
      </c>
      <c r="K66" s="119">
        <f t="shared" si="16"/>
        <v>8315</v>
      </c>
      <c r="L66" s="68">
        <f>'3_Levels 1&amp;2'!AT64</f>
        <v>18981929.219999999</v>
      </c>
      <c r="M66" s="69">
        <f>'3_Levels 1&amp;2'!C64</f>
        <v>3609</v>
      </c>
      <c r="N66" s="69">
        <f t="shared" si="21"/>
        <v>3610.3421050000002</v>
      </c>
      <c r="O66" s="70">
        <f t="shared" si="17"/>
        <v>5257.6538920540879</v>
      </c>
      <c r="P66" s="122">
        <f t="shared" si="18"/>
        <v>7056</v>
      </c>
      <c r="Q66" s="70">
        <v>4704</v>
      </c>
      <c r="R66" s="70">
        <f t="shared" si="19"/>
        <v>2352</v>
      </c>
      <c r="S66" s="122">
        <v>588</v>
      </c>
    </row>
    <row r="67" spans="1:19" ht="16.2" customHeight="1">
      <c r="A67" s="78">
        <v>62</v>
      </c>
      <c r="B67" s="71" t="s">
        <v>99</v>
      </c>
      <c r="C67" s="72">
        <f>'[38]ADM_MFP Summary'!E67</f>
        <v>2.3894730000000002</v>
      </c>
      <c r="D67" s="73">
        <f>'3_Levels 1&amp;2'!AQ65</f>
        <v>6613.5079403272375</v>
      </c>
      <c r="E67" s="73">
        <f t="shared" si="14"/>
        <v>8705.9172321821825</v>
      </c>
      <c r="F67" s="73">
        <f t="shared" si="15"/>
        <v>10176.264624044377</v>
      </c>
      <c r="G67" s="117">
        <f t="shared" si="20"/>
        <v>24316</v>
      </c>
      <c r="H67" s="73">
        <v>16208</v>
      </c>
      <c r="I67" s="73">
        <f t="shared" si="12"/>
        <v>8108</v>
      </c>
      <c r="J67" s="117">
        <v>2027</v>
      </c>
      <c r="K67" s="117">
        <f t="shared" si="16"/>
        <v>24316</v>
      </c>
      <c r="L67" s="74">
        <f>'3_Levels 1&amp;2'!AT65</f>
        <v>4398213.5</v>
      </c>
      <c r="M67" s="75">
        <f>'3_Levels 1&amp;2'!C65</f>
        <v>2078</v>
      </c>
      <c r="N67" s="75">
        <f t="shared" si="21"/>
        <v>2080.3894730000002</v>
      </c>
      <c r="O67" s="76">
        <f t="shared" si="17"/>
        <v>2114.1298574528978</v>
      </c>
      <c r="P67" s="123">
        <f t="shared" si="18"/>
        <v>5052</v>
      </c>
      <c r="Q67" s="76">
        <v>3368</v>
      </c>
      <c r="R67" s="76">
        <f t="shared" si="19"/>
        <v>1684</v>
      </c>
      <c r="S67" s="123">
        <v>421</v>
      </c>
    </row>
    <row r="68" spans="1:19" ht="16.2" customHeight="1">
      <c r="A68" s="78">
        <v>63</v>
      </c>
      <c r="B68" s="71" t="s">
        <v>100</v>
      </c>
      <c r="C68" s="72">
        <f>'[38]ADM_MFP Summary'!E68</f>
        <v>1.742105</v>
      </c>
      <c r="D68" s="73">
        <f>'3_Levels 1&amp;2'!AQ66</f>
        <v>4656.5767250257468</v>
      </c>
      <c r="E68" s="73">
        <f t="shared" si="14"/>
        <v>6129.8439374632708</v>
      </c>
      <c r="F68" s="73">
        <f t="shared" si="15"/>
        <v>7600.1913293254656</v>
      </c>
      <c r="G68" s="117">
        <f t="shared" si="20"/>
        <v>13240</v>
      </c>
      <c r="H68" s="73">
        <v>8824</v>
      </c>
      <c r="I68" s="73">
        <f t="shared" si="12"/>
        <v>4416</v>
      </c>
      <c r="J68" s="117">
        <v>1104</v>
      </c>
      <c r="K68" s="117">
        <f t="shared" si="16"/>
        <v>13240</v>
      </c>
      <c r="L68" s="74">
        <f>'3_Levels 1&amp;2'!AT66</f>
        <v>9751029.9800000004</v>
      </c>
      <c r="M68" s="75">
        <f>'3_Levels 1&amp;2'!C66</f>
        <v>1942</v>
      </c>
      <c r="N68" s="75">
        <f t="shared" si="21"/>
        <v>1943.742105</v>
      </c>
      <c r="O68" s="76">
        <f t="shared" si="17"/>
        <v>5016.627439883544</v>
      </c>
      <c r="P68" s="123">
        <f t="shared" si="18"/>
        <v>8739</v>
      </c>
      <c r="Q68" s="76">
        <v>5824</v>
      </c>
      <c r="R68" s="76">
        <f t="shared" si="19"/>
        <v>2915</v>
      </c>
      <c r="S68" s="123">
        <v>729</v>
      </c>
    </row>
    <row r="69" spans="1:19" ht="16.2" customHeight="1">
      <c r="A69" s="78">
        <v>64</v>
      </c>
      <c r="B69" s="71" t="s">
        <v>101</v>
      </c>
      <c r="C69" s="72">
        <f>'[38]ADM_MFP Summary'!E69</f>
        <v>0</v>
      </c>
      <c r="D69" s="73">
        <f>'3_Levels 1&amp;2'!AQ67</f>
        <v>7014.5458853942264</v>
      </c>
      <c r="E69" s="73">
        <f t="shared" si="14"/>
        <v>9233.8372389652814</v>
      </c>
      <c r="F69" s="73">
        <f t="shared" si="15"/>
        <v>10704.184630827476</v>
      </c>
      <c r="G69" s="117">
        <f t="shared" si="20"/>
        <v>0</v>
      </c>
      <c r="H69" s="73">
        <v>0</v>
      </c>
      <c r="I69" s="73">
        <f t="shared" si="12"/>
        <v>0</v>
      </c>
      <c r="J69" s="117">
        <v>0</v>
      </c>
      <c r="K69" s="117">
        <f t="shared" si="16"/>
        <v>0</v>
      </c>
      <c r="L69" s="74">
        <f>'3_Levels 1&amp;2'!AT67</f>
        <v>7028786</v>
      </c>
      <c r="M69" s="75">
        <f>'3_Levels 1&amp;2'!C67</f>
        <v>2321</v>
      </c>
      <c r="N69" s="75">
        <f t="shared" si="21"/>
        <v>2321</v>
      </c>
      <c r="O69" s="76">
        <f t="shared" si="17"/>
        <v>3028.3438173201207</v>
      </c>
      <c r="P69" s="123">
        <f t="shared" si="18"/>
        <v>0</v>
      </c>
      <c r="Q69" s="76">
        <v>0</v>
      </c>
      <c r="R69" s="76">
        <f t="shared" si="19"/>
        <v>0</v>
      </c>
      <c r="S69" s="123">
        <v>0</v>
      </c>
    </row>
    <row r="70" spans="1:19" ht="16.2" customHeight="1">
      <c r="A70" s="57">
        <v>65</v>
      </c>
      <c r="B70" s="58" t="s">
        <v>102</v>
      </c>
      <c r="C70" s="59">
        <f>'[38]ADM_MFP Summary'!E70</f>
        <v>4.052632</v>
      </c>
      <c r="D70" s="60">
        <f>'3_Levels 1&amp;2'!AQ68</f>
        <v>5805.6409261728695</v>
      </c>
      <c r="E70" s="60">
        <f t="shared" si="14"/>
        <v>7642.4538745665459</v>
      </c>
      <c r="F70" s="60">
        <f t="shared" si="15"/>
        <v>9112.8012664287417</v>
      </c>
      <c r="G70" s="118">
        <f t="shared" ref="G70:G74" si="22">ROUND(C70*F70,0)</f>
        <v>36931</v>
      </c>
      <c r="H70" s="60">
        <v>24944</v>
      </c>
      <c r="I70" s="60">
        <f t="shared" ref="I70:I73" si="23">G70-H70</f>
        <v>11987</v>
      </c>
      <c r="J70" s="118">
        <v>2997</v>
      </c>
      <c r="K70" s="118">
        <f t="shared" si="16"/>
        <v>36931</v>
      </c>
      <c r="L70" s="61">
        <f>'3_Levels 1&amp;2'!AT68</f>
        <v>33569087.200000003</v>
      </c>
      <c r="M70" s="62">
        <f>'3_Levels 1&amp;2'!C68</f>
        <v>8249</v>
      </c>
      <c r="N70" s="62">
        <f t="shared" ref="N70:N74" si="24">C70+M70</f>
        <v>8253.0526320000008</v>
      </c>
      <c r="O70" s="63">
        <f t="shared" si="17"/>
        <v>4067.4752357498355</v>
      </c>
      <c r="P70" s="124">
        <f t="shared" si="18"/>
        <v>16484</v>
      </c>
      <c r="Q70" s="63">
        <v>11136</v>
      </c>
      <c r="R70" s="63">
        <f t="shared" si="19"/>
        <v>5348</v>
      </c>
      <c r="S70" s="124">
        <v>1337</v>
      </c>
    </row>
    <row r="71" spans="1:19" ht="16.2" customHeight="1">
      <c r="A71" s="77">
        <v>66</v>
      </c>
      <c r="B71" s="64" t="s">
        <v>103</v>
      </c>
      <c r="C71" s="65">
        <f>'[38]ADM_MFP Summary'!E71</f>
        <v>0</v>
      </c>
      <c r="D71" s="66">
        <f>'3_Levels 1&amp;2'!AQ69</f>
        <v>7321.5680894308944</v>
      </c>
      <c r="E71" s="66">
        <f t="shared" ref="E71:E75" si="25">D71*(1+$E$3)</f>
        <v>9637.996411510725</v>
      </c>
      <c r="F71" s="66">
        <f t="shared" ref="F71:F75" si="26">E71+$F$3</f>
        <v>11108.34380337292</v>
      </c>
      <c r="G71" s="119">
        <f t="shared" si="22"/>
        <v>0</v>
      </c>
      <c r="H71" s="67">
        <v>0</v>
      </c>
      <c r="I71" s="67">
        <f t="shared" si="23"/>
        <v>0</v>
      </c>
      <c r="J71" s="116">
        <v>0</v>
      </c>
      <c r="K71" s="119">
        <f t="shared" ref="K71:K74" si="27">G71</f>
        <v>0</v>
      </c>
      <c r="L71" s="68">
        <f>'3_Levels 1&amp;2'!AT69</f>
        <v>8221120</v>
      </c>
      <c r="M71" s="69">
        <f>'3_Levels 1&amp;2'!C69</f>
        <v>1968</v>
      </c>
      <c r="N71" s="69">
        <f t="shared" si="24"/>
        <v>1968</v>
      </c>
      <c r="O71" s="70">
        <f t="shared" ref="O71:O75" si="28">L71/N71</f>
        <v>4177.3983739837395</v>
      </c>
      <c r="P71" s="122">
        <f t="shared" ref="P71:P74" si="29">ROUND(C71*O71,0)</f>
        <v>0</v>
      </c>
      <c r="Q71" s="70">
        <v>0</v>
      </c>
      <c r="R71" s="70">
        <f t="shared" ref="R71:R74" si="30">P71-Q71</f>
        <v>0</v>
      </c>
      <c r="S71" s="122">
        <v>0</v>
      </c>
    </row>
    <row r="72" spans="1:19" ht="16.2" customHeight="1">
      <c r="A72" s="78">
        <v>67</v>
      </c>
      <c r="B72" s="71" t="s">
        <v>11</v>
      </c>
      <c r="C72" s="72">
        <f>'[38]ADM_MFP Summary'!E72</f>
        <v>0</v>
      </c>
      <c r="D72" s="73">
        <f>'3_Levels 1&amp;2'!AQ70</f>
        <v>5949.1853695901955</v>
      </c>
      <c r="E72" s="73">
        <f t="shared" si="25"/>
        <v>7831.4135091215567</v>
      </c>
      <c r="F72" s="73">
        <f t="shared" si="26"/>
        <v>9301.7609009837506</v>
      </c>
      <c r="G72" s="117">
        <f t="shared" si="22"/>
        <v>0</v>
      </c>
      <c r="H72" s="73">
        <v>0</v>
      </c>
      <c r="I72" s="73">
        <f t="shared" si="23"/>
        <v>0</v>
      </c>
      <c r="J72" s="117">
        <v>0</v>
      </c>
      <c r="K72" s="117">
        <f t="shared" si="27"/>
        <v>0</v>
      </c>
      <c r="L72" s="74">
        <f>'3_Levels 1&amp;2'!AT70</f>
        <v>17067467.84</v>
      </c>
      <c r="M72" s="75">
        <f>'3_Levels 1&amp;2'!C70</f>
        <v>5222</v>
      </c>
      <c r="N72" s="75">
        <f t="shared" si="24"/>
        <v>5222</v>
      </c>
      <c r="O72" s="76">
        <f t="shared" si="28"/>
        <v>3268.3776024511681</v>
      </c>
      <c r="P72" s="123">
        <f t="shared" si="29"/>
        <v>0</v>
      </c>
      <c r="Q72" s="76">
        <v>0</v>
      </c>
      <c r="R72" s="76">
        <f t="shared" si="30"/>
        <v>0</v>
      </c>
      <c r="S72" s="123">
        <v>0</v>
      </c>
    </row>
    <row r="73" spans="1:19" ht="16.2" customHeight="1">
      <c r="A73" s="78">
        <v>68</v>
      </c>
      <c r="B73" s="80" t="s">
        <v>10</v>
      </c>
      <c r="C73" s="72">
        <f>'[38]ADM_MFP Summary'!E73</f>
        <v>1</v>
      </c>
      <c r="D73" s="73">
        <f>'3_Levels 1&amp;2'!AQ71</f>
        <v>7194.2608456891821</v>
      </c>
      <c r="E73" s="73">
        <f t="shared" si="25"/>
        <v>9470.4111697490353</v>
      </c>
      <c r="F73" s="73">
        <f t="shared" si="26"/>
        <v>10940.75856161123</v>
      </c>
      <c r="G73" s="117">
        <f t="shared" si="22"/>
        <v>10941</v>
      </c>
      <c r="H73" s="73">
        <v>7296</v>
      </c>
      <c r="I73" s="73">
        <f t="shared" si="23"/>
        <v>3645</v>
      </c>
      <c r="J73" s="117">
        <v>911</v>
      </c>
      <c r="K73" s="117">
        <f t="shared" si="27"/>
        <v>10941</v>
      </c>
      <c r="L73" s="74">
        <f>'3_Levels 1&amp;2'!AT71</f>
        <v>5234853</v>
      </c>
      <c r="M73" s="75">
        <f>'3_Levels 1&amp;2'!C71</f>
        <v>1821</v>
      </c>
      <c r="N73" s="75">
        <f t="shared" si="24"/>
        <v>1822</v>
      </c>
      <c r="O73" s="76">
        <f t="shared" si="28"/>
        <v>2873.135565312843</v>
      </c>
      <c r="P73" s="123">
        <f t="shared" si="29"/>
        <v>2873</v>
      </c>
      <c r="Q73" s="76">
        <v>1912</v>
      </c>
      <c r="R73" s="76">
        <f t="shared" si="30"/>
        <v>961</v>
      </c>
      <c r="S73" s="123">
        <v>240</v>
      </c>
    </row>
    <row r="74" spans="1:19" ht="16.2" customHeight="1">
      <c r="A74" s="78">
        <v>69</v>
      </c>
      <c r="B74" s="71" t="s">
        <v>127</v>
      </c>
      <c r="C74" s="72">
        <f>'[38]ADM_MFP Summary'!E74</f>
        <v>0</v>
      </c>
      <c r="D74" s="73">
        <f>'3_Levels 1&amp;2'!AQ72</f>
        <v>6563.2882824344815</v>
      </c>
      <c r="E74" s="73">
        <f t="shared" si="25"/>
        <v>8639.8088689674241</v>
      </c>
      <c r="F74" s="73">
        <f t="shared" si="26"/>
        <v>10110.156260829619</v>
      </c>
      <c r="G74" s="117">
        <f t="shared" si="22"/>
        <v>0</v>
      </c>
      <c r="H74" s="73">
        <v>0</v>
      </c>
      <c r="I74" s="73">
        <f t="shared" ref="I74" si="31">G74-H74</f>
        <v>0</v>
      </c>
      <c r="J74" s="117">
        <v>0</v>
      </c>
      <c r="K74" s="117">
        <f t="shared" si="27"/>
        <v>0</v>
      </c>
      <c r="L74" s="74">
        <f>'3_Levels 1&amp;2'!AT72</f>
        <v>12922015.699999999</v>
      </c>
      <c r="M74" s="75">
        <f>'3_Levels 1&amp;2'!C72</f>
        <v>4617</v>
      </c>
      <c r="N74" s="75">
        <f t="shared" si="24"/>
        <v>4617</v>
      </c>
      <c r="O74" s="76">
        <f t="shared" si="28"/>
        <v>2798.7904916612515</v>
      </c>
      <c r="P74" s="123">
        <f t="shared" si="29"/>
        <v>0</v>
      </c>
      <c r="Q74" s="76">
        <v>0</v>
      </c>
      <c r="R74" s="76">
        <f t="shared" si="30"/>
        <v>0</v>
      </c>
      <c r="S74" s="123">
        <v>0</v>
      </c>
    </row>
    <row r="75" spans="1:19" s="295" customFormat="1" ht="16.2" customHeight="1" thickBot="1">
      <c r="A75" s="1314" t="s">
        <v>722</v>
      </c>
      <c r="B75" s="1315"/>
      <c r="C75" s="495">
        <f>SUM(C6:C74)</f>
        <v>288.56842899999998</v>
      </c>
      <c r="D75" s="486">
        <f>'3_Levels 1&amp;2'!AQ73</f>
        <v>5231.2074056875163</v>
      </c>
      <c r="E75" s="487">
        <f t="shared" si="25"/>
        <v>6886.2786752835664</v>
      </c>
      <c r="F75" s="487">
        <f t="shared" si="26"/>
        <v>8356.6260671457603</v>
      </c>
      <c r="G75" s="489">
        <f t="shared" ref="G75:N75" si="32">SUM(G6:G74)</f>
        <v>2382261</v>
      </c>
      <c r="H75" s="488">
        <f t="shared" si="32"/>
        <v>1558504</v>
      </c>
      <c r="I75" s="488">
        <f t="shared" si="32"/>
        <v>823757</v>
      </c>
      <c r="J75" s="489">
        <f t="shared" si="32"/>
        <v>205946</v>
      </c>
      <c r="K75" s="494">
        <f t="shared" si="32"/>
        <v>2382261</v>
      </c>
      <c r="L75" s="496">
        <f t="shared" si="32"/>
        <v>2556920736.96</v>
      </c>
      <c r="M75" s="485">
        <f t="shared" si="32"/>
        <v>684798</v>
      </c>
      <c r="N75" s="485">
        <f t="shared" si="32"/>
        <v>685086.56842899963</v>
      </c>
      <c r="O75" s="490">
        <f t="shared" si="28"/>
        <v>3732.2593301214192</v>
      </c>
      <c r="P75" s="492">
        <f>SUM(P6:P74)</f>
        <v>1098809</v>
      </c>
      <c r="Q75" s="497">
        <f>SUM(Q6:Q74)</f>
        <v>720808</v>
      </c>
      <c r="R75" s="111">
        <f t="shared" ref="R75" si="33">SUM(R6:R74)</f>
        <v>378001</v>
      </c>
      <c r="S75" s="492">
        <f>SUM(S6:S74)</f>
        <v>94511</v>
      </c>
    </row>
    <row r="76" spans="1:19" s="295" customFormat="1" ht="16.2" customHeight="1" thickTop="1">
      <c r="A76" s="1343" t="s">
        <v>627</v>
      </c>
      <c r="B76" s="1344"/>
      <c r="C76" s="377"/>
      <c r="D76" s="372"/>
      <c r="E76" s="372"/>
      <c r="F76" s="372"/>
      <c r="G76" s="372"/>
      <c r="H76" s="373"/>
      <c r="I76" s="373"/>
      <c r="J76" s="372"/>
      <c r="K76" s="372"/>
      <c r="L76" s="374"/>
      <c r="M76" s="449"/>
      <c r="N76" s="449"/>
      <c r="O76" s="373"/>
      <c r="P76" s="375"/>
      <c r="Q76" s="373"/>
      <c r="R76" s="376"/>
      <c r="S76" s="1130"/>
    </row>
    <row r="77" spans="1:19" s="295" customFormat="1" ht="16.2" customHeight="1">
      <c r="A77" s="1334" t="s">
        <v>628</v>
      </c>
      <c r="B77" s="1335"/>
      <c r="C77" s="714"/>
      <c r="D77" s="14"/>
      <c r="E77" s="14"/>
      <c r="F77" s="14"/>
      <c r="G77" s="46">
        <f>'4_Level 4'!E80</f>
        <v>0</v>
      </c>
      <c r="H77" s="23">
        <v>0</v>
      </c>
      <c r="I77" s="23">
        <f t="shared" ref="I77:I81" si="34">G77-H77</f>
        <v>0</v>
      </c>
      <c r="J77" s="46">
        <v>0</v>
      </c>
      <c r="K77" s="46">
        <f>'4_Level 4'!E80</f>
        <v>0</v>
      </c>
      <c r="L77" s="43"/>
      <c r="M77" s="371"/>
      <c r="N77" s="371"/>
      <c r="O77" s="22"/>
      <c r="P77" s="23"/>
      <c r="Q77" s="22"/>
      <c r="R77" s="23"/>
      <c r="S77" s="23"/>
    </row>
    <row r="78" spans="1:19" s="295" customFormat="1" ht="16.2" customHeight="1">
      <c r="A78" s="1345" t="s">
        <v>671</v>
      </c>
      <c r="B78" s="1346"/>
      <c r="C78" s="715"/>
      <c r="D78" s="12"/>
      <c r="E78" s="15"/>
      <c r="F78" s="15"/>
      <c r="G78" s="24"/>
      <c r="H78" s="24"/>
      <c r="I78" s="24"/>
      <c r="J78" s="24"/>
      <c r="K78" s="120">
        <f>'4_Level 4'!J80</f>
        <v>0</v>
      </c>
      <c r="L78" s="44"/>
      <c r="M78" s="79"/>
      <c r="N78" s="79"/>
      <c r="O78" s="22"/>
      <c r="P78" s="27"/>
      <c r="Q78" s="22"/>
      <c r="R78" s="24"/>
      <c r="S78" s="24"/>
    </row>
    <row r="79" spans="1:19" s="295" customFormat="1" ht="16.2" customHeight="1">
      <c r="A79" s="1341" t="s">
        <v>778</v>
      </c>
      <c r="B79" s="1342"/>
      <c r="C79" s="715"/>
      <c r="D79" s="12"/>
      <c r="E79" s="15"/>
      <c r="F79" s="15"/>
      <c r="G79" s="24"/>
      <c r="H79" s="24"/>
      <c r="I79" s="24"/>
      <c r="J79" s="24"/>
      <c r="K79" s="120">
        <f>'4_Level 4'!L80</f>
        <v>10000</v>
      </c>
      <c r="L79" s="44"/>
      <c r="M79" s="17"/>
      <c r="N79" s="17"/>
      <c r="O79" s="22"/>
      <c r="P79" s="27"/>
      <c r="Q79" s="22"/>
      <c r="R79" s="24"/>
      <c r="S79" s="24"/>
    </row>
    <row r="80" spans="1:19" s="295" customFormat="1" ht="16.2" customHeight="1">
      <c r="A80" s="1341" t="s">
        <v>670</v>
      </c>
      <c r="B80" s="1342"/>
      <c r="C80" s="715"/>
      <c r="D80" s="12"/>
      <c r="E80" s="15"/>
      <c r="F80" s="15"/>
      <c r="G80" s="24"/>
      <c r="H80" s="24"/>
      <c r="I80" s="24"/>
      <c r="J80" s="24"/>
      <c r="K80" s="120">
        <f>'4_Level 4'!M80</f>
        <v>0</v>
      </c>
      <c r="L80" s="44"/>
      <c r="M80" s="17"/>
      <c r="N80" s="17"/>
      <c r="O80" s="22"/>
      <c r="P80" s="27"/>
      <c r="Q80" s="22"/>
      <c r="R80" s="24"/>
      <c r="S80" s="24"/>
    </row>
    <row r="81" spans="1:19" s="295" customFormat="1" ht="16.2" customHeight="1">
      <c r="A81" s="1338" t="s">
        <v>343</v>
      </c>
      <c r="B81" s="1339"/>
      <c r="C81" s="716"/>
      <c r="D81" s="13"/>
      <c r="E81" s="16"/>
      <c r="F81" s="16"/>
      <c r="G81" s="47">
        <f>'4_Level 4'!Q80</f>
        <v>7774</v>
      </c>
      <c r="H81" s="25">
        <v>5184</v>
      </c>
      <c r="I81" s="25">
        <f t="shared" si="34"/>
        <v>2590</v>
      </c>
      <c r="J81" s="47">
        <v>648</v>
      </c>
      <c r="K81" s="121">
        <f>'4_Level 4'!Q80</f>
        <v>7774</v>
      </c>
      <c r="L81" s="45"/>
      <c r="M81" s="18"/>
      <c r="N81" s="18"/>
      <c r="O81" s="26"/>
      <c r="P81" s="28"/>
      <c r="Q81" s="26"/>
      <c r="R81" s="25"/>
      <c r="S81" s="25"/>
    </row>
    <row r="82" spans="1:19" s="295" customFormat="1" ht="16.2" customHeight="1" thickBot="1">
      <c r="A82" s="1314" t="s">
        <v>723</v>
      </c>
      <c r="B82" s="1340"/>
      <c r="C82" s="717">
        <f>SUM(C75:C81)</f>
        <v>288.56842899999998</v>
      </c>
      <c r="D82" s="486">
        <f t="shared" ref="D82:S82" si="35">SUM(D75:D81)</f>
        <v>5231.2074056875163</v>
      </c>
      <c r="E82" s="487">
        <f t="shared" si="35"/>
        <v>6886.2786752835664</v>
      </c>
      <c r="F82" s="487">
        <f t="shared" si="35"/>
        <v>8356.6260671457603</v>
      </c>
      <c r="G82" s="498">
        <f t="shared" si="35"/>
        <v>2390035</v>
      </c>
      <c r="H82" s="488">
        <f t="shared" si="35"/>
        <v>1563688</v>
      </c>
      <c r="I82" s="488">
        <f t="shared" si="35"/>
        <v>826347</v>
      </c>
      <c r="J82" s="489">
        <f t="shared" si="35"/>
        <v>206594</v>
      </c>
      <c r="K82" s="494">
        <f t="shared" si="35"/>
        <v>2400035</v>
      </c>
      <c r="L82" s="499">
        <f t="shared" si="35"/>
        <v>2556920736.96</v>
      </c>
      <c r="M82" s="485">
        <f t="shared" si="35"/>
        <v>684798</v>
      </c>
      <c r="N82" s="485">
        <f t="shared" si="35"/>
        <v>685086.56842899963</v>
      </c>
      <c r="O82" s="490">
        <f t="shared" si="35"/>
        <v>3732.2593301214192</v>
      </c>
      <c r="P82" s="491">
        <f t="shared" si="35"/>
        <v>1098809</v>
      </c>
      <c r="Q82" s="500">
        <f t="shared" si="35"/>
        <v>720808</v>
      </c>
      <c r="R82" s="42">
        <f t="shared" si="35"/>
        <v>378001</v>
      </c>
      <c r="S82" s="493">
        <f t="shared" si="35"/>
        <v>94511</v>
      </c>
    </row>
    <row r="83" spans="1:19" ht="13.8" thickTop="1"/>
  </sheetData>
  <mergeCells count="26">
    <mergeCell ref="N2:N3"/>
    <mergeCell ref="L1:S1"/>
    <mergeCell ref="A81:B81"/>
    <mergeCell ref="A82:B82"/>
    <mergeCell ref="K2:K3"/>
    <mergeCell ref="A79:B79"/>
    <mergeCell ref="A80:B80"/>
    <mergeCell ref="A76:B76"/>
    <mergeCell ref="G2:G3"/>
    <mergeCell ref="H2:H3"/>
    <mergeCell ref="A78:B78"/>
    <mergeCell ref="I2:I3"/>
    <mergeCell ref="J2:J3"/>
    <mergeCell ref="C2:C3"/>
    <mergeCell ref="C1:K1"/>
    <mergeCell ref="A75:B75"/>
    <mergeCell ref="A77:B77"/>
    <mergeCell ref="L2:L3"/>
    <mergeCell ref="M2:M3"/>
    <mergeCell ref="D2:D3"/>
    <mergeCell ref="A1:B3"/>
    <mergeCell ref="O2:O3"/>
    <mergeCell ref="P2:P3"/>
    <mergeCell ref="Q2:Q3"/>
    <mergeCell ref="R2:R3"/>
    <mergeCell ref="S2:S3"/>
  </mergeCells>
  <printOptions horizontalCentered="1"/>
  <pageMargins left="0.27" right="0.25" top="0.75" bottom="0.2" header="0.25" footer="0.2"/>
  <pageSetup paperSize="5" scale="68" firstPageNumber="90" fitToWidth="3" orientation="portrait" r:id="rId1"/>
  <headerFooter alignWithMargins="0">
    <oddHeader xml:space="preserve">&amp;L&amp;"Arial,Bold"&amp;20&amp;K000000FY2016-17 MFP Budget Letter
March 2017&amp;R&amp;"Arial,Bold"&amp;12&amp;KFF0000
</oddHeader>
    <oddFooter>&amp;R&amp;9&amp;P</oddFooter>
  </headerFooter>
  <colBreaks count="1" manualBreakCount="1">
    <brk id="11" max="8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3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8.88671875" defaultRowHeight="13.2"/>
  <cols>
    <col min="1" max="1" width="4.6640625" style="146" customWidth="1"/>
    <col min="2" max="2" width="26.33203125" style="146" customWidth="1"/>
    <col min="3" max="3" width="12.109375" style="146" bestFit="1" customWidth="1"/>
    <col min="4" max="5" width="13.109375" style="146" customWidth="1"/>
    <col min="6" max="7" width="12.33203125" style="146" bestFit="1" customWidth="1"/>
    <col min="8" max="8" width="13.109375" style="146" customWidth="1"/>
    <col min="9" max="9" width="12.33203125" style="146" bestFit="1" customWidth="1"/>
    <col min="10" max="10" width="13.44140625" style="146" bestFit="1" customWidth="1"/>
    <col min="11" max="11" width="11.88671875" style="146" bestFit="1" customWidth="1"/>
    <col min="12" max="12" width="14.109375" style="146" customWidth="1"/>
    <col min="13" max="13" width="13.44140625" style="146" bestFit="1" customWidth="1"/>
    <col min="14" max="14" width="15.88671875" style="146" customWidth="1"/>
    <col min="15" max="16" width="14" style="146" customWidth="1"/>
    <col min="17" max="17" width="11.6640625" style="146" customWidth="1"/>
    <col min="18" max="18" width="14.5546875" style="146" customWidth="1"/>
    <col min="19" max="16384" width="8.88671875" style="146"/>
  </cols>
  <sheetData>
    <row r="1" spans="1:18" ht="17.399999999999999" customHeight="1">
      <c r="A1" s="1364" t="s">
        <v>1051</v>
      </c>
      <c r="B1" s="1364"/>
      <c r="C1" s="1348" t="s">
        <v>451</v>
      </c>
      <c r="D1" s="1349"/>
      <c r="E1" s="1349"/>
      <c r="F1" s="1349"/>
      <c r="G1" s="1349"/>
      <c r="H1" s="1349"/>
      <c r="I1" s="1349"/>
      <c r="J1" s="1349"/>
      <c r="K1" s="1350"/>
      <c r="L1" s="1348" t="s">
        <v>451</v>
      </c>
      <c r="M1" s="1349"/>
      <c r="N1" s="1349"/>
      <c r="O1" s="1349"/>
      <c r="P1" s="1349"/>
      <c r="Q1" s="1349"/>
      <c r="R1" s="1350"/>
    </row>
    <row r="2" spans="1:18" s="1117" customFormat="1" ht="17.399999999999999" customHeight="1">
      <c r="A2" s="1364"/>
      <c r="B2" s="1364"/>
      <c r="C2" s="313"/>
      <c r="D2" s="314"/>
      <c r="E2" s="314"/>
      <c r="F2" s="314"/>
      <c r="G2" s="314"/>
      <c r="H2" s="314"/>
      <c r="I2" s="1365" t="s">
        <v>300</v>
      </c>
      <c r="J2" s="1366"/>
      <c r="K2" s="1367"/>
      <c r="L2" s="313"/>
      <c r="M2" s="314"/>
      <c r="N2" s="314"/>
      <c r="O2" s="314"/>
      <c r="P2" s="314"/>
      <c r="Q2" s="314"/>
      <c r="R2" s="315"/>
    </row>
    <row r="3" spans="1:18" ht="150.6" customHeight="1">
      <c r="A3" s="1364"/>
      <c r="B3" s="1364"/>
      <c r="C3" s="633" t="s">
        <v>833</v>
      </c>
      <c r="D3" s="632" t="s">
        <v>1053</v>
      </c>
      <c r="E3" s="632" t="s">
        <v>1054</v>
      </c>
      <c r="F3" s="632" t="s">
        <v>632</v>
      </c>
      <c r="G3" s="632" t="s">
        <v>449</v>
      </c>
      <c r="H3" s="632" t="s">
        <v>1055</v>
      </c>
      <c r="I3" s="310" t="s">
        <v>834</v>
      </c>
      <c r="J3" s="310" t="s">
        <v>835</v>
      </c>
      <c r="K3" s="310" t="s">
        <v>302</v>
      </c>
      <c r="L3" s="632" t="s">
        <v>1056</v>
      </c>
      <c r="M3" s="1055" t="s">
        <v>836</v>
      </c>
      <c r="N3" s="312" t="s">
        <v>1057</v>
      </c>
      <c r="O3" s="312" t="s">
        <v>359</v>
      </c>
      <c r="P3" s="312" t="s">
        <v>362</v>
      </c>
      <c r="Q3" s="312" t="s">
        <v>301</v>
      </c>
      <c r="R3" s="312" t="s">
        <v>1058</v>
      </c>
    </row>
    <row r="4" spans="1:18" ht="14.25" customHeight="1">
      <c r="A4" s="1118"/>
      <c r="B4" s="1119"/>
      <c r="C4" s="1120">
        <v>1</v>
      </c>
      <c r="D4" s="1120">
        <f t="shared" ref="D4" si="0">C4+1</f>
        <v>2</v>
      </c>
      <c r="E4" s="1120">
        <f>D4+1</f>
        <v>3</v>
      </c>
      <c r="F4" s="1120">
        <f t="shared" ref="F4:R4" si="1">E4+1</f>
        <v>4</v>
      </c>
      <c r="G4" s="1120">
        <f t="shared" si="1"/>
        <v>5</v>
      </c>
      <c r="H4" s="1120">
        <f t="shared" si="1"/>
        <v>6</v>
      </c>
      <c r="I4" s="1120">
        <f t="shared" si="1"/>
        <v>7</v>
      </c>
      <c r="J4" s="1120">
        <f t="shared" si="1"/>
        <v>8</v>
      </c>
      <c r="K4" s="1120">
        <f t="shared" si="1"/>
        <v>9</v>
      </c>
      <c r="L4" s="1120">
        <f t="shared" si="1"/>
        <v>10</v>
      </c>
      <c r="M4" s="1120">
        <f t="shared" ref="M4" si="2">L4+1</f>
        <v>11</v>
      </c>
      <c r="N4" s="1120">
        <f t="shared" ref="N4" si="3">M4+1</f>
        <v>12</v>
      </c>
      <c r="O4" s="1120">
        <f t="shared" si="1"/>
        <v>13</v>
      </c>
      <c r="P4" s="1120">
        <f t="shared" si="1"/>
        <v>14</v>
      </c>
      <c r="Q4" s="1120">
        <f t="shared" si="1"/>
        <v>15</v>
      </c>
      <c r="R4" s="1120">
        <f t="shared" si="1"/>
        <v>16</v>
      </c>
    </row>
    <row r="5" spans="1:18" ht="27" hidden="1" customHeight="1">
      <c r="A5" s="1121"/>
      <c r="B5" s="1122"/>
      <c r="C5" s="1122"/>
      <c r="D5" s="1122"/>
      <c r="E5" s="1122"/>
      <c r="F5" s="1122"/>
      <c r="G5" s="1122"/>
      <c r="H5" s="1122"/>
      <c r="I5" s="1123"/>
      <c r="J5" s="1123"/>
      <c r="K5" s="1123"/>
      <c r="L5" s="1123"/>
      <c r="M5" s="1122"/>
      <c r="N5" s="1122"/>
      <c r="O5" s="1124"/>
      <c r="P5" s="1124"/>
      <c r="Q5" s="1122"/>
      <c r="R5" s="1122"/>
    </row>
    <row r="6" spans="1:18" ht="15.6" customHeight="1">
      <c r="A6" s="1056">
        <v>1</v>
      </c>
      <c r="B6" s="566" t="s">
        <v>39</v>
      </c>
      <c r="C6" s="1057">
        <f>'8_2.1.16 SIS'!AY3</f>
        <v>0</v>
      </c>
      <c r="D6" s="1058">
        <f>'3_Levels 1&amp;2'!AM4+'3_Levels 1&amp;2'!AU4</f>
        <v>7094.5622434565848</v>
      </c>
      <c r="E6" s="1059">
        <f>C6*D6</f>
        <v>0</v>
      </c>
      <c r="F6" s="1059">
        <v>777.48</v>
      </c>
      <c r="G6" s="1059">
        <f>C6*F6</f>
        <v>0</v>
      </c>
      <c r="H6" s="1060">
        <f>ROUND(E6+G6,0)</f>
        <v>0</v>
      </c>
      <c r="I6" s="568">
        <f>[8]Oct_NOCCA!$G5</f>
        <v>0</v>
      </c>
      <c r="J6" s="568">
        <f>[8]Feb_NOCCA!$G5</f>
        <v>0</v>
      </c>
      <c r="K6" s="572">
        <f>+I6+J6</f>
        <v>0</v>
      </c>
      <c r="L6" s="1060">
        <f t="shared" ref="L6:L69" si="4">K6+H6</f>
        <v>0</v>
      </c>
      <c r="M6" s="1058">
        <v>0</v>
      </c>
      <c r="N6" s="571">
        <f>ROUND(SUM(L6:M6),0)</f>
        <v>0</v>
      </c>
      <c r="O6" s="568">
        <v>0</v>
      </c>
      <c r="P6" s="568">
        <f>N6-O6</f>
        <v>0</v>
      </c>
      <c r="Q6" s="571">
        <v>0</v>
      </c>
      <c r="R6" s="573">
        <f>+N6</f>
        <v>0</v>
      </c>
    </row>
    <row r="7" spans="1:18" ht="15.6" customHeight="1">
      <c r="A7" s="1061">
        <v>2</v>
      </c>
      <c r="B7" s="589" t="s">
        <v>40</v>
      </c>
      <c r="C7" s="1062">
        <f>'8_2.1.16 SIS'!AY4</f>
        <v>0</v>
      </c>
      <c r="D7" s="1063">
        <f>'3_Levels 1&amp;2'!AM5+'3_Levels 1&amp;2'!AU5</f>
        <v>9119.0938471084628</v>
      </c>
      <c r="E7" s="1064">
        <f t="shared" ref="E7:E70" si="5">C7*D7</f>
        <v>0</v>
      </c>
      <c r="F7" s="1064">
        <v>842.32</v>
      </c>
      <c r="G7" s="1064">
        <f t="shared" ref="G7:G70" si="6">C7*F7</f>
        <v>0</v>
      </c>
      <c r="H7" s="1065">
        <f t="shared" ref="H7:H70" si="7">ROUND(E7+G7,0)</f>
        <v>0</v>
      </c>
      <c r="I7" s="591">
        <f>[8]Oct_NOCCA!$G6</f>
        <v>0</v>
      </c>
      <c r="J7" s="591">
        <f>[8]Feb_NOCCA!$G6</f>
        <v>0</v>
      </c>
      <c r="K7" s="595">
        <f t="shared" ref="K7:K70" si="8">+I7+J7</f>
        <v>0</v>
      </c>
      <c r="L7" s="1065">
        <f t="shared" si="4"/>
        <v>0</v>
      </c>
      <c r="M7" s="1063">
        <v>0</v>
      </c>
      <c r="N7" s="594">
        <f t="shared" ref="N7:N70" si="9">ROUND(SUM(L7:M7),0)</f>
        <v>0</v>
      </c>
      <c r="O7" s="591">
        <v>0</v>
      </c>
      <c r="P7" s="591">
        <f t="shared" ref="P7:P70" si="10">N7-O7</f>
        <v>0</v>
      </c>
      <c r="Q7" s="594">
        <v>0</v>
      </c>
      <c r="R7" s="594">
        <f t="shared" ref="R7:R70" si="11">+N7</f>
        <v>0</v>
      </c>
    </row>
    <row r="8" spans="1:18" ht="15.6" customHeight="1">
      <c r="A8" s="1061">
        <v>3</v>
      </c>
      <c r="B8" s="589" t="s">
        <v>41</v>
      </c>
      <c r="C8" s="1062">
        <f>'8_2.1.16 SIS'!AY5</f>
        <v>3</v>
      </c>
      <c r="D8" s="1063">
        <f>'3_Levels 1&amp;2'!AM6+'3_Levels 1&amp;2'!AU6</f>
        <v>7661.0238068417893</v>
      </c>
      <c r="E8" s="1064">
        <f t="shared" si="5"/>
        <v>22983.071420525368</v>
      </c>
      <c r="F8" s="1064">
        <v>596.84</v>
      </c>
      <c r="G8" s="1064">
        <f t="shared" si="6"/>
        <v>1790.52</v>
      </c>
      <c r="H8" s="1065">
        <f t="shared" si="7"/>
        <v>24774</v>
      </c>
      <c r="I8" s="591">
        <f>[8]Oct_NOCCA!$G7</f>
        <v>-16516</v>
      </c>
      <c r="J8" s="591">
        <f>[8]Feb_NOCCA!$G7</f>
        <v>0</v>
      </c>
      <c r="K8" s="595">
        <f t="shared" si="8"/>
        <v>-16516</v>
      </c>
      <c r="L8" s="1065">
        <f t="shared" si="4"/>
        <v>8258</v>
      </c>
      <c r="M8" s="1063">
        <v>0</v>
      </c>
      <c r="N8" s="594">
        <f t="shared" si="9"/>
        <v>8258</v>
      </c>
      <c r="O8" s="591">
        <v>16520</v>
      </c>
      <c r="P8" s="591">
        <f t="shared" si="10"/>
        <v>-8262</v>
      </c>
      <c r="Q8" s="594">
        <v>-2066</v>
      </c>
      <c r="R8" s="594">
        <f t="shared" si="11"/>
        <v>8258</v>
      </c>
    </row>
    <row r="9" spans="1:18" ht="15.6" customHeight="1">
      <c r="A9" s="1061">
        <v>4</v>
      </c>
      <c r="B9" s="589" t="s">
        <v>42</v>
      </c>
      <c r="C9" s="1062">
        <f>'8_2.1.16 SIS'!AY6</f>
        <v>0</v>
      </c>
      <c r="D9" s="1063">
        <f>'3_Levels 1&amp;2'!AM7+'3_Levels 1&amp;2'!AU7</f>
        <v>9314.0214995589522</v>
      </c>
      <c r="E9" s="1064">
        <f t="shared" si="5"/>
        <v>0</v>
      </c>
      <c r="F9" s="1064">
        <v>585.76</v>
      </c>
      <c r="G9" s="1064">
        <f t="shared" si="6"/>
        <v>0</v>
      </c>
      <c r="H9" s="1065">
        <f t="shared" si="7"/>
        <v>0</v>
      </c>
      <c r="I9" s="591">
        <f>[8]Oct_NOCCA!$G8</f>
        <v>0</v>
      </c>
      <c r="J9" s="591">
        <f>[8]Feb_NOCCA!$G8</f>
        <v>0</v>
      </c>
      <c r="K9" s="595">
        <f t="shared" si="8"/>
        <v>0</v>
      </c>
      <c r="L9" s="1065">
        <f t="shared" si="4"/>
        <v>0</v>
      </c>
      <c r="M9" s="1063">
        <v>0</v>
      </c>
      <c r="N9" s="594">
        <f t="shared" si="9"/>
        <v>0</v>
      </c>
      <c r="O9" s="591">
        <v>0</v>
      </c>
      <c r="P9" s="591">
        <f t="shared" si="10"/>
        <v>0</v>
      </c>
      <c r="Q9" s="594">
        <v>0</v>
      </c>
      <c r="R9" s="594">
        <f t="shared" si="11"/>
        <v>0</v>
      </c>
    </row>
    <row r="10" spans="1:18" ht="15.6" customHeight="1">
      <c r="A10" s="1066">
        <v>5</v>
      </c>
      <c r="B10" s="603" t="s">
        <v>43</v>
      </c>
      <c r="C10" s="1067">
        <f>'8_2.1.16 SIS'!AY7</f>
        <v>0</v>
      </c>
      <c r="D10" s="1068">
        <f>'3_Levels 1&amp;2'!AM8+'3_Levels 1&amp;2'!AU8</f>
        <v>7517.9489757509955</v>
      </c>
      <c r="E10" s="1069">
        <f t="shared" si="5"/>
        <v>0</v>
      </c>
      <c r="F10" s="1069">
        <v>555.91</v>
      </c>
      <c r="G10" s="1069">
        <f t="shared" si="6"/>
        <v>0</v>
      </c>
      <c r="H10" s="1070">
        <f t="shared" si="7"/>
        <v>0</v>
      </c>
      <c r="I10" s="605">
        <f>[8]Oct_NOCCA!$G9</f>
        <v>0</v>
      </c>
      <c r="J10" s="605">
        <f>[8]Feb_NOCCA!$G9</f>
        <v>0</v>
      </c>
      <c r="K10" s="609">
        <f t="shared" si="8"/>
        <v>0</v>
      </c>
      <c r="L10" s="1070">
        <f t="shared" si="4"/>
        <v>0</v>
      </c>
      <c r="M10" s="1068">
        <v>0</v>
      </c>
      <c r="N10" s="608">
        <f t="shared" si="9"/>
        <v>0</v>
      </c>
      <c r="O10" s="611">
        <v>0</v>
      </c>
      <c r="P10" s="605">
        <f t="shared" si="10"/>
        <v>0</v>
      </c>
      <c r="Q10" s="612">
        <v>0</v>
      </c>
      <c r="R10" s="612">
        <f t="shared" si="11"/>
        <v>0</v>
      </c>
    </row>
    <row r="11" spans="1:18" ht="15.6" customHeight="1">
      <c r="A11" s="1056">
        <v>6</v>
      </c>
      <c r="B11" s="566" t="s">
        <v>44</v>
      </c>
      <c r="C11" s="1057">
        <f>'8_2.1.16 SIS'!AY8</f>
        <v>0</v>
      </c>
      <c r="D11" s="1058">
        <f>'3_Levels 1&amp;2'!AM9+'3_Levels 1&amp;2'!AU9</f>
        <v>8673.5430823767729</v>
      </c>
      <c r="E11" s="1059">
        <f t="shared" si="5"/>
        <v>0</v>
      </c>
      <c r="F11" s="1059">
        <v>545.4799999999999</v>
      </c>
      <c r="G11" s="1059">
        <f t="shared" si="6"/>
        <v>0</v>
      </c>
      <c r="H11" s="1060">
        <f t="shared" si="7"/>
        <v>0</v>
      </c>
      <c r="I11" s="568">
        <f>[8]Oct_NOCCA!$G10</f>
        <v>0</v>
      </c>
      <c r="J11" s="568">
        <f>[8]Feb_NOCCA!$G10</f>
        <v>0</v>
      </c>
      <c r="K11" s="572">
        <f t="shared" si="8"/>
        <v>0</v>
      </c>
      <c r="L11" s="1060">
        <f t="shared" si="4"/>
        <v>0</v>
      </c>
      <c r="M11" s="1058">
        <v>0</v>
      </c>
      <c r="N11" s="571">
        <f t="shared" si="9"/>
        <v>0</v>
      </c>
      <c r="O11" s="568">
        <v>0</v>
      </c>
      <c r="P11" s="568">
        <f t="shared" si="10"/>
        <v>0</v>
      </c>
      <c r="Q11" s="571">
        <v>0</v>
      </c>
      <c r="R11" s="573">
        <f t="shared" si="11"/>
        <v>0</v>
      </c>
    </row>
    <row r="12" spans="1:18" ht="15.6" customHeight="1">
      <c r="A12" s="1061">
        <v>7</v>
      </c>
      <c r="B12" s="589" t="s">
        <v>45</v>
      </c>
      <c r="C12" s="1062">
        <f>'8_2.1.16 SIS'!AY9</f>
        <v>0</v>
      </c>
      <c r="D12" s="1063">
        <f>'3_Levels 1&amp;2'!AM10+'3_Levels 1&amp;2'!AU10</f>
        <v>8114.9484904784022</v>
      </c>
      <c r="E12" s="1064">
        <f t="shared" si="5"/>
        <v>0</v>
      </c>
      <c r="F12" s="1064">
        <v>756.91999999999985</v>
      </c>
      <c r="G12" s="1064">
        <f t="shared" si="6"/>
        <v>0</v>
      </c>
      <c r="H12" s="1065">
        <f t="shared" si="7"/>
        <v>0</v>
      </c>
      <c r="I12" s="591">
        <f>[8]Oct_NOCCA!$G11</f>
        <v>0</v>
      </c>
      <c r="J12" s="591">
        <f>[8]Feb_NOCCA!$G11</f>
        <v>0</v>
      </c>
      <c r="K12" s="595">
        <f t="shared" si="8"/>
        <v>0</v>
      </c>
      <c r="L12" s="1065">
        <f t="shared" si="4"/>
        <v>0</v>
      </c>
      <c r="M12" s="1063">
        <v>0</v>
      </c>
      <c r="N12" s="594">
        <f t="shared" si="9"/>
        <v>0</v>
      </c>
      <c r="O12" s="591">
        <v>0</v>
      </c>
      <c r="P12" s="591">
        <f t="shared" si="10"/>
        <v>0</v>
      </c>
      <c r="Q12" s="594">
        <v>0</v>
      </c>
      <c r="R12" s="594">
        <f t="shared" si="11"/>
        <v>0</v>
      </c>
    </row>
    <row r="13" spans="1:18" ht="15.6" customHeight="1">
      <c r="A13" s="1061">
        <v>8</v>
      </c>
      <c r="B13" s="589" t="s">
        <v>46</v>
      </c>
      <c r="C13" s="1062">
        <f>'8_2.1.16 SIS'!AY10</f>
        <v>0</v>
      </c>
      <c r="D13" s="1063">
        <f>'3_Levels 1&amp;2'!AM11+'3_Levels 1&amp;2'!AU11</f>
        <v>8214.7914495750065</v>
      </c>
      <c r="E13" s="1064">
        <f t="shared" si="5"/>
        <v>0</v>
      </c>
      <c r="F13" s="1064">
        <v>725.76</v>
      </c>
      <c r="G13" s="1064">
        <f t="shared" si="6"/>
        <v>0</v>
      </c>
      <c r="H13" s="1065">
        <f t="shared" si="7"/>
        <v>0</v>
      </c>
      <c r="I13" s="591">
        <f>[8]Oct_NOCCA!$G12</f>
        <v>0</v>
      </c>
      <c r="J13" s="591">
        <f>[8]Feb_NOCCA!$G12</f>
        <v>0</v>
      </c>
      <c r="K13" s="595">
        <f t="shared" si="8"/>
        <v>0</v>
      </c>
      <c r="L13" s="1065">
        <f t="shared" si="4"/>
        <v>0</v>
      </c>
      <c r="M13" s="1063">
        <v>0</v>
      </c>
      <c r="N13" s="594">
        <f t="shared" si="9"/>
        <v>0</v>
      </c>
      <c r="O13" s="591">
        <v>0</v>
      </c>
      <c r="P13" s="591">
        <f t="shared" si="10"/>
        <v>0</v>
      </c>
      <c r="Q13" s="594">
        <v>0</v>
      </c>
      <c r="R13" s="594">
        <f t="shared" si="11"/>
        <v>0</v>
      </c>
    </row>
    <row r="14" spans="1:18" ht="15.6" customHeight="1">
      <c r="A14" s="1061">
        <v>9</v>
      </c>
      <c r="B14" s="589" t="s">
        <v>47</v>
      </c>
      <c r="C14" s="1062">
        <f>'8_2.1.16 SIS'!AY11</f>
        <v>0</v>
      </c>
      <c r="D14" s="1063">
        <f>'3_Levels 1&amp;2'!AM12+'3_Levels 1&amp;2'!AU12</f>
        <v>8154.5291579235927</v>
      </c>
      <c r="E14" s="1064">
        <f t="shared" si="5"/>
        <v>0</v>
      </c>
      <c r="F14" s="1064">
        <v>744.76</v>
      </c>
      <c r="G14" s="1064">
        <f t="shared" si="6"/>
        <v>0</v>
      </c>
      <c r="H14" s="1065">
        <f t="shared" si="7"/>
        <v>0</v>
      </c>
      <c r="I14" s="591">
        <f>[8]Oct_NOCCA!$G13</f>
        <v>0</v>
      </c>
      <c r="J14" s="591">
        <f>[8]Feb_NOCCA!$G13</f>
        <v>0</v>
      </c>
      <c r="K14" s="595">
        <f t="shared" si="8"/>
        <v>0</v>
      </c>
      <c r="L14" s="1065">
        <f t="shared" si="4"/>
        <v>0</v>
      </c>
      <c r="M14" s="1063">
        <v>0</v>
      </c>
      <c r="N14" s="594">
        <f t="shared" si="9"/>
        <v>0</v>
      </c>
      <c r="O14" s="591">
        <v>0</v>
      </c>
      <c r="P14" s="591">
        <f t="shared" si="10"/>
        <v>0</v>
      </c>
      <c r="Q14" s="594">
        <v>0</v>
      </c>
      <c r="R14" s="594">
        <f t="shared" si="11"/>
        <v>0</v>
      </c>
    </row>
    <row r="15" spans="1:18" ht="15.6" customHeight="1">
      <c r="A15" s="1066">
        <v>10</v>
      </c>
      <c r="B15" s="603" t="s">
        <v>48</v>
      </c>
      <c r="C15" s="1067">
        <f>'8_2.1.16 SIS'!AY12</f>
        <v>0</v>
      </c>
      <c r="D15" s="1068">
        <f>'3_Levels 1&amp;2'!AM13+'3_Levels 1&amp;2'!AU13</f>
        <v>8162.3136660433465</v>
      </c>
      <c r="E15" s="1069">
        <f t="shared" si="5"/>
        <v>0</v>
      </c>
      <c r="F15" s="1069">
        <v>608.04000000000008</v>
      </c>
      <c r="G15" s="1069">
        <f t="shared" si="6"/>
        <v>0</v>
      </c>
      <c r="H15" s="1070">
        <f t="shared" si="7"/>
        <v>0</v>
      </c>
      <c r="I15" s="605">
        <f>[8]Oct_NOCCA!$G14</f>
        <v>0</v>
      </c>
      <c r="J15" s="605">
        <f>[8]Feb_NOCCA!$G14</f>
        <v>0</v>
      </c>
      <c r="K15" s="609">
        <f t="shared" si="8"/>
        <v>0</v>
      </c>
      <c r="L15" s="1070">
        <f t="shared" si="4"/>
        <v>0</v>
      </c>
      <c r="M15" s="1068">
        <v>0</v>
      </c>
      <c r="N15" s="608">
        <f t="shared" si="9"/>
        <v>0</v>
      </c>
      <c r="O15" s="611">
        <v>0</v>
      </c>
      <c r="P15" s="605">
        <f t="shared" si="10"/>
        <v>0</v>
      </c>
      <c r="Q15" s="612">
        <v>0</v>
      </c>
      <c r="R15" s="612">
        <f t="shared" si="11"/>
        <v>0</v>
      </c>
    </row>
    <row r="16" spans="1:18" ht="15.6" customHeight="1">
      <c r="A16" s="1056">
        <v>11</v>
      </c>
      <c r="B16" s="566" t="s">
        <v>49</v>
      </c>
      <c r="C16" s="1057">
        <f>'8_2.1.16 SIS'!AY13</f>
        <v>0</v>
      </c>
      <c r="D16" s="1058">
        <f>'3_Levels 1&amp;2'!AM14+'3_Levels 1&amp;2'!AU14</f>
        <v>10493.003053435115</v>
      </c>
      <c r="E16" s="1059">
        <f t="shared" si="5"/>
        <v>0</v>
      </c>
      <c r="F16" s="1059">
        <v>706.55</v>
      </c>
      <c r="G16" s="1059">
        <f t="shared" si="6"/>
        <v>0</v>
      </c>
      <c r="H16" s="1060">
        <f t="shared" si="7"/>
        <v>0</v>
      </c>
      <c r="I16" s="568">
        <f>[8]Oct_NOCCA!$G15</f>
        <v>0</v>
      </c>
      <c r="J16" s="568">
        <f>[8]Feb_NOCCA!$G15</f>
        <v>0</v>
      </c>
      <c r="K16" s="572">
        <f t="shared" si="8"/>
        <v>0</v>
      </c>
      <c r="L16" s="1060">
        <f t="shared" si="4"/>
        <v>0</v>
      </c>
      <c r="M16" s="1058">
        <v>0</v>
      </c>
      <c r="N16" s="571">
        <f t="shared" si="9"/>
        <v>0</v>
      </c>
      <c r="O16" s="568">
        <v>0</v>
      </c>
      <c r="P16" s="568">
        <f t="shared" si="10"/>
        <v>0</v>
      </c>
      <c r="Q16" s="571">
        <v>0</v>
      </c>
      <c r="R16" s="573">
        <f t="shared" si="11"/>
        <v>0</v>
      </c>
    </row>
    <row r="17" spans="1:18" ht="15.6" customHeight="1">
      <c r="A17" s="1061">
        <v>12</v>
      </c>
      <c r="B17" s="589" t="s">
        <v>50</v>
      </c>
      <c r="C17" s="1062">
        <f>'8_2.1.16 SIS'!AY14</f>
        <v>0</v>
      </c>
      <c r="D17" s="1063">
        <f>'3_Levels 1&amp;2'!AM15+'3_Levels 1&amp;2'!AU15</f>
        <v>8282.0110526315784</v>
      </c>
      <c r="E17" s="1064">
        <f t="shared" si="5"/>
        <v>0</v>
      </c>
      <c r="F17" s="1064">
        <v>1063.31</v>
      </c>
      <c r="G17" s="1064">
        <f t="shared" si="6"/>
        <v>0</v>
      </c>
      <c r="H17" s="1065">
        <f t="shared" si="7"/>
        <v>0</v>
      </c>
      <c r="I17" s="591">
        <f>[8]Oct_NOCCA!$G16</f>
        <v>0</v>
      </c>
      <c r="J17" s="591">
        <f>[8]Feb_NOCCA!$G16</f>
        <v>0</v>
      </c>
      <c r="K17" s="595">
        <f t="shared" si="8"/>
        <v>0</v>
      </c>
      <c r="L17" s="1065">
        <f t="shared" si="4"/>
        <v>0</v>
      </c>
      <c r="M17" s="1063">
        <v>0</v>
      </c>
      <c r="N17" s="594">
        <f t="shared" si="9"/>
        <v>0</v>
      </c>
      <c r="O17" s="591">
        <v>0</v>
      </c>
      <c r="P17" s="591">
        <f t="shared" si="10"/>
        <v>0</v>
      </c>
      <c r="Q17" s="594">
        <v>0</v>
      </c>
      <c r="R17" s="594">
        <f t="shared" si="11"/>
        <v>0</v>
      </c>
    </row>
    <row r="18" spans="1:18" ht="15.6" customHeight="1">
      <c r="A18" s="1061">
        <v>13</v>
      </c>
      <c r="B18" s="589" t="s">
        <v>51</v>
      </c>
      <c r="C18" s="1062">
        <f>'8_2.1.16 SIS'!AY15</f>
        <v>0</v>
      </c>
      <c r="D18" s="1063">
        <f>'3_Levels 1&amp;2'!AM16+'3_Levels 1&amp;2'!AU16</f>
        <v>9185.0769230769238</v>
      </c>
      <c r="E18" s="1064">
        <f t="shared" si="5"/>
        <v>0</v>
      </c>
      <c r="F18" s="1064">
        <v>749.43000000000006</v>
      </c>
      <c r="G18" s="1064">
        <f t="shared" si="6"/>
        <v>0</v>
      </c>
      <c r="H18" s="1065">
        <f t="shared" si="7"/>
        <v>0</v>
      </c>
      <c r="I18" s="591">
        <f>[8]Oct_NOCCA!$G17</f>
        <v>0</v>
      </c>
      <c r="J18" s="591">
        <f>[8]Feb_NOCCA!$G17</f>
        <v>0</v>
      </c>
      <c r="K18" s="595">
        <f t="shared" si="8"/>
        <v>0</v>
      </c>
      <c r="L18" s="1065">
        <f t="shared" si="4"/>
        <v>0</v>
      </c>
      <c r="M18" s="1063">
        <v>0</v>
      </c>
      <c r="N18" s="594">
        <f t="shared" si="9"/>
        <v>0</v>
      </c>
      <c r="O18" s="591">
        <v>0</v>
      </c>
      <c r="P18" s="591">
        <f t="shared" si="10"/>
        <v>0</v>
      </c>
      <c r="Q18" s="594">
        <v>0</v>
      </c>
      <c r="R18" s="594">
        <f t="shared" si="11"/>
        <v>0</v>
      </c>
    </row>
    <row r="19" spans="1:18" ht="15.6" customHeight="1">
      <c r="A19" s="1061">
        <v>14</v>
      </c>
      <c r="B19" s="589" t="s">
        <v>52</v>
      </c>
      <c r="C19" s="1062">
        <f>'8_2.1.16 SIS'!AY16</f>
        <v>0</v>
      </c>
      <c r="D19" s="1063">
        <f>'3_Levels 1&amp;2'!AM17+'3_Levels 1&amp;2'!AU17</f>
        <v>9992.7984723854279</v>
      </c>
      <c r="E19" s="1064">
        <f t="shared" si="5"/>
        <v>0</v>
      </c>
      <c r="F19" s="1064">
        <v>809.9799999999999</v>
      </c>
      <c r="G19" s="1064">
        <f t="shared" si="6"/>
        <v>0</v>
      </c>
      <c r="H19" s="1065">
        <f t="shared" si="7"/>
        <v>0</v>
      </c>
      <c r="I19" s="591">
        <f>[8]Oct_NOCCA!$G18</f>
        <v>0</v>
      </c>
      <c r="J19" s="591">
        <f>[8]Feb_NOCCA!$G18</f>
        <v>0</v>
      </c>
      <c r="K19" s="595">
        <f t="shared" si="8"/>
        <v>0</v>
      </c>
      <c r="L19" s="1065">
        <f t="shared" si="4"/>
        <v>0</v>
      </c>
      <c r="M19" s="1063">
        <v>0</v>
      </c>
      <c r="N19" s="594">
        <f t="shared" si="9"/>
        <v>0</v>
      </c>
      <c r="O19" s="591">
        <v>0</v>
      </c>
      <c r="P19" s="591">
        <f t="shared" si="10"/>
        <v>0</v>
      </c>
      <c r="Q19" s="594">
        <v>0</v>
      </c>
      <c r="R19" s="594">
        <f t="shared" si="11"/>
        <v>0</v>
      </c>
    </row>
    <row r="20" spans="1:18" ht="15.6" customHeight="1">
      <c r="A20" s="1066">
        <v>15</v>
      </c>
      <c r="B20" s="603" t="s">
        <v>53</v>
      </c>
      <c r="C20" s="1067">
        <f>'8_2.1.16 SIS'!AY17</f>
        <v>0</v>
      </c>
      <c r="D20" s="1068">
        <f>'3_Levels 1&amp;2'!AM18+'3_Levels 1&amp;2'!AU18</f>
        <v>9013.3994329183952</v>
      </c>
      <c r="E20" s="1069">
        <f t="shared" si="5"/>
        <v>0</v>
      </c>
      <c r="F20" s="1069">
        <v>553.79999999999995</v>
      </c>
      <c r="G20" s="1069">
        <f t="shared" si="6"/>
        <v>0</v>
      </c>
      <c r="H20" s="1070">
        <f t="shared" si="7"/>
        <v>0</v>
      </c>
      <c r="I20" s="605">
        <f>[8]Oct_NOCCA!$G19</f>
        <v>0</v>
      </c>
      <c r="J20" s="605">
        <f>[8]Feb_NOCCA!$G19</f>
        <v>0</v>
      </c>
      <c r="K20" s="609">
        <f t="shared" si="8"/>
        <v>0</v>
      </c>
      <c r="L20" s="1070">
        <f t="shared" si="4"/>
        <v>0</v>
      </c>
      <c r="M20" s="1068">
        <v>0</v>
      </c>
      <c r="N20" s="608">
        <f t="shared" si="9"/>
        <v>0</v>
      </c>
      <c r="O20" s="611">
        <v>0</v>
      </c>
      <c r="P20" s="605">
        <f t="shared" si="10"/>
        <v>0</v>
      </c>
      <c r="Q20" s="612">
        <v>0</v>
      </c>
      <c r="R20" s="612">
        <f t="shared" si="11"/>
        <v>0</v>
      </c>
    </row>
    <row r="21" spans="1:18" ht="15.6" customHeight="1">
      <c r="A21" s="1056">
        <v>16</v>
      </c>
      <c r="B21" s="566" t="s">
        <v>54</v>
      </c>
      <c r="C21" s="1057">
        <f>'8_2.1.16 SIS'!AY18</f>
        <v>0</v>
      </c>
      <c r="D21" s="1058">
        <f>'3_Levels 1&amp;2'!AM19+'3_Levels 1&amp;2'!AU19</f>
        <v>7635.0323850574714</v>
      </c>
      <c r="E21" s="1059">
        <f t="shared" si="5"/>
        <v>0</v>
      </c>
      <c r="F21" s="1059">
        <v>686.73</v>
      </c>
      <c r="G21" s="1059">
        <f t="shared" si="6"/>
        <v>0</v>
      </c>
      <c r="H21" s="1060">
        <f t="shared" si="7"/>
        <v>0</v>
      </c>
      <c r="I21" s="568">
        <f>[8]Oct_NOCCA!$G20</f>
        <v>0</v>
      </c>
      <c r="J21" s="568">
        <f>[8]Feb_NOCCA!$G20</f>
        <v>0</v>
      </c>
      <c r="K21" s="572">
        <f t="shared" si="8"/>
        <v>0</v>
      </c>
      <c r="L21" s="1060">
        <f t="shared" si="4"/>
        <v>0</v>
      </c>
      <c r="M21" s="1058">
        <v>0</v>
      </c>
      <c r="N21" s="571">
        <f t="shared" si="9"/>
        <v>0</v>
      </c>
      <c r="O21" s="568">
        <v>0</v>
      </c>
      <c r="P21" s="568">
        <f t="shared" si="10"/>
        <v>0</v>
      </c>
      <c r="Q21" s="571">
        <v>0</v>
      </c>
      <c r="R21" s="573">
        <f t="shared" si="11"/>
        <v>0</v>
      </c>
    </row>
    <row r="22" spans="1:18" ht="15.6" customHeight="1">
      <c r="A22" s="1061">
        <v>17</v>
      </c>
      <c r="B22" s="589" t="s">
        <v>55</v>
      </c>
      <c r="C22" s="1062">
        <f>'8_2.1.16 SIS'!AY19</f>
        <v>0</v>
      </c>
      <c r="D22" s="1063">
        <f>'3_Levels 1&amp;2'!AM20+'3_Levels 1&amp;2'!AU20</f>
        <v>8052.6712737920934</v>
      </c>
      <c r="E22" s="1064">
        <f t="shared" si="5"/>
        <v>0</v>
      </c>
      <c r="F22" s="1064">
        <v>801.47762416806802</v>
      </c>
      <c r="G22" s="1064">
        <f t="shared" si="6"/>
        <v>0</v>
      </c>
      <c r="H22" s="1065">
        <f t="shared" si="7"/>
        <v>0</v>
      </c>
      <c r="I22" s="591">
        <f>[8]Oct_NOCCA!$G21</f>
        <v>0</v>
      </c>
      <c r="J22" s="591">
        <f>[8]Feb_NOCCA!$G21</f>
        <v>0</v>
      </c>
      <c r="K22" s="595">
        <f t="shared" si="8"/>
        <v>0</v>
      </c>
      <c r="L22" s="1065">
        <f t="shared" si="4"/>
        <v>0</v>
      </c>
      <c r="M22" s="1063">
        <v>0</v>
      </c>
      <c r="N22" s="594">
        <f t="shared" si="9"/>
        <v>0</v>
      </c>
      <c r="O22" s="591">
        <v>0</v>
      </c>
      <c r="P22" s="591">
        <f t="shared" si="10"/>
        <v>0</v>
      </c>
      <c r="Q22" s="594">
        <v>0</v>
      </c>
      <c r="R22" s="594">
        <f t="shared" si="11"/>
        <v>0</v>
      </c>
    </row>
    <row r="23" spans="1:18" ht="15.6" customHeight="1">
      <c r="A23" s="1061">
        <v>18</v>
      </c>
      <c r="B23" s="589" t="s">
        <v>56</v>
      </c>
      <c r="C23" s="1062">
        <f>'8_2.1.16 SIS'!AY20</f>
        <v>0</v>
      </c>
      <c r="D23" s="1063">
        <f>'3_Levels 1&amp;2'!AM21+'3_Levels 1&amp;2'!AU21</f>
        <v>8853.5506194690261</v>
      </c>
      <c r="E23" s="1064">
        <f t="shared" si="5"/>
        <v>0</v>
      </c>
      <c r="F23" s="1064">
        <v>845.94999999999993</v>
      </c>
      <c r="G23" s="1064">
        <f t="shared" si="6"/>
        <v>0</v>
      </c>
      <c r="H23" s="1065">
        <f t="shared" si="7"/>
        <v>0</v>
      </c>
      <c r="I23" s="591">
        <f>[8]Oct_NOCCA!$G22</f>
        <v>0</v>
      </c>
      <c r="J23" s="591">
        <f>[8]Feb_NOCCA!$G22</f>
        <v>0</v>
      </c>
      <c r="K23" s="595">
        <f t="shared" si="8"/>
        <v>0</v>
      </c>
      <c r="L23" s="1065">
        <f t="shared" si="4"/>
        <v>0</v>
      </c>
      <c r="M23" s="1063">
        <v>0</v>
      </c>
      <c r="N23" s="594">
        <f t="shared" si="9"/>
        <v>0</v>
      </c>
      <c r="O23" s="591">
        <v>0</v>
      </c>
      <c r="P23" s="591">
        <f t="shared" si="10"/>
        <v>0</v>
      </c>
      <c r="Q23" s="594">
        <v>0</v>
      </c>
      <c r="R23" s="594">
        <f t="shared" si="11"/>
        <v>0</v>
      </c>
    </row>
    <row r="24" spans="1:18" ht="15.6" customHeight="1">
      <c r="A24" s="1061">
        <v>19</v>
      </c>
      <c r="B24" s="589" t="s">
        <v>57</v>
      </c>
      <c r="C24" s="1062">
        <f>'8_2.1.16 SIS'!AY21</f>
        <v>0</v>
      </c>
      <c r="D24" s="1063">
        <f>'3_Levels 1&amp;2'!AM22+'3_Levels 1&amp;2'!AU22</f>
        <v>8406.460456852792</v>
      </c>
      <c r="E24" s="1064">
        <f t="shared" si="5"/>
        <v>0</v>
      </c>
      <c r="F24" s="1064">
        <v>905.43</v>
      </c>
      <c r="G24" s="1064">
        <f t="shared" si="6"/>
        <v>0</v>
      </c>
      <c r="H24" s="1065">
        <f t="shared" si="7"/>
        <v>0</v>
      </c>
      <c r="I24" s="591">
        <f>[8]Oct_NOCCA!$G23</f>
        <v>0</v>
      </c>
      <c r="J24" s="591">
        <f>[8]Feb_NOCCA!$G23</f>
        <v>0</v>
      </c>
      <c r="K24" s="595">
        <f t="shared" si="8"/>
        <v>0</v>
      </c>
      <c r="L24" s="1065">
        <f t="shared" si="4"/>
        <v>0</v>
      </c>
      <c r="M24" s="1063">
        <v>0</v>
      </c>
      <c r="N24" s="594">
        <f t="shared" si="9"/>
        <v>0</v>
      </c>
      <c r="O24" s="591">
        <v>0</v>
      </c>
      <c r="P24" s="591">
        <f t="shared" si="10"/>
        <v>0</v>
      </c>
      <c r="Q24" s="594">
        <v>0</v>
      </c>
      <c r="R24" s="594">
        <f t="shared" si="11"/>
        <v>0</v>
      </c>
    </row>
    <row r="25" spans="1:18" ht="15.6" customHeight="1">
      <c r="A25" s="1066">
        <v>20</v>
      </c>
      <c r="B25" s="603" t="s">
        <v>58</v>
      </c>
      <c r="C25" s="1067">
        <f>'8_2.1.16 SIS'!AY22</f>
        <v>0</v>
      </c>
      <c r="D25" s="1068">
        <f>'3_Levels 1&amp;2'!AM23+'3_Levels 1&amp;2'!AU23</f>
        <v>8196.5593246930421</v>
      </c>
      <c r="E25" s="1069">
        <f t="shared" si="5"/>
        <v>0</v>
      </c>
      <c r="F25" s="1069">
        <v>586.16999999999996</v>
      </c>
      <c r="G25" s="1069">
        <f t="shared" si="6"/>
        <v>0</v>
      </c>
      <c r="H25" s="1070">
        <f t="shared" si="7"/>
        <v>0</v>
      </c>
      <c r="I25" s="605">
        <f>[8]Oct_NOCCA!$G24</f>
        <v>0</v>
      </c>
      <c r="J25" s="605">
        <f>[8]Feb_NOCCA!$G24</f>
        <v>0</v>
      </c>
      <c r="K25" s="609">
        <f t="shared" si="8"/>
        <v>0</v>
      </c>
      <c r="L25" s="1070">
        <f t="shared" si="4"/>
        <v>0</v>
      </c>
      <c r="M25" s="1068">
        <v>0</v>
      </c>
      <c r="N25" s="608">
        <f t="shared" si="9"/>
        <v>0</v>
      </c>
      <c r="O25" s="611">
        <v>0</v>
      </c>
      <c r="P25" s="605">
        <f t="shared" si="10"/>
        <v>0</v>
      </c>
      <c r="Q25" s="612">
        <v>0</v>
      </c>
      <c r="R25" s="612">
        <f t="shared" si="11"/>
        <v>0</v>
      </c>
    </row>
    <row r="26" spans="1:18" ht="15.6" customHeight="1">
      <c r="A26" s="1056">
        <v>21</v>
      </c>
      <c r="B26" s="566" t="s">
        <v>59</v>
      </c>
      <c r="C26" s="1057">
        <f>'8_2.1.16 SIS'!AY23</f>
        <v>0</v>
      </c>
      <c r="D26" s="1058">
        <f>'3_Levels 1&amp;2'!AM24+'3_Levels 1&amp;2'!AU24</f>
        <v>8671.6751377410474</v>
      </c>
      <c r="E26" s="1059">
        <f t="shared" si="5"/>
        <v>0</v>
      </c>
      <c r="F26" s="1059">
        <v>610.35</v>
      </c>
      <c r="G26" s="1059">
        <f t="shared" si="6"/>
        <v>0</v>
      </c>
      <c r="H26" s="1060">
        <f t="shared" si="7"/>
        <v>0</v>
      </c>
      <c r="I26" s="568">
        <f>[8]Oct_NOCCA!$G25</f>
        <v>0</v>
      </c>
      <c r="J26" s="568">
        <f>[8]Feb_NOCCA!$G25</f>
        <v>0</v>
      </c>
      <c r="K26" s="572">
        <f t="shared" si="8"/>
        <v>0</v>
      </c>
      <c r="L26" s="1060">
        <f t="shared" si="4"/>
        <v>0</v>
      </c>
      <c r="M26" s="1058">
        <v>0</v>
      </c>
      <c r="N26" s="571">
        <f t="shared" si="9"/>
        <v>0</v>
      </c>
      <c r="O26" s="568">
        <v>0</v>
      </c>
      <c r="P26" s="568">
        <f t="shared" si="10"/>
        <v>0</v>
      </c>
      <c r="Q26" s="571">
        <v>0</v>
      </c>
      <c r="R26" s="573">
        <f t="shared" si="11"/>
        <v>0</v>
      </c>
    </row>
    <row r="27" spans="1:18" ht="15.6" customHeight="1">
      <c r="A27" s="1061">
        <v>22</v>
      </c>
      <c r="B27" s="589" t="s">
        <v>60</v>
      </c>
      <c r="C27" s="1062">
        <f>'8_2.1.16 SIS'!AY24</f>
        <v>0</v>
      </c>
      <c r="D27" s="1063">
        <f>'3_Levels 1&amp;2'!AM25+'3_Levels 1&amp;2'!AU25</f>
        <v>8816.9895503421303</v>
      </c>
      <c r="E27" s="1064">
        <f t="shared" si="5"/>
        <v>0</v>
      </c>
      <c r="F27" s="1064">
        <v>496.36</v>
      </c>
      <c r="G27" s="1064">
        <f t="shared" si="6"/>
        <v>0</v>
      </c>
      <c r="H27" s="1065">
        <f t="shared" si="7"/>
        <v>0</v>
      </c>
      <c r="I27" s="591">
        <f>[8]Oct_NOCCA!$G26</f>
        <v>0</v>
      </c>
      <c r="J27" s="591">
        <f>[8]Feb_NOCCA!$G26</f>
        <v>0</v>
      </c>
      <c r="K27" s="595">
        <f t="shared" si="8"/>
        <v>0</v>
      </c>
      <c r="L27" s="1065">
        <f t="shared" si="4"/>
        <v>0</v>
      </c>
      <c r="M27" s="1063">
        <v>0</v>
      </c>
      <c r="N27" s="594">
        <f t="shared" si="9"/>
        <v>0</v>
      </c>
      <c r="O27" s="591">
        <v>0</v>
      </c>
      <c r="P27" s="591">
        <f t="shared" si="10"/>
        <v>0</v>
      </c>
      <c r="Q27" s="594">
        <v>0</v>
      </c>
      <c r="R27" s="594">
        <f t="shared" si="11"/>
        <v>0</v>
      </c>
    </row>
    <row r="28" spans="1:18" ht="15.6" customHeight="1">
      <c r="A28" s="1061">
        <v>23</v>
      </c>
      <c r="B28" s="589" t="s">
        <v>61</v>
      </c>
      <c r="C28" s="1062">
        <f>'8_2.1.16 SIS'!AY25</f>
        <v>0</v>
      </c>
      <c r="D28" s="1063">
        <f>'3_Levels 1&amp;2'!AM26+'3_Levels 1&amp;2'!AU26</f>
        <v>8485.3913670694856</v>
      </c>
      <c r="E28" s="1064">
        <f t="shared" si="5"/>
        <v>0</v>
      </c>
      <c r="F28" s="1064">
        <v>688.58</v>
      </c>
      <c r="G28" s="1064">
        <f t="shared" si="6"/>
        <v>0</v>
      </c>
      <c r="H28" s="1065">
        <f t="shared" si="7"/>
        <v>0</v>
      </c>
      <c r="I28" s="591">
        <f>[8]Oct_NOCCA!$G27</f>
        <v>0</v>
      </c>
      <c r="J28" s="591">
        <f>[8]Feb_NOCCA!$G27</f>
        <v>0</v>
      </c>
      <c r="K28" s="595">
        <f t="shared" si="8"/>
        <v>0</v>
      </c>
      <c r="L28" s="1065">
        <f t="shared" si="4"/>
        <v>0</v>
      </c>
      <c r="M28" s="1063">
        <v>0</v>
      </c>
      <c r="N28" s="594">
        <f t="shared" si="9"/>
        <v>0</v>
      </c>
      <c r="O28" s="591">
        <v>0</v>
      </c>
      <c r="P28" s="591">
        <f t="shared" si="10"/>
        <v>0</v>
      </c>
      <c r="Q28" s="594">
        <v>0</v>
      </c>
      <c r="R28" s="594">
        <f t="shared" si="11"/>
        <v>0</v>
      </c>
    </row>
    <row r="29" spans="1:18" ht="15.6" customHeight="1">
      <c r="A29" s="1061">
        <v>24</v>
      </c>
      <c r="B29" s="589" t="s">
        <v>62</v>
      </c>
      <c r="C29" s="1062">
        <f>'8_2.1.16 SIS'!AY26</f>
        <v>0</v>
      </c>
      <c r="D29" s="1063">
        <f>'3_Levels 1&amp;2'!AM27+'3_Levels 1&amp;2'!AU27</f>
        <v>8056.2864111204726</v>
      </c>
      <c r="E29" s="1064">
        <f t="shared" si="5"/>
        <v>0</v>
      </c>
      <c r="F29" s="1064">
        <v>854.24999999999989</v>
      </c>
      <c r="G29" s="1064">
        <f t="shared" si="6"/>
        <v>0</v>
      </c>
      <c r="H29" s="1065">
        <f t="shared" si="7"/>
        <v>0</v>
      </c>
      <c r="I29" s="591">
        <f>[8]Oct_NOCCA!$G28</f>
        <v>0</v>
      </c>
      <c r="J29" s="591">
        <f>[8]Feb_NOCCA!$G28</f>
        <v>0</v>
      </c>
      <c r="K29" s="595">
        <f t="shared" si="8"/>
        <v>0</v>
      </c>
      <c r="L29" s="1065">
        <f t="shared" si="4"/>
        <v>0</v>
      </c>
      <c r="M29" s="1063">
        <v>0</v>
      </c>
      <c r="N29" s="594">
        <f t="shared" si="9"/>
        <v>0</v>
      </c>
      <c r="O29" s="591">
        <v>0</v>
      </c>
      <c r="P29" s="591">
        <f t="shared" si="10"/>
        <v>0</v>
      </c>
      <c r="Q29" s="594">
        <v>0</v>
      </c>
      <c r="R29" s="594">
        <f t="shared" si="11"/>
        <v>0</v>
      </c>
    </row>
    <row r="30" spans="1:18" ht="15.6" customHeight="1">
      <c r="A30" s="1066">
        <v>25</v>
      </c>
      <c r="B30" s="603" t="s">
        <v>63</v>
      </c>
      <c r="C30" s="1067">
        <f>'8_2.1.16 SIS'!AY27</f>
        <v>0</v>
      </c>
      <c r="D30" s="1068">
        <f>'3_Levels 1&amp;2'!AM28+'3_Levels 1&amp;2'!AU28</f>
        <v>8684.4189655172413</v>
      </c>
      <c r="E30" s="1069">
        <f t="shared" si="5"/>
        <v>0</v>
      </c>
      <c r="F30" s="1069">
        <v>653.73</v>
      </c>
      <c r="G30" s="1069">
        <f t="shared" si="6"/>
        <v>0</v>
      </c>
      <c r="H30" s="1070">
        <f t="shared" si="7"/>
        <v>0</v>
      </c>
      <c r="I30" s="605">
        <f>[8]Oct_NOCCA!$G29</f>
        <v>0</v>
      </c>
      <c r="J30" s="605">
        <f>[8]Feb_NOCCA!$G29</f>
        <v>0</v>
      </c>
      <c r="K30" s="609">
        <f t="shared" si="8"/>
        <v>0</v>
      </c>
      <c r="L30" s="1070">
        <f t="shared" si="4"/>
        <v>0</v>
      </c>
      <c r="M30" s="1068">
        <v>0</v>
      </c>
      <c r="N30" s="608">
        <f t="shared" si="9"/>
        <v>0</v>
      </c>
      <c r="O30" s="611">
        <v>0</v>
      </c>
      <c r="P30" s="605">
        <f t="shared" si="10"/>
        <v>0</v>
      </c>
      <c r="Q30" s="612">
        <v>0</v>
      </c>
      <c r="R30" s="612">
        <f t="shared" si="11"/>
        <v>0</v>
      </c>
    </row>
    <row r="31" spans="1:18" ht="15.6" customHeight="1">
      <c r="A31" s="1056">
        <v>26</v>
      </c>
      <c r="B31" s="566" t="s">
        <v>64</v>
      </c>
      <c r="C31" s="1057">
        <f>'8_2.1.16 SIS'!AY28</f>
        <v>56</v>
      </c>
      <c r="D31" s="1058">
        <f>'3_Levels 1&amp;2'!AM29+'3_Levels 1&amp;2'!AU29</f>
        <v>8259.2266932521779</v>
      </c>
      <c r="E31" s="1059">
        <f t="shared" si="5"/>
        <v>462516.69482212199</v>
      </c>
      <c r="F31" s="1059">
        <v>836.83</v>
      </c>
      <c r="G31" s="1059">
        <f t="shared" si="6"/>
        <v>46862.48</v>
      </c>
      <c r="H31" s="1060">
        <f t="shared" si="7"/>
        <v>509379</v>
      </c>
      <c r="I31" s="568">
        <f>[8]Oct_NOCCA!$G30</f>
        <v>27288</v>
      </c>
      <c r="J31" s="568">
        <f>[8]Feb_NOCCA!$G30</f>
        <v>-4548</v>
      </c>
      <c r="K31" s="572">
        <f t="shared" si="8"/>
        <v>22740</v>
      </c>
      <c r="L31" s="1060">
        <f t="shared" si="4"/>
        <v>532119</v>
      </c>
      <c r="M31" s="1058">
        <v>0</v>
      </c>
      <c r="N31" s="571">
        <f t="shared" si="9"/>
        <v>532119</v>
      </c>
      <c r="O31" s="568">
        <v>339584</v>
      </c>
      <c r="P31" s="568">
        <f t="shared" si="10"/>
        <v>192535</v>
      </c>
      <c r="Q31" s="571">
        <v>48134</v>
      </c>
      <c r="R31" s="573">
        <f t="shared" si="11"/>
        <v>532119</v>
      </c>
    </row>
    <row r="32" spans="1:18" ht="15.6" customHeight="1">
      <c r="A32" s="1061">
        <v>27</v>
      </c>
      <c r="B32" s="589" t="s">
        <v>65</v>
      </c>
      <c r="C32" s="1062">
        <f>'8_2.1.16 SIS'!AY29</f>
        <v>0</v>
      </c>
      <c r="D32" s="1063">
        <f>'3_Levels 1&amp;2'!AM30+'3_Levels 1&amp;2'!AU30</f>
        <v>8998.2459899659552</v>
      </c>
      <c r="E32" s="1064">
        <f t="shared" si="5"/>
        <v>0</v>
      </c>
      <c r="F32" s="1064">
        <v>693.06</v>
      </c>
      <c r="G32" s="1064">
        <f t="shared" si="6"/>
        <v>0</v>
      </c>
      <c r="H32" s="1065">
        <f t="shared" si="7"/>
        <v>0</v>
      </c>
      <c r="I32" s="591">
        <f>[8]Oct_NOCCA!$G31</f>
        <v>0</v>
      </c>
      <c r="J32" s="591">
        <f>[8]Feb_NOCCA!$G31</f>
        <v>0</v>
      </c>
      <c r="K32" s="595">
        <f t="shared" si="8"/>
        <v>0</v>
      </c>
      <c r="L32" s="1065">
        <f t="shared" si="4"/>
        <v>0</v>
      </c>
      <c r="M32" s="1063">
        <v>0</v>
      </c>
      <c r="N32" s="594">
        <f t="shared" si="9"/>
        <v>0</v>
      </c>
      <c r="O32" s="591">
        <v>0</v>
      </c>
      <c r="P32" s="591">
        <f t="shared" si="10"/>
        <v>0</v>
      </c>
      <c r="Q32" s="594">
        <v>0</v>
      </c>
      <c r="R32" s="594">
        <f t="shared" si="11"/>
        <v>0</v>
      </c>
    </row>
    <row r="33" spans="1:18" ht="15.6" customHeight="1">
      <c r="A33" s="1061">
        <v>28</v>
      </c>
      <c r="B33" s="589" t="s">
        <v>66</v>
      </c>
      <c r="C33" s="1062">
        <f>'8_2.1.16 SIS'!AY30</f>
        <v>0</v>
      </c>
      <c r="D33" s="1063">
        <f>'3_Levels 1&amp;2'!AM31+'3_Levels 1&amp;2'!AU31</f>
        <v>7553.8304156620688</v>
      </c>
      <c r="E33" s="1064">
        <f t="shared" si="5"/>
        <v>0</v>
      </c>
      <c r="F33" s="1064">
        <v>694.4</v>
      </c>
      <c r="G33" s="1064">
        <f t="shared" si="6"/>
        <v>0</v>
      </c>
      <c r="H33" s="1065">
        <f t="shared" si="7"/>
        <v>0</v>
      </c>
      <c r="I33" s="591">
        <f>[8]Oct_NOCCA!$G32</f>
        <v>0</v>
      </c>
      <c r="J33" s="591">
        <f>[8]Feb_NOCCA!$G32</f>
        <v>0</v>
      </c>
      <c r="K33" s="595">
        <f t="shared" si="8"/>
        <v>0</v>
      </c>
      <c r="L33" s="1065">
        <f t="shared" si="4"/>
        <v>0</v>
      </c>
      <c r="M33" s="1063">
        <v>0</v>
      </c>
      <c r="N33" s="594">
        <f t="shared" si="9"/>
        <v>0</v>
      </c>
      <c r="O33" s="591">
        <v>0</v>
      </c>
      <c r="P33" s="591">
        <f t="shared" si="10"/>
        <v>0</v>
      </c>
      <c r="Q33" s="594">
        <v>0</v>
      </c>
      <c r="R33" s="594">
        <f t="shared" si="11"/>
        <v>0</v>
      </c>
    </row>
    <row r="34" spans="1:18" ht="15.6" customHeight="1">
      <c r="A34" s="1061">
        <v>29</v>
      </c>
      <c r="B34" s="589" t="s">
        <v>67</v>
      </c>
      <c r="C34" s="1062">
        <f>'8_2.1.16 SIS'!AY31</f>
        <v>1</v>
      </c>
      <c r="D34" s="1063">
        <f>'3_Levels 1&amp;2'!AM32+'3_Levels 1&amp;2'!AU32</f>
        <v>7640.2810717607499</v>
      </c>
      <c r="E34" s="1064">
        <f t="shared" si="5"/>
        <v>7640.2810717607499</v>
      </c>
      <c r="F34" s="1064">
        <v>754.94999999999993</v>
      </c>
      <c r="G34" s="1064">
        <f t="shared" si="6"/>
        <v>754.94999999999993</v>
      </c>
      <c r="H34" s="1065">
        <f t="shared" si="7"/>
        <v>8395</v>
      </c>
      <c r="I34" s="591">
        <f>[8]Oct_NOCCA!$G33</f>
        <v>-8395</v>
      </c>
      <c r="J34" s="591">
        <f>[8]Feb_NOCCA!$G33</f>
        <v>0</v>
      </c>
      <c r="K34" s="595">
        <f t="shared" si="8"/>
        <v>-8395</v>
      </c>
      <c r="L34" s="1065">
        <f t="shared" si="4"/>
        <v>0</v>
      </c>
      <c r="M34" s="1063">
        <v>0</v>
      </c>
      <c r="N34" s="594">
        <f t="shared" si="9"/>
        <v>0</v>
      </c>
      <c r="O34" s="591">
        <v>5600</v>
      </c>
      <c r="P34" s="591">
        <f t="shared" si="10"/>
        <v>-5600</v>
      </c>
      <c r="Q34" s="594">
        <v>-1400</v>
      </c>
      <c r="R34" s="594">
        <f t="shared" si="11"/>
        <v>0</v>
      </c>
    </row>
    <row r="35" spans="1:18" ht="15.6" customHeight="1">
      <c r="A35" s="1066">
        <v>30</v>
      </c>
      <c r="B35" s="603" t="s">
        <v>68</v>
      </c>
      <c r="C35" s="1067">
        <f>'8_2.1.16 SIS'!AY32</f>
        <v>0</v>
      </c>
      <c r="D35" s="1068">
        <f>'3_Levels 1&amp;2'!AM33+'3_Levels 1&amp;2'!AU33</f>
        <v>9010.8369826224334</v>
      </c>
      <c r="E35" s="1069">
        <f t="shared" si="5"/>
        <v>0</v>
      </c>
      <c r="F35" s="1069">
        <v>727.17</v>
      </c>
      <c r="G35" s="1069">
        <f t="shared" si="6"/>
        <v>0</v>
      </c>
      <c r="H35" s="1070">
        <f t="shared" si="7"/>
        <v>0</v>
      </c>
      <c r="I35" s="605">
        <f>[8]Oct_NOCCA!$G34</f>
        <v>0</v>
      </c>
      <c r="J35" s="605">
        <f>[8]Feb_NOCCA!$G34</f>
        <v>0</v>
      </c>
      <c r="K35" s="609">
        <f t="shared" si="8"/>
        <v>0</v>
      </c>
      <c r="L35" s="1070">
        <f t="shared" si="4"/>
        <v>0</v>
      </c>
      <c r="M35" s="1068">
        <v>0</v>
      </c>
      <c r="N35" s="608">
        <f t="shared" si="9"/>
        <v>0</v>
      </c>
      <c r="O35" s="611">
        <v>0</v>
      </c>
      <c r="P35" s="605">
        <f t="shared" si="10"/>
        <v>0</v>
      </c>
      <c r="Q35" s="612">
        <v>0</v>
      </c>
      <c r="R35" s="612">
        <f t="shared" si="11"/>
        <v>0</v>
      </c>
    </row>
    <row r="36" spans="1:18" ht="15.6" customHeight="1">
      <c r="A36" s="1056">
        <v>31</v>
      </c>
      <c r="B36" s="566" t="s">
        <v>69</v>
      </c>
      <c r="C36" s="1057">
        <f>'8_2.1.16 SIS'!AY33</f>
        <v>0</v>
      </c>
      <c r="D36" s="1058">
        <f>'3_Levels 1&amp;2'!AM34+'3_Levels 1&amp;2'!AU34</f>
        <v>8486.8479291386684</v>
      </c>
      <c r="E36" s="1059">
        <f t="shared" si="5"/>
        <v>0</v>
      </c>
      <c r="F36" s="1059">
        <v>620.83000000000004</v>
      </c>
      <c r="G36" s="1059">
        <f t="shared" si="6"/>
        <v>0</v>
      </c>
      <c r="H36" s="1060">
        <f t="shared" si="7"/>
        <v>0</v>
      </c>
      <c r="I36" s="568">
        <f>[8]Oct_NOCCA!$G35</f>
        <v>0</v>
      </c>
      <c r="J36" s="568">
        <f>[8]Feb_NOCCA!$G35</f>
        <v>0</v>
      </c>
      <c r="K36" s="572">
        <f t="shared" si="8"/>
        <v>0</v>
      </c>
      <c r="L36" s="1060">
        <f t="shared" si="4"/>
        <v>0</v>
      </c>
      <c r="M36" s="1058">
        <v>0</v>
      </c>
      <c r="N36" s="571">
        <f t="shared" si="9"/>
        <v>0</v>
      </c>
      <c r="O36" s="568">
        <v>0</v>
      </c>
      <c r="P36" s="568">
        <f t="shared" si="10"/>
        <v>0</v>
      </c>
      <c r="Q36" s="571">
        <v>0</v>
      </c>
      <c r="R36" s="573">
        <f t="shared" si="11"/>
        <v>0</v>
      </c>
    </row>
    <row r="37" spans="1:18" ht="15.6" customHeight="1">
      <c r="A37" s="1061">
        <v>32</v>
      </c>
      <c r="B37" s="589" t="s">
        <v>70</v>
      </c>
      <c r="C37" s="1062">
        <f>'8_2.1.16 SIS'!AY34</f>
        <v>1</v>
      </c>
      <c r="D37" s="1063">
        <f>'3_Levels 1&amp;2'!AM35+'3_Levels 1&amp;2'!AU35</f>
        <v>8153.5069573044266</v>
      </c>
      <c r="E37" s="1064">
        <f t="shared" si="5"/>
        <v>8153.5069573044266</v>
      </c>
      <c r="F37" s="1064">
        <v>559.77</v>
      </c>
      <c r="G37" s="1064">
        <f t="shared" si="6"/>
        <v>559.77</v>
      </c>
      <c r="H37" s="1065">
        <f t="shared" si="7"/>
        <v>8713</v>
      </c>
      <c r="I37" s="591">
        <f>[8]Oct_NOCCA!$G36</f>
        <v>-8713</v>
      </c>
      <c r="J37" s="591">
        <f>[8]Feb_NOCCA!$G36</f>
        <v>0</v>
      </c>
      <c r="K37" s="595">
        <f t="shared" si="8"/>
        <v>-8713</v>
      </c>
      <c r="L37" s="1065">
        <f t="shared" si="4"/>
        <v>0</v>
      </c>
      <c r="M37" s="1063">
        <v>0</v>
      </c>
      <c r="N37" s="594">
        <f t="shared" si="9"/>
        <v>0</v>
      </c>
      <c r="O37" s="591">
        <v>5808</v>
      </c>
      <c r="P37" s="591">
        <f t="shared" si="10"/>
        <v>-5808</v>
      </c>
      <c r="Q37" s="594">
        <v>-1452</v>
      </c>
      <c r="R37" s="594">
        <f t="shared" si="11"/>
        <v>0</v>
      </c>
    </row>
    <row r="38" spans="1:18" ht="15.6" customHeight="1">
      <c r="A38" s="1061">
        <v>33</v>
      </c>
      <c r="B38" s="589" t="s">
        <v>71</v>
      </c>
      <c r="C38" s="1062">
        <f>'8_2.1.16 SIS'!AY35</f>
        <v>0</v>
      </c>
      <c r="D38" s="1063">
        <f>'3_Levels 1&amp;2'!AM36+'3_Levels 1&amp;2'!AU36</f>
        <v>9077.4025631768964</v>
      </c>
      <c r="E38" s="1064">
        <f t="shared" si="5"/>
        <v>0</v>
      </c>
      <c r="F38" s="1064">
        <v>655.31000000000006</v>
      </c>
      <c r="G38" s="1064">
        <f t="shared" si="6"/>
        <v>0</v>
      </c>
      <c r="H38" s="1065">
        <f t="shared" si="7"/>
        <v>0</v>
      </c>
      <c r="I38" s="591">
        <f>[8]Oct_NOCCA!$G37</f>
        <v>0</v>
      </c>
      <c r="J38" s="591">
        <f>[8]Feb_NOCCA!$G37</f>
        <v>0</v>
      </c>
      <c r="K38" s="595">
        <f t="shared" si="8"/>
        <v>0</v>
      </c>
      <c r="L38" s="1065">
        <f t="shared" si="4"/>
        <v>0</v>
      </c>
      <c r="M38" s="1063">
        <v>0</v>
      </c>
      <c r="N38" s="594">
        <f t="shared" si="9"/>
        <v>0</v>
      </c>
      <c r="O38" s="591">
        <v>0</v>
      </c>
      <c r="P38" s="591">
        <f t="shared" si="10"/>
        <v>0</v>
      </c>
      <c r="Q38" s="594">
        <v>0</v>
      </c>
      <c r="R38" s="594">
        <f t="shared" si="11"/>
        <v>0</v>
      </c>
    </row>
    <row r="39" spans="1:18" ht="15.6" customHeight="1">
      <c r="A39" s="1061">
        <v>34</v>
      </c>
      <c r="B39" s="589" t="s">
        <v>72</v>
      </c>
      <c r="C39" s="1062">
        <f>'8_2.1.16 SIS'!AY36</f>
        <v>0</v>
      </c>
      <c r="D39" s="1063">
        <f>'3_Levels 1&amp;2'!AM37+'3_Levels 1&amp;2'!AU37</f>
        <v>9196.5716383640283</v>
      </c>
      <c r="E39" s="1064">
        <f t="shared" si="5"/>
        <v>0</v>
      </c>
      <c r="F39" s="1064">
        <v>644.11000000000013</v>
      </c>
      <c r="G39" s="1064">
        <f t="shared" si="6"/>
        <v>0</v>
      </c>
      <c r="H39" s="1065">
        <f t="shared" si="7"/>
        <v>0</v>
      </c>
      <c r="I39" s="591">
        <f>[8]Oct_NOCCA!$G38</f>
        <v>0</v>
      </c>
      <c r="J39" s="591">
        <f>[8]Feb_NOCCA!$G38</f>
        <v>0</v>
      </c>
      <c r="K39" s="595">
        <f t="shared" si="8"/>
        <v>0</v>
      </c>
      <c r="L39" s="1065">
        <f t="shared" si="4"/>
        <v>0</v>
      </c>
      <c r="M39" s="1063">
        <v>0</v>
      </c>
      <c r="N39" s="594">
        <f t="shared" si="9"/>
        <v>0</v>
      </c>
      <c r="O39" s="591">
        <v>0</v>
      </c>
      <c r="P39" s="591">
        <f t="shared" si="10"/>
        <v>0</v>
      </c>
      <c r="Q39" s="594">
        <v>0</v>
      </c>
      <c r="R39" s="594">
        <f t="shared" si="11"/>
        <v>0</v>
      </c>
    </row>
    <row r="40" spans="1:18" ht="15.6" customHeight="1">
      <c r="A40" s="1066">
        <v>35</v>
      </c>
      <c r="B40" s="603" t="s">
        <v>73</v>
      </c>
      <c r="C40" s="1067">
        <f>'8_2.1.16 SIS'!AY37</f>
        <v>0</v>
      </c>
      <c r="D40" s="1068">
        <f>'3_Levels 1&amp;2'!AM38+'3_Levels 1&amp;2'!AU38</f>
        <v>8633.6817737998372</v>
      </c>
      <c r="E40" s="1069">
        <f t="shared" si="5"/>
        <v>0</v>
      </c>
      <c r="F40" s="1069">
        <v>537.96</v>
      </c>
      <c r="G40" s="1069">
        <f t="shared" si="6"/>
        <v>0</v>
      </c>
      <c r="H40" s="1070">
        <f t="shared" si="7"/>
        <v>0</v>
      </c>
      <c r="I40" s="605">
        <f>[8]Oct_NOCCA!$G39</f>
        <v>0</v>
      </c>
      <c r="J40" s="605">
        <f>[8]Feb_NOCCA!$G39</f>
        <v>0</v>
      </c>
      <c r="K40" s="609">
        <f t="shared" si="8"/>
        <v>0</v>
      </c>
      <c r="L40" s="1070">
        <f t="shared" si="4"/>
        <v>0</v>
      </c>
      <c r="M40" s="1068">
        <v>0</v>
      </c>
      <c r="N40" s="608">
        <f t="shared" si="9"/>
        <v>0</v>
      </c>
      <c r="O40" s="611">
        <v>0</v>
      </c>
      <c r="P40" s="605">
        <f t="shared" si="10"/>
        <v>0</v>
      </c>
      <c r="Q40" s="612">
        <v>0</v>
      </c>
      <c r="R40" s="612">
        <f t="shared" si="11"/>
        <v>0</v>
      </c>
    </row>
    <row r="41" spans="1:18" ht="15.6" customHeight="1">
      <c r="A41" s="1056">
        <v>36</v>
      </c>
      <c r="B41" s="566" t="s">
        <v>74</v>
      </c>
      <c r="C41" s="1057">
        <f>'8_2.1.16 SIS'!AY38</f>
        <v>100</v>
      </c>
      <c r="D41" s="1058">
        <f>'3_Levels 1&amp;2'!AM39+'3_Levels 1&amp;2'!AU39</f>
        <v>8199.1432065326971</v>
      </c>
      <c r="E41" s="1059">
        <f t="shared" si="5"/>
        <v>819914.32065326977</v>
      </c>
      <c r="F41" s="1059">
        <v>746.0335616438357</v>
      </c>
      <c r="G41" s="1059">
        <f t="shared" si="6"/>
        <v>74603.356164383571</v>
      </c>
      <c r="H41" s="1060">
        <f t="shared" si="7"/>
        <v>894518</v>
      </c>
      <c r="I41" s="568">
        <f>[8]Oct_NOCCA!$G40</f>
        <v>44726</v>
      </c>
      <c r="J41" s="568">
        <f>[8]Feb_NOCCA!$G40</f>
        <v>-17890</v>
      </c>
      <c r="K41" s="572">
        <f t="shared" si="8"/>
        <v>26836</v>
      </c>
      <c r="L41" s="1060">
        <f t="shared" si="4"/>
        <v>921354</v>
      </c>
      <c r="M41" s="1058">
        <v>0</v>
      </c>
      <c r="N41" s="571">
        <f t="shared" si="9"/>
        <v>921354</v>
      </c>
      <c r="O41" s="568">
        <v>596344</v>
      </c>
      <c r="P41" s="568">
        <f t="shared" si="10"/>
        <v>325010</v>
      </c>
      <c r="Q41" s="571">
        <v>81253</v>
      </c>
      <c r="R41" s="573">
        <f t="shared" si="11"/>
        <v>921354</v>
      </c>
    </row>
    <row r="42" spans="1:18" ht="15.6" customHeight="1">
      <c r="A42" s="1061">
        <v>37</v>
      </c>
      <c r="B42" s="589" t="s">
        <v>75</v>
      </c>
      <c r="C42" s="1062">
        <f>'8_2.1.16 SIS'!AY39</f>
        <v>0</v>
      </c>
      <c r="D42" s="1063">
        <f>'3_Levels 1&amp;2'!AM40+'3_Levels 1&amp;2'!AU40</f>
        <v>8677.605304419918</v>
      </c>
      <c r="E42" s="1064">
        <f t="shared" si="5"/>
        <v>0</v>
      </c>
      <c r="F42" s="1064">
        <v>653.61</v>
      </c>
      <c r="G42" s="1064">
        <f t="shared" si="6"/>
        <v>0</v>
      </c>
      <c r="H42" s="1065">
        <f t="shared" si="7"/>
        <v>0</v>
      </c>
      <c r="I42" s="591">
        <f>[8]Oct_NOCCA!$G41</f>
        <v>0</v>
      </c>
      <c r="J42" s="591">
        <f>[8]Feb_NOCCA!$G41</f>
        <v>0</v>
      </c>
      <c r="K42" s="595">
        <f t="shared" si="8"/>
        <v>0</v>
      </c>
      <c r="L42" s="1065">
        <f t="shared" si="4"/>
        <v>0</v>
      </c>
      <c r="M42" s="1063">
        <v>0</v>
      </c>
      <c r="N42" s="594">
        <f t="shared" si="9"/>
        <v>0</v>
      </c>
      <c r="O42" s="591">
        <v>0</v>
      </c>
      <c r="P42" s="591">
        <f t="shared" si="10"/>
        <v>0</v>
      </c>
      <c r="Q42" s="594">
        <v>0</v>
      </c>
      <c r="R42" s="594">
        <f t="shared" si="11"/>
        <v>0</v>
      </c>
    </row>
    <row r="43" spans="1:18" ht="15.6" customHeight="1">
      <c r="A43" s="1061">
        <v>38</v>
      </c>
      <c r="B43" s="589" t="s">
        <v>76</v>
      </c>
      <c r="C43" s="1062">
        <f>'8_2.1.16 SIS'!AY40</f>
        <v>1</v>
      </c>
      <c r="D43" s="1063">
        <f>'3_Levels 1&amp;2'!AM41+'3_Levels 1&amp;2'!AU41</f>
        <v>8356.2130066700884</v>
      </c>
      <c r="E43" s="1064">
        <f t="shared" si="5"/>
        <v>8356.2130066700884</v>
      </c>
      <c r="F43" s="1064">
        <v>829.92000000000007</v>
      </c>
      <c r="G43" s="1064">
        <f t="shared" si="6"/>
        <v>829.92000000000007</v>
      </c>
      <c r="H43" s="1065">
        <f t="shared" si="7"/>
        <v>9186</v>
      </c>
      <c r="I43" s="591">
        <f>[8]Oct_NOCCA!$G42</f>
        <v>-9186</v>
      </c>
      <c r="J43" s="591">
        <f>[8]Feb_NOCCA!$G42</f>
        <v>0</v>
      </c>
      <c r="K43" s="595">
        <f t="shared" si="8"/>
        <v>-9186</v>
      </c>
      <c r="L43" s="1065">
        <f t="shared" si="4"/>
        <v>0</v>
      </c>
      <c r="M43" s="1063">
        <v>0</v>
      </c>
      <c r="N43" s="594">
        <f t="shared" si="9"/>
        <v>0</v>
      </c>
      <c r="O43" s="591">
        <v>6128</v>
      </c>
      <c r="P43" s="591">
        <f t="shared" si="10"/>
        <v>-6128</v>
      </c>
      <c r="Q43" s="594">
        <v>-1532</v>
      </c>
      <c r="R43" s="594">
        <f t="shared" si="11"/>
        <v>0</v>
      </c>
    </row>
    <row r="44" spans="1:18" ht="15.6" customHeight="1">
      <c r="A44" s="1061">
        <v>39</v>
      </c>
      <c r="B44" s="589" t="s">
        <v>77</v>
      </c>
      <c r="C44" s="1062">
        <f>'8_2.1.16 SIS'!AY41</f>
        <v>0</v>
      </c>
      <c r="D44" s="1063">
        <f>'3_Levels 1&amp;2'!AM42+'3_Levels 1&amp;2'!AU42</f>
        <v>8683.4096279761907</v>
      </c>
      <c r="E44" s="1064">
        <f t="shared" si="5"/>
        <v>0</v>
      </c>
      <c r="F44" s="1064">
        <v>779.65573042776396</v>
      </c>
      <c r="G44" s="1064">
        <f t="shared" si="6"/>
        <v>0</v>
      </c>
      <c r="H44" s="1065">
        <f t="shared" si="7"/>
        <v>0</v>
      </c>
      <c r="I44" s="591">
        <f>[8]Oct_NOCCA!$G43</f>
        <v>0</v>
      </c>
      <c r="J44" s="591">
        <f>[8]Feb_NOCCA!$G43</f>
        <v>0</v>
      </c>
      <c r="K44" s="595">
        <f t="shared" si="8"/>
        <v>0</v>
      </c>
      <c r="L44" s="1065">
        <f t="shared" si="4"/>
        <v>0</v>
      </c>
      <c r="M44" s="1063">
        <v>0</v>
      </c>
      <c r="N44" s="594">
        <f t="shared" si="9"/>
        <v>0</v>
      </c>
      <c r="O44" s="591">
        <v>0</v>
      </c>
      <c r="P44" s="591">
        <f t="shared" si="10"/>
        <v>0</v>
      </c>
      <c r="Q44" s="594">
        <v>0</v>
      </c>
      <c r="R44" s="594">
        <f t="shared" si="11"/>
        <v>0</v>
      </c>
    </row>
    <row r="45" spans="1:18" ht="15.6" customHeight="1">
      <c r="A45" s="1066">
        <v>40</v>
      </c>
      <c r="B45" s="603" t="s">
        <v>78</v>
      </c>
      <c r="C45" s="1067">
        <f>'8_2.1.16 SIS'!AY42</f>
        <v>0</v>
      </c>
      <c r="D45" s="1068">
        <f>'3_Levels 1&amp;2'!AM43+'3_Levels 1&amp;2'!AU43</f>
        <v>8508.4844980558501</v>
      </c>
      <c r="E45" s="1069">
        <f t="shared" si="5"/>
        <v>0</v>
      </c>
      <c r="F45" s="1069">
        <v>700.2700000000001</v>
      </c>
      <c r="G45" s="1069">
        <f t="shared" si="6"/>
        <v>0</v>
      </c>
      <c r="H45" s="1070">
        <f t="shared" si="7"/>
        <v>0</v>
      </c>
      <c r="I45" s="605">
        <f>[8]Oct_NOCCA!$G44</f>
        <v>0</v>
      </c>
      <c r="J45" s="605">
        <f>[8]Feb_NOCCA!$G44</f>
        <v>0</v>
      </c>
      <c r="K45" s="609">
        <f t="shared" si="8"/>
        <v>0</v>
      </c>
      <c r="L45" s="1070">
        <f t="shared" si="4"/>
        <v>0</v>
      </c>
      <c r="M45" s="1068">
        <v>0</v>
      </c>
      <c r="N45" s="608">
        <f t="shared" si="9"/>
        <v>0</v>
      </c>
      <c r="O45" s="611">
        <v>0</v>
      </c>
      <c r="P45" s="605">
        <f t="shared" si="10"/>
        <v>0</v>
      </c>
      <c r="Q45" s="612">
        <v>0</v>
      </c>
      <c r="R45" s="612">
        <f t="shared" si="11"/>
        <v>0</v>
      </c>
    </row>
    <row r="46" spans="1:18" ht="15.6" customHeight="1">
      <c r="A46" s="1056">
        <v>41</v>
      </c>
      <c r="B46" s="566" t="s">
        <v>79</v>
      </c>
      <c r="C46" s="1057">
        <f>'8_2.1.16 SIS'!AY43</f>
        <v>0</v>
      </c>
      <c r="D46" s="1058">
        <f>'3_Levels 1&amp;2'!AM44+'3_Levels 1&amp;2'!AU44</f>
        <v>8424.8298186889806</v>
      </c>
      <c r="E46" s="1059">
        <f t="shared" si="5"/>
        <v>0</v>
      </c>
      <c r="F46" s="1059">
        <v>886.22</v>
      </c>
      <c r="G46" s="1059">
        <f t="shared" si="6"/>
        <v>0</v>
      </c>
      <c r="H46" s="1060">
        <f t="shared" si="7"/>
        <v>0</v>
      </c>
      <c r="I46" s="568">
        <f>[8]Oct_NOCCA!$G45</f>
        <v>0</v>
      </c>
      <c r="J46" s="568">
        <f>[8]Feb_NOCCA!$G45</f>
        <v>0</v>
      </c>
      <c r="K46" s="572">
        <f t="shared" si="8"/>
        <v>0</v>
      </c>
      <c r="L46" s="1060">
        <f t="shared" si="4"/>
        <v>0</v>
      </c>
      <c r="M46" s="1058">
        <v>0</v>
      </c>
      <c r="N46" s="571">
        <f t="shared" si="9"/>
        <v>0</v>
      </c>
      <c r="O46" s="568">
        <v>0</v>
      </c>
      <c r="P46" s="568">
        <f t="shared" si="10"/>
        <v>0</v>
      </c>
      <c r="Q46" s="571">
        <v>0</v>
      </c>
      <c r="R46" s="573">
        <f t="shared" si="11"/>
        <v>0</v>
      </c>
    </row>
    <row r="47" spans="1:18" ht="15.6" customHeight="1">
      <c r="A47" s="1061">
        <v>42</v>
      </c>
      <c r="B47" s="589" t="s">
        <v>80</v>
      </c>
      <c r="C47" s="1062">
        <f>'8_2.1.16 SIS'!AY44</f>
        <v>0</v>
      </c>
      <c r="D47" s="1063">
        <f>'3_Levels 1&amp;2'!AM45+'3_Levels 1&amp;2'!AU45</f>
        <v>8756.2918137414526</v>
      </c>
      <c r="E47" s="1064">
        <f t="shared" si="5"/>
        <v>0</v>
      </c>
      <c r="F47" s="1064">
        <v>534.28</v>
      </c>
      <c r="G47" s="1064">
        <f t="shared" si="6"/>
        <v>0</v>
      </c>
      <c r="H47" s="1065">
        <f t="shared" si="7"/>
        <v>0</v>
      </c>
      <c r="I47" s="591">
        <f>[8]Oct_NOCCA!$G46</f>
        <v>0</v>
      </c>
      <c r="J47" s="591">
        <f>[8]Feb_NOCCA!$G46</f>
        <v>0</v>
      </c>
      <c r="K47" s="595">
        <f t="shared" si="8"/>
        <v>0</v>
      </c>
      <c r="L47" s="1065">
        <f t="shared" si="4"/>
        <v>0</v>
      </c>
      <c r="M47" s="1063">
        <v>0</v>
      </c>
      <c r="N47" s="594">
        <f t="shared" si="9"/>
        <v>0</v>
      </c>
      <c r="O47" s="591">
        <v>0</v>
      </c>
      <c r="P47" s="591">
        <f t="shared" si="10"/>
        <v>0</v>
      </c>
      <c r="Q47" s="594">
        <v>0</v>
      </c>
      <c r="R47" s="594">
        <f t="shared" si="11"/>
        <v>0</v>
      </c>
    </row>
    <row r="48" spans="1:18" ht="15.6" customHeight="1">
      <c r="A48" s="1061">
        <v>43</v>
      </c>
      <c r="B48" s="589" t="s">
        <v>81</v>
      </c>
      <c r="C48" s="1062">
        <f>'8_2.1.16 SIS'!AY45</f>
        <v>0</v>
      </c>
      <c r="D48" s="1063">
        <f>'3_Levels 1&amp;2'!AM46+'3_Levels 1&amp;2'!AU46</f>
        <v>9242.2512770089816</v>
      </c>
      <c r="E48" s="1064">
        <f t="shared" si="5"/>
        <v>0</v>
      </c>
      <c r="F48" s="1064">
        <v>574.6099999999999</v>
      </c>
      <c r="G48" s="1064">
        <f t="shared" si="6"/>
        <v>0</v>
      </c>
      <c r="H48" s="1065">
        <f t="shared" si="7"/>
        <v>0</v>
      </c>
      <c r="I48" s="591">
        <f>[8]Oct_NOCCA!$G47</f>
        <v>0</v>
      </c>
      <c r="J48" s="591">
        <f>[8]Feb_NOCCA!$G47</f>
        <v>0</v>
      </c>
      <c r="K48" s="595">
        <f t="shared" si="8"/>
        <v>0</v>
      </c>
      <c r="L48" s="1065">
        <f t="shared" si="4"/>
        <v>0</v>
      </c>
      <c r="M48" s="1063">
        <v>0</v>
      </c>
      <c r="N48" s="594">
        <f t="shared" si="9"/>
        <v>0</v>
      </c>
      <c r="O48" s="591">
        <v>0</v>
      </c>
      <c r="P48" s="591">
        <f t="shared" si="10"/>
        <v>0</v>
      </c>
      <c r="Q48" s="594">
        <v>0</v>
      </c>
      <c r="R48" s="594">
        <f t="shared" si="11"/>
        <v>0</v>
      </c>
    </row>
    <row r="49" spans="1:18" ht="15.6" customHeight="1">
      <c r="A49" s="1061">
        <v>44</v>
      </c>
      <c r="B49" s="589" t="s">
        <v>82</v>
      </c>
      <c r="C49" s="1062">
        <f>'8_2.1.16 SIS'!AY46</f>
        <v>5</v>
      </c>
      <c r="D49" s="1063">
        <f>'3_Levels 1&amp;2'!AM47+'3_Levels 1&amp;2'!AU47</f>
        <v>8426.8103131642347</v>
      </c>
      <c r="E49" s="1064">
        <f t="shared" si="5"/>
        <v>42134.051565821173</v>
      </c>
      <c r="F49" s="1064">
        <v>663.16000000000008</v>
      </c>
      <c r="G49" s="1064">
        <f t="shared" si="6"/>
        <v>3315.8</v>
      </c>
      <c r="H49" s="1065">
        <f t="shared" si="7"/>
        <v>45450</v>
      </c>
      <c r="I49" s="591">
        <f>[8]Oct_NOCCA!$G48</f>
        <v>18180</v>
      </c>
      <c r="J49" s="591">
        <f>[8]Feb_NOCCA!$G48</f>
        <v>0</v>
      </c>
      <c r="K49" s="595">
        <f t="shared" si="8"/>
        <v>18180</v>
      </c>
      <c r="L49" s="1065">
        <f t="shared" si="4"/>
        <v>63630</v>
      </c>
      <c r="M49" s="1063">
        <v>0</v>
      </c>
      <c r="N49" s="594">
        <f t="shared" si="9"/>
        <v>63630</v>
      </c>
      <c r="O49" s="591">
        <v>30304</v>
      </c>
      <c r="P49" s="591">
        <f t="shared" si="10"/>
        <v>33326</v>
      </c>
      <c r="Q49" s="594">
        <v>8332</v>
      </c>
      <c r="R49" s="594">
        <f t="shared" si="11"/>
        <v>63630</v>
      </c>
    </row>
    <row r="50" spans="1:18" ht="15.6" customHeight="1">
      <c r="A50" s="1066">
        <v>45</v>
      </c>
      <c r="B50" s="603" t="s">
        <v>83</v>
      </c>
      <c r="C50" s="1067">
        <f>'8_2.1.16 SIS'!AY47</f>
        <v>8</v>
      </c>
      <c r="D50" s="1068">
        <f>'3_Levels 1&amp;2'!AM48+'3_Levels 1&amp;2'!AU48</f>
        <v>7487.6972304773954</v>
      </c>
      <c r="E50" s="1069">
        <f t="shared" si="5"/>
        <v>59901.577843819163</v>
      </c>
      <c r="F50" s="1069">
        <v>753.96000000000015</v>
      </c>
      <c r="G50" s="1069">
        <f t="shared" si="6"/>
        <v>6031.6800000000012</v>
      </c>
      <c r="H50" s="1070">
        <f t="shared" si="7"/>
        <v>65933</v>
      </c>
      <c r="I50" s="605">
        <f>[8]Oct_NOCCA!$G49</f>
        <v>-8242</v>
      </c>
      <c r="J50" s="605">
        <f>[8]Feb_NOCCA!$G49</f>
        <v>-4121</v>
      </c>
      <c r="K50" s="609">
        <f t="shared" si="8"/>
        <v>-12363</v>
      </c>
      <c r="L50" s="1070">
        <f t="shared" si="4"/>
        <v>53570</v>
      </c>
      <c r="M50" s="1068">
        <v>0</v>
      </c>
      <c r="N50" s="608">
        <f t="shared" si="9"/>
        <v>53570</v>
      </c>
      <c r="O50" s="611">
        <v>43952</v>
      </c>
      <c r="P50" s="605">
        <f t="shared" si="10"/>
        <v>9618</v>
      </c>
      <c r="Q50" s="612">
        <v>2405</v>
      </c>
      <c r="R50" s="612">
        <f t="shared" si="11"/>
        <v>53570</v>
      </c>
    </row>
    <row r="51" spans="1:18" ht="15.6" customHeight="1">
      <c r="A51" s="1056">
        <v>46</v>
      </c>
      <c r="B51" s="566" t="s">
        <v>84</v>
      </c>
      <c r="C51" s="1057">
        <f>'8_2.1.16 SIS'!AY48</f>
        <v>0</v>
      </c>
      <c r="D51" s="1058">
        <f>'3_Levels 1&amp;2'!AM49+'3_Levels 1&amp;2'!AU49</f>
        <v>10304.659251336898</v>
      </c>
      <c r="E51" s="1059">
        <f t="shared" si="5"/>
        <v>0</v>
      </c>
      <c r="F51" s="1059">
        <v>728.06</v>
      </c>
      <c r="G51" s="1059">
        <f t="shared" si="6"/>
        <v>0</v>
      </c>
      <c r="H51" s="1060">
        <f t="shared" si="7"/>
        <v>0</v>
      </c>
      <c r="I51" s="568">
        <f>[8]Oct_NOCCA!$G50</f>
        <v>0</v>
      </c>
      <c r="J51" s="568">
        <f>[8]Feb_NOCCA!$G50</f>
        <v>0</v>
      </c>
      <c r="K51" s="572">
        <f t="shared" si="8"/>
        <v>0</v>
      </c>
      <c r="L51" s="1060">
        <f t="shared" si="4"/>
        <v>0</v>
      </c>
      <c r="M51" s="1058">
        <v>0</v>
      </c>
      <c r="N51" s="571">
        <f t="shared" si="9"/>
        <v>0</v>
      </c>
      <c r="O51" s="568">
        <v>0</v>
      </c>
      <c r="P51" s="568">
        <f t="shared" si="10"/>
        <v>0</v>
      </c>
      <c r="Q51" s="571">
        <v>0</v>
      </c>
      <c r="R51" s="573">
        <f t="shared" si="11"/>
        <v>0</v>
      </c>
    </row>
    <row r="52" spans="1:18" ht="15.6" customHeight="1">
      <c r="A52" s="1061">
        <v>47</v>
      </c>
      <c r="B52" s="589" t="s">
        <v>85</v>
      </c>
      <c r="C52" s="1062">
        <f>'8_2.1.16 SIS'!AY49</f>
        <v>2</v>
      </c>
      <c r="D52" s="1063">
        <f>'3_Levels 1&amp;2'!AM50+'3_Levels 1&amp;2'!AU50</f>
        <v>8372.4170119956379</v>
      </c>
      <c r="E52" s="1064">
        <f t="shared" si="5"/>
        <v>16744.834023991276</v>
      </c>
      <c r="F52" s="1064">
        <v>910.76</v>
      </c>
      <c r="G52" s="1064">
        <f t="shared" si="6"/>
        <v>1821.52</v>
      </c>
      <c r="H52" s="1065">
        <f t="shared" si="7"/>
        <v>18566</v>
      </c>
      <c r="I52" s="591">
        <f>[8]Oct_NOCCA!$G51</f>
        <v>0</v>
      </c>
      <c r="J52" s="591">
        <f>[8]Feb_NOCCA!$G51</f>
        <v>0</v>
      </c>
      <c r="K52" s="595">
        <f t="shared" si="8"/>
        <v>0</v>
      </c>
      <c r="L52" s="1065">
        <f t="shared" si="4"/>
        <v>18566</v>
      </c>
      <c r="M52" s="1063">
        <v>0</v>
      </c>
      <c r="N52" s="594">
        <f t="shared" si="9"/>
        <v>18566</v>
      </c>
      <c r="O52" s="591">
        <v>12376</v>
      </c>
      <c r="P52" s="591">
        <f t="shared" si="10"/>
        <v>6190</v>
      </c>
      <c r="Q52" s="594">
        <v>1548</v>
      </c>
      <c r="R52" s="594">
        <f t="shared" si="11"/>
        <v>18566</v>
      </c>
    </row>
    <row r="53" spans="1:18" ht="15.6" customHeight="1">
      <c r="A53" s="1061">
        <v>48</v>
      </c>
      <c r="B53" s="589" t="s">
        <v>124</v>
      </c>
      <c r="C53" s="1062">
        <f>'8_2.1.16 SIS'!AY50</f>
        <v>0</v>
      </c>
      <c r="D53" s="1063">
        <f>'3_Levels 1&amp;2'!AM51+'3_Levels 1&amp;2'!AU51</f>
        <v>8468.4880165574323</v>
      </c>
      <c r="E53" s="1064">
        <f t="shared" si="5"/>
        <v>0</v>
      </c>
      <c r="F53" s="1064">
        <v>871.07</v>
      </c>
      <c r="G53" s="1064">
        <f t="shared" si="6"/>
        <v>0</v>
      </c>
      <c r="H53" s="1065">
        <f t="shared" si="7"/>
        <v>0</v>
      </c>
      <c r="I53" s="591">
        <f>[8]Oct_NOCCA!$G52</f>
        <v>28019</v>
      </c>
      <c r="J53" s="591">
        <f>[8]Feb_NOCCA!$G52</f>
        <v>0</v>
      </c>
      <c r="K53" s="595">
        <f t="shared" si="8"/>
        <v>28019</v>
      </c>
      <c r="L53" s="1065">
        <f t="shared" si="4"/>
        <v>28019</v>
      </c>
      <c r="M53" s="1063">
        <v>0</v>
      </c>
      <c r="N53" s="594">
        <f t="shared" si="9"/>
        <v>28019</v>
      </c>
      <c r="O53" s="591">
        <v>0</v>
      </c>
      <c r="P53" s="591">
        <f t="shared" si="10"/>
        <v>28019</v>
      </c>
      <c r="Q53" s="594">
        <v>7005</v>
      </c>
      <c r="R53" s="594">
        <f t="shared" si="11"/>
        <v>28019</v>
      </c>
    </row>
    <row r="54" spans="1:18" ht="15.6" customHeight="1">
      <c r="A54" s="1061">
        <v>49</v>
      </c>
      <c r="B54" s="589" t="s">
        <v>86</v>
      </c>
      <c r="C54" s="1062">
        <f>'8_2.1.16 SIS'!AY51</f>
        <v>0</v>
      </c>
      <c r="D54" s="1063">
        <f>'3_Levels 1&amp;2'!AM52+'3_Levels 1&amp;2'!AU52</f>
        <v>7795.7023006545151</v>
      </c>
      <c r="E54" s="1064">
        <f t="shared" si="5"/>
        <v>0</v>
      </c>
      <c r="F54" s="1064">
        <v>574.43999999999994</v>
      </c>
      <c r="G54" s="1064">
        <f t="shared" si="6"/>
        <v>0</v>
      </c>
      <c r="H54" s="1065">
        <f t="shared" si="7"/>
        <v>0</v>
      </c>
      <c r="I54" s="591">
        <f>[8]Oct_NOCCA!$G53</f>
        <v>0</v>
      </c>
      <c r="J54" s="591">
        <f>[8]Feb_NOCCA!$G53</f>
        <v>0</v>
      </c>
      <c r="K54" s="595">
        <f t="shared" si="8"/>
        <v>0</v>
      </c>
      <c r="L54" s="1065">
        <f t="shared" si="4"/>
        <v>0</v>
      </c>
      <c r="M54" s="1063">
        <v>0</v>
      </c>
      <c r="N54" s="594">
        <f t="shared" si="9"/>
        <v>0</v>
      </c>
      <c r="O54" s="591">
        <v>0</v>
      </c>
      <c r="P54" s="591">
        <f t="shared" si="10"/>
        <v>0</v>
      </c>
      <c r="Q54" s="594">
        <v>0</v>
      </c>
      <c r="R54" s="594">
        <f t="shared" si="11"/>
        <v>0</v>
      </c>
    </row>
    <row r="55" spans="1:18" ht="15.6" customHeight="1">
      <c r="A55" s="1066">
        <v>50</v>
      </c>
      <c r="B55" s="603" t="s">
        <v>87</v>
      </c>
      <c r="C55" s="1067">
        <f>'8_2.1.16 SIS'!AY52</f>
        <v>0</v>
      </c>
      <c r="D55" s="1068">
        <f>'3_Levels 1&amp;2'!AM53+'3_Levels 1&amp;2'!AU53</f>
        <v>8514.3018021377084</v>
      </c>
      <c r="E55" s="1069">
        <f t="shared" si="5"/>
        <v>0</v>
      </c>
      <c r="F55" s="1069">
        <v>634.46</v>
      </c>
      <c r="G55" s="1069">
        <f t="shared" si="6"/>
        <v>0</v>
      </c>
      <c r="H55" s="1070">
        <f t="shared" si="7"/>
        <v>0</v>
      </c>
      <c r="I55" s="605">
        <f>[8]Oct_NOCCA!$G54</f>
        <v>0</v>
      </c>
      <c r="J55" s="605">
        <f>[8]Feb_NOCCA!$G54</f>
        <v>0</v>
      </c>
      <c r="K55" s="609">
        <f t="shared" si="8"/>
        <v>0</v>
      </c>
      <c r="L55" s="1070">
        <f t="shared" si="4"/>
        <v>0</v>
      </c>
      <c r="M55" s="1068">
        <v>0</v>
      </c>
      <c r="N55" s="608">
        <f t="shared" si="9"/>
        <v>0</v>
      </c>
      <c r="O55" s="611">
        <v>0</v>
      </c>
      <c r="P55" s="605">
        <f t="shared" si="10"/>
        <v>0</v>
      </c>
      <c r="Q55" s="612">
        <v>0</v>
      </c>
      <c r="R55" s="612">
        <f t="shared" si="11"/>
        <v>0</v>
      </c>
    </row>
    <row r="56" spans="1:18" ht="15.6" customHeight="1">
      <c r="A56" s="1056">
        <v>51</v>
      </c>
      <c r="B56" s="566" t="s">
        <v>88</v>
      </c>
      <c r="C56" s="1057">
        <f>'8_2.1.16 SIS'!AY53</f>
        <v>0</v>
      </c>
      <c r="D56" s="1058">
        <f>'3_Levels 1&amp;2'!AM54+'3_Levels 1&amp;2'!AU54</f>
        <v>8674.2847217441195</v>
      </c>
      <c r="E56" s="1059">
        <f t="shared" si="5"/>
        <v>0</v>
      </c>
      <c r="F56" s="1059">
        <v>706.66</v>
      </c>
      <c r="G56" s="1059">
        <f t="shared" si="6"/>
        <v>0</v>
      </c>
      <c r="H56" s="1060">
        <f t="shared" si="7"/>
        <v>0</v>
      </c>
      <c r="I56" s="568">
        <f>[8]Oct_NOCCA!$G55</f>
        <v>0</v>
      </c>
      <c r="J56" s="568">
        <f>[8]Feb_NOCCA!$G55</f>
        <v>0</v>
      </c>
      <c r="K56" s="572">
        <f t="shared" si="8"/>
        <v>0</v>
      </c>
      <c r="L56" s="1060">
        <f t="shared" si="4"/>
        <v>0</v>
      </c>
      <c r="M56" s="1058">
        <v>0</v>
      </c>
      <c r="N56" s="571">
        <f t="shared" si="9"/>
        <v>0</v>
      </c>
      <c r="O56" s="568">
        <v>0</v>
      </c>
      <c r="P56" s="568">
        <f t="shared" si="10"/>
        <v>0</v>
      </c>
      <c r="Q56" s="571">
        <v>0</v>
      </c>
      <c r="R56" s="573">
        <f t="shared" si="11"/>
        <v>0</v>
      </c>
    </row>
    <row r="57" spans="1:18" ht="15.6" customHeight="1">
      <c r="A57" s="1061">
        <v>52</v>
      </c>
      <c r="B57" s="589" t="s">
        <v>89</v>
      </c>
      <c r="C57" s="1062">
        <f>'8_2.1.16 SIS'!AY54</f>
        <v>46</v>
      </c>
      <c r="D57" s="1063">
        <f>'3_Levels 1&amp;2'!AM55+'3_Levels 1&amp;2'!AU55</f>
        <v>8770.551567065073</v>
      </c>
      <c r="E57" s="1064">
        <f t="shared" si="5"/>
        <v>403445.37208499335</v>
      </c>
      <c r="F57" s="1064">
        <v>658.37</v>
      </c>
      <c r="G57" s="1064">
        <f t="shared" si="6"/>
        <v>30285.02</v>
      </c>
      <c r="H57" s="1065">
        <f t="shared" si="7"/>
        <v>433730</v>
      </c>
      <c r="I57" s="591">
        <f>[8]Oct_NOCCA!$G56</f>
        <v>56574</v>
      </c>
      <c r="J57" s="591">
        <f>[8]Feb_NOCCA!$G56</f>
        <v>-4714</v>
      </c>
      <c r="K57" s="595">
        <f t="shared" si="8"/>
        <v>51860</v>
      </c>
      <c r="L57" s="1065">
        <f t="shared" si="4"/>
        <v>485590</v>
      </c>
      <c r="M57" s="1063">
        <v>0</v>
      </c>
      <c r="N57" s="594">
        <f t="shared" si="9"/>
        <v>485590</v>
      </c>
      <c r="O57" s="591">
        <v>289152</v>
      </c>
      <c r="P57" s="591">
        <f t="shared" si="10"/>
        <v>196438</v>
      </c>
      <c r="Q57" s="594">
        <v>49110</v>
      </c>
      <c r="R57" s="594">
        <f t="shared" si="11"/>
        <v>485590</v>
      </c>
    </row>
    <row r="58" spans="1:18" ht="15.6" customHeight="1">
      <c r="A58" s="1061">
        <v>53</v>
      </c>
      <c r="B58" s="589" t="s">
        <v>90</v>
      </c>
      <c r="C58" s="1062">
        <f>'8_2.1.16 SIS'!AY55</f>
        <v>6</v>
      </c>
      <c r="D58" s="1063">
        <f>'3_Levels 1&amp;2'!AM56+'3_Levels 1&amp;2'!AU56</f>
        <v>7678.7359754639492</v>
      </c>
      <c r="E58" s="1064">
        <f t="shared" si="5"/>
        <v>46072.415852783699</v>
      </c>
      <c r="F58" s="1064">
        <v>689.74</v>
      </c>
      <c r="G58" s="1064">
        <f t="shared" si="6"/>
        <v>4138.4400000000005</v>
      </c>
      <c r="H58" s="1065">
        <f t="shared" si="7"/>
        <v>50211</v>
      </c>
      <c r="I58" s="591">
        <f>[8]Oct_NOCCA!$G57</f>
        <v>8368</v>
      </c>
      <c r="J58" s="591">
        <f>[8]Feb_NOCCA!$G57</f>
        <v>0</v>
      </c>
      <c r="K58" s="595">
        <f t="shared" si="8"/>
        <v>8368</v>
      </c>
      <c r="L58" s="1065">
        <f t="shared" si="4"/>
        <v>58579</v>
      </c>
      <c r="M58" s="1063">
        <v>0</v>
      </c>
      <c r="N58" s="594">
        <f t="shared" si="9"/>
        <v>58579</v>
      </c>
      <c r="O58" s="591">
        <v>33472</v>
      </c>
      <c r="P58" s="591">
        <f t="shared" si="10"/>
        <v>25107</v>
      </c>
      <c r="Q58" s="594">
        <v>6277</v>
      </c>
      <c r="R58" s="594">
        <f t="shared" si="11"/>
        <v>58579</v>
      </c>
    </row>
    <row r="59" spans="1:18" ht="15.6" customHeight="1">
      <c r="A59" s="1061">
        <v>54</v>
      </c>
      <c r="B59" s="589" t="s">
        <v>91</v>
      </c>
      <c r="C59" s="1062">
        <f>'8_2.1.16 SIS'!AY56</f>
        <v>0</v>
      </c>
      <c r="D59" s="1063">
        <f>'3_Levels 1&amp;2'!AM57+'3_Levels 1&amp;2'!AU57</f>
        <v>10372.722710280374</v>
      </c>
      <c r="E59" s="1064">
        <f t="shared" si="5"/>
        <v>0</v>
      </c>
      <c r="F59" s="1064">
        <v>951.45</v>
      </c>
      <c r="G59" s="1064">
        <f t="shared" si="6"/>
        <v>0</v>
      </c>
      <c r="H59" s="1065">
        <f t="shared" si="7"/>
        <v>0</v>
      </c>
      <c r="I59" s="591">
        <f>[8]Oct_NOCCA!$G58</f>
        <v>0</v>
      </c>
      <c r="J59" s="591">
        <f>[8]Feb_NOCCA!$G58</f>
        <v>0</v>
      </c>
      <c r="K59" s="595">
        <f t="shared" si="8"/>
        <v>0</v>
      </c>
      <c r="L59" s="1065">
        <f t="shared" si="4"/>
        <v>0</v>
      </c>
      <c r="M59" s="1063">
        <v>0</v>
      </c>
      <c r="N59" s="594">
        <f t="shared" si="9"/>
        <v>0</v>
      </c>
      <c r="O59" s="591">
        <v>0</v>
      </c>
      <c r="P59" s="591">
        <f t="shared" si="10"/>
        <v>0</v>
      </c>
      <c r="Q59" s="594">
        <v>0</v>
      </c>
      <c r="R59" s="594">
        <f t="shared" si="11"/>
        <v>0</v>
      </c>
    </row>
    <row r="60" spans="1:18" ht="15.6" customHeight="1">
      <c r="A60" s="1066">
        <v>55</v>
      </c>
      <c r="B60" s="603" t="s">
        <v>92</v>
      </c>
      <c r="C60" s="1067">
        <f>'8_2.1.16 SIS'!AY57</f>
        <v>0</v>
      </c>
      <c r="D60" s="1068">
        <f>'3_Levels 1&amp;2'!AM58+'3_Levels 1&amp;2'!AU58</f>
        <v>8111.7315103265255</v>
      </c>
      <c r="E60" s="1069">
        <f t="shared" si="5"/>
        <v>0</v>
      </c>
      <c r="F60" s="1069">
        <v>795.14</v>
      </c>
      <c r="G60" s="1069">
        <f t="shared" si="6"/>
        <v>0</v>
      </c>
      <c r="H60" s="1070">
        <f t="shared" si="7"/>
        <v>0</v>
      </c>
      <c r="I60" s="605">
        <f>[8]Oct_NOCCA!$G59</f>
        <v>0</v>
      </c>
      <c r="J60" s="605">
        <f>[8]Feb_NOCCA!$G59</f>
        <v>0</v>
      </c>
      <c r="K60" s="609">
        <f t="shared" si="8"/>
        <v>0</v>
      </c>
      <c r="L60" s="1070">
        <f t="shared" si="4"/>
        <v>0</v>
      </c>
      <c r="M60" s="1068">
        <v>0</v>
      </c>
      <c r="N60" s="608">
        <f t="shared" si="9"/>
        <v>0</v>
      </c>
      <c r="O60" s="611">
        <v>0</v>
      </c>
      <c r="P60" s="605">
        <f t="shared" si="10"/>
        <v>0</v>
      </c>
      <c r="Q60" s="612">
        <v>0</v>
      </c>
      <c r="R60" s="612">
        <f t="shared" si="11"/>
        <v>0</v>
      </c>
    </row>
    <row r="61" spans="1:18" ht="15.6" customHeight="1">
      <c r="A61" s="1056">
        <v>56</v>
      </c>
      <c r="B61" s="566" t="s">
        <v>93</v>
      </c>
      <c r="C61" s="1057">
        <f>'8_2.1.16 SIS'!AY58</f>
        <v>0</v>
      </c>
      <c r="D61" s="1058">
        <f>'3_Levels 1&amp;2'!AM59+'3_Levels 1&amp;2'!AU59</f>
        <v>9192.9173273369743</v>
      </c>
      <c r="E61" s="1059">
        <f t="shared" si="5"/>
        <v>0</v>
      </c>
      <c r="F61" s="1059">
        <v>614.66000000000008</v>
      </c>
      <c r="G61" s="1059">
        <f t="shared" si="6"/>
        <v>0</v>
      </c>
      <c r="H61" s="1060">
        <f t="shared" si="7"/>
        <v>0</v>
      </c>
      <c r="I61" s="568">
        <f>[8]Oct_NOCCA!$G60</f>
        <v>0</v>
      </c>
      <c r="J61" s="568">
        <f>[8]Feb_NOCCA!$G60</f>
        <v>0</v>
      </c>
      <c r="K61" s="572">
        <f t="shared" si="8"/>
        <v>0</v>
      </c>
      <c r="L61" s="1060">
        <f t="shared" si="4"/>
        <v>0</v>
      </c>
      <c r="M61" s="1058">
        <v>0</v>
      </c>
      <c r="N61" s="571">
        <f t="shared" si="9"/>
        <v>0</v>
      </c>
      <c r="O61" s="568">
        <v>0</v>
      </c>
      <c r="P61" s="568">
        <f t="shared" si="10"/>
        <v>0</v>
      </c>
      <c r="Q61" s="571">
        <v>0</v>
      </c>
      <c r="R61" s="573">
        <f t="shared" si="11"/>
        <v>0</v>
      </c>
    </row>
    <row r="62" spans="1:18" ht="15.6" customHeight="1">
      <c r="A62" s="1061">
        <v>57</v>
      </c>
      <c r="B62" s="589" t="s">
        <v>94</v>
      </c>
      <c r="C62" s="1062">
        <f>'8_2.1.16 SIS'!AY59</f>
        <v>0</v>
      </c>
      <c r="D62" s="1063">
        <f>'3_Levels 1&amp;2'!AM60+'3_Levels 1&amp;2'!AU60</f>
        <v>7762.277913145791</v>
      </c>
      <c r="E62" s="1064">
        <f t="shared" si="5"/>
        <v>0</v>
      </c>
      <c r="F62" s="1064">
        <v>764.51</v>
      </c>
      <c r="G62" s="1064">
        <f t="shared" si="6"/>
        <v>0</v>
      </c>
      <c r="H62" s="1065">
        <f t="shared" si="7"/>
        <v>0</v>
      </c>
      <c r="I62" s="591">
        <f>[8]Oct_NOCCA!$G61</f>
        <v>0</v>
      </c>
      <c r="J62" s="591">
        <f>[8]Feb_NOCCA!$G61</f>
        <v>0</v>
      </c>
      <c r="K62" s="595">
        <f t="shared" si="8"/>
        <v>0</v>
      </c>
      <c r="L62" s="1065">
        <f t="shared" si="4"/>
        <v>0</v>
      </c>
      <c r="M62" s="1063">
        <v>0</v>
      </c>
      <c r="N62" s="594">
        <f t="shared" si="9"/>
        <v>0</v>
      </c>
      <c r="O62" s="591">
        <v>0</v>
      </c>
      <c r="P62" s="591">
        <f t="shared" si="10"/>
        <v>0</v>
      </c>
      <c r="Q62" s="594">
        <v>0</v>
      </c>
      <c r="R62" s="594">
        <f t="shared" si="11"/>
        <v>0</v>
      </c>
    </row>
    <row r="63" spans="1:18" ht="15.6" customHeight="1">
      <c r="A63" s="1061">
        <v>58</v>
      </c>
      <c r="B63" s="589" t="s">
        <v>95</v>
      </c>
      <c r="C63" s="1062">
        <f>'8_2.1.16 SIS'!AY60</f>
        <v>0</v>
      </c>
      <c r="D63" s="1063">
        <f>'3_Levels 1&amp;2'!AM61+'3_Levels 1&amp;2'!AU61</f>
        <v>8142.954046900395</v>
      </c>
      <c r="E63" s="1064">
        <f t="shared" si="5"/>
        <v>0</v>
      </c>
      <c r="F63" s="1064">
        <v>697.04</v>
      </c>
      <c r="G63" s="1064">
        <f t="shared" si="6"/>
        <v>0</v>
      </c>
      <c r="H63" s="1065">
        <f t="shared" si="7"/>
        <v>0</v>
      </c>
      <c r="I63" s="591">
        <f>[8]Oct_NOCCA!$G62</f>
        <v>0</v>
      </c>
      <c r="J63" s="591">
        <f>[8]Feb_NOCCA!$G62</f>
        <v>0</v>
      </c>
      <c r="K63" s="595">
        <f t="shared" si="8"/>
        <v>0</v>
      </c>
      <c r="L63" s="1065">
        <f t="shared" si="4"/>
        <v>0</v>
      </c>
      <c r="M63" s="1063">
        <v>0</v>
      </c>
      <c r="N63" s="594">
        <f t="shared" si="9"/>
        <v>0</v>
      </c>
      <c r="O63" s="591">
        <v>0</v>
      </c>
      <c r="P63" s="591">
        <f t="shared" si="10"/>
        <v>0</v>
      </c>
      <c r="Q63" s="594">
        <v>0</v>
      </c>
      <c r="R63" s="594">
        <f t="shared" si="11"/>
        <v>0</v>
      </c>
    </row>
    <row r="64" spans="1:18" ht="15.6" customHeight="1">
      <c r="A64" s="1061">
        <v>59</v>
      </c>
      <c r="B64" s="589" t="s">
        <v>96</v>
      </c>
      <c r="C64" s="1062">
        <f>'8_2.1.16 SIS'!AY61</f>
        <v>1</v>
      </c>
      <c r="D64" s="1063">
        <f>'3_Levels 1&amp;2'!AM62+'3_Levels 1&amp;2'!AU62</f>
        <v>8023.9594460417866</v>
      </c>
      <c r="E64" s="1064">
        <f t="shared" si="5"/>
        <v>8023.9594460417866</v>
      </c>
      <c r="F64" s="1064">
        <v>689.52</v>
      </c>
      <c r="G64" s="1064">
        <f t="shared" si="6"/>
        <v>689.52</v>
      </c>
      <c r="H64" s="1065">
        <f t="shared" si="7"/>
        <v>8713</v>
      </c>
      <c r="I64" s="591">
        <f>[8]Oct_NOCCA!$G63</f>
        <v>-8713</v>
      </c>
      <c r="J64" s="591">
        <f>[8]Feb_NOCCA!$G63</f>
        <v>0</v>
      </c>
      <c r="K64" s="595">
        <f t="shared" si="8"/>
        <v>-8713</v>
      </c>
      <c r="L64" s="1065">
        <f t="shared" si="4"/>
        <v>0</v>
      </c>
      <c r="M64" s="1063">
        <v>0</v>
      </c>
      <c r="N64" s="594">
        <f t="shared" si="9"/>
        <v>0</v>
      </c>
      <c r="O64" s="591">
        <v>5808</v>
      </c>
      <c r="P64" s="591">
        <f t="shared" si="10"/>
        <v>-5808</v>
      </c>
      <c r="Q64" s="594">
        <v>-1452</v>
      </c>
      <c r="R64" s="594">
        <f t="shared" si="11"/>
        <v>0</v>
      </c>
    </row>
    <row r="65" spans="1:18" ht="15.6" customHeight="1">
      <c r="A65" s="1066">
        <v>60</v>
      </c>
      <c r="B65" s="603" t="s">
        <v>97</v>
      </c>
      <c r="C65" s="1067">
        <f>'8_2.1.16 SIS'!AY62</f>
        <v>0</v>
      </c>
      <c r="D65" s="1068">
        <f>'3_Levels 1&amp;2'!AM63+'3_Levels 1&amp;2'!AU63</f>
        <v>8822.4210822510831</v>
      </c>
      <c r="E65" s="1069">
        <f t="shared" si="5"/>
        <v>0</v>
      </c>
      <c r="F65" s="1069">
        <v>594.04</v>
      </c>
      <c r="G65" s="1069">
        <f t="shared" si="6"/>
        <v>0</v>
      </c>
      <c r="H65" s="1070">
        <f t="shared" si="7"/>
        <v>0</v>
      </c>
      <c r="I65" s="605">
        <f>[8]Oct_NOCCA!$G64</f>
        <v>0</v>
      </c>
      <c r="J65" s="605">
        <f>[8]Feb_NOCCA!$G64</f>
        <v>0</v>
      </c>
      <c r="K65" s="609">
        <f t="shared" si="8"/>
        <v>0</v>
      </c>
      <c r="L65" s="1070">
        <f t="shared" si="4"/>
        <v>0</v>
      </c>
      <c r="M65" s="1068">
        <v>0</v>
      </c>
      <c r="N65" s="608">
        <f t="shared" si="9"/>
        <v>0</v>
      </c>
      <c r="O65" s="611">
        <v>0</v>
      </c>
      <c r="P65" s="605">
        <f t="shared" si="10"/>
        <v>0</v>
      </c>
      <c r="Q65" s="612">
        <v>0</v>
      </c>
      <c r="R65" s="612">
        <f t="shared" si="11"/>
        <v>0</v>
      </c>
    </row>
    <row r="66" spans="1:18" ht="15.6" customHeight="1">
      <c r="A66" s="1056">
        <v>61</v>
      </c>
      <c r="B66" s="566" t="s">
        <v>98</v>
      </c>
      <c r="C66" s="1057">
        <f>'8_2.1.16 SIS'!AY63</f>
        <v>0</v>
      </c>
      <c r="D66" s="1058">
        <f>'3_Levels 1&amp;2'!AM64+'3_Levels 1&amp;2'!AU64</f>
        <v>8015.5279828207258</v>
      </c>
      <c r="E66" s="1059">
        <f t="shared" si="5"/>
        <v>0</v>
      </c>
      <c r="F66" s="1059">
        <v>833.70999999999992</v>
      </c>
      <c r="G66" s="1059">
        <f t="shared" si="6"/>
        <v>0</v>
      </c>
      <c r="H66" s="1060">
        <f t="shared" si="7"/>
        <v>0</v>
      </c>
      <c r="I66" s="568">
        <f>[8]Oct_NOCCA!$G65</f>
        <v>0</v>
      </c>
      <c r="J66" s="568">
        <f>[8]Feb_NOCCA!$G65</f>
        <v>0</v>
      </c>
      <c r="K66" s="572">
        <f t="shared" si="8"/>
        <v>0</v>
      </c>
      <c r="L66" s="1060">
        <f t="shared" si="4"/>
        <v>0</v>
      </c>
      <c r="M66" s="1058">
        <v>0</v>
      </c>
      <c r="N66" s="571">
        <f t="shared" si="9"/>
        <v>0</v>
      </c>
      <c r="O66" s="568">
        <v>0</v>
      </c>
      <c r="P66" s="568">
        <f t="shared" si="10"/>
        <v>0</v>
      </c>
      <c r="Q66" s="571">
        <v>0</v>
      </c>
      <c r="R66" s="573">
        <f t="shared" si="11"/>
        <v>0</v>
      </c>
    </row>
    <row r="67" spans="1:18" ht="15.6" customHeight="1">
      <c r="A67" s="1061">
        <v>62</v>
      </c>
      <c r="B67" s="589" t="s">
        <v>99</v>
      </c>
      <c r="C67" s="1062">
        <f>'8_2.1.16 SIS'!AY64</f>
        <v>0</v>
      </c>
      <c r="D67" s="1063">
        <f>'3_Levels 1&amp;2'!AM65+'3_Levels 1&amp;2'!AU65</f>
        <v>8213.988055822907</v>
      </c>
      <c r="E67" s="1064">
        <f t="shared" si="5"/>
        <v>0</v>
      </c>
      <c r="F67" s="1064">
        <v>516.08000000000004</v>
      </c>
      <c r="G67" s="1064">
        <f t="shared" si="6"/>
        <v>0</v>
      </c>
      <c r="H67" s="1065">
        <f t="shared" si="7"/>
        <v>0</v>
      </c>
      <c r="I67" s="591">
        <f>[8]Oct_NOCCA!$G66</f>
        <v>0</v>
      </c>
      <c r="J67" s="591">
        <f>[8]Feb_NOCCA!$G66</f>
        <v>0</v>
      </c>
      <c r="K67" s="595">
        <f t="shared" si="8"/>
        <v>0</v>
      </c>
      <c r="L67" s="1065">
        <f t="shared" si="4"/>
        <v>0</v>
      </c>
      <c r="M67" s="1063">
        <v>0</v>
      </c>
      <c r="N67" s="594">
        <f t="shared" si="9"/>
        <v>0</v>
      </c>
      <c r="O67" s="591">
        <v>0</v>
      </c>
      <c r="P67" s="591">
        <f t="shared" si="10"/>
        <v>0</v>
      </c>
      <c r="Q67" s="594">
        <v>0</v>
      </c>
      <c r="R67" s="594">
        <f t="shared" si="11"/>
        <v>0</v>
      </c>
    </row>
    <row r="68" spans="1:18" ht="15.6" customHeight="1">
      <c r="A68" s="1061">
        <v>63</v>
      </c>
      <c r="B68" s="589" t="s">
        <v>100</v>
      </c>
      <c r="C68" s="1062">
        <f>'8_2.1.16 SIS'!AY65</f>
        <v>0</v>
      </c>
      <c r="D68" s="1063">
        <f>'3_Levels 1&amp;2'!AM66+'3_Levels 1&amp;2'!AU66</f>
        <v>8920.9168177136962</v>
      </c>
      <c r="E68" s="1064">
        <f t="shared" si="5"/>
        <v>0</v>
      </c>
      <c r="F68" s="1064">
        <v>756.79</v>
      </c>
      <c r="G68" s="1064">
        <f t="shared" si="6"/>
        <v>0</v>
      </c>
      <c r="H68" s="1065">
        <f t="shared" si="7"/>
        <v>0</v>
      </c>
      <c r="I68" s="591">
        <f>[8]Oct_NOCCA!$G67</f>
        <v>0</v>
      </c>
      <c r="J68" s="591">
        <f>[8]Feb_NOCCA!$G67</f>
        <v>0</v>
      </c>
      <c r="K68" s="595">
        <f t="shared" si="8"/>
        <v>0</v>
      </c>
      <c r="L68" s="1065">
        <f t="shared" si="4"/>
        <v>0</v>
      </c>
      <c r="M68" s="1063">
        <v>0</v>
      </c>
      <c r="N68" s="594">
        <f t="shared" si="9"/>
        <v>0</v>
      </c>
      <c r="O68" s="591">
        <v>0</v>
      </c>
      <c r="P68" s="591">
        <f t="shared" si="10"/>
        <v>0</v>
      </c>
      <c r="Q68" s="594">
        <v>0</v>
      </c>
      <c r="R68" s="594">
        <f t="shared" si="11"/>
        <v>0</v>
      </c>
    </row>
    <row r="69" spans="1:18" ht="15.6" customHeight="1">
      <c r="A69" s="1061">
        <v>64</v>
      </c>
      <c r="B69" s="589" t="s">
        <v>101</v>
      </c>
      <c r="C69" s="1062">
        <f>'8_2.1.16 SIS'!AY66</f>
        <v>0</v>
      </c>
      <c r="D69" s="1063">
        <f>'3_Levels 1&amp;2'!AM67+'3_Levels 1&amp;2'!AU67</f>
        <v>9450.2258250753985</v>
      </c>
      <c r="E69" s="1064">
        <f t="shared" si="5"/>
        <v>0</v>
      </c>
      <c r="F69" s="1064">
        <v>592.66</v>
      </c>
      <c r="G69" s="1064">
        <f t="shared" si="6"/>
        <v>0</v>
      </c>
      <c r="H69" s="1065">
        <f t="shared" si="7"/>
        <v>0</v>
      </c>
      <c r="I69" s="591">
        <f>[8]Oct_NOCCA!$G68</f>
        <v>0</v>
      </c>
      <c r="J69" s="591">
        <f>[8]Feb_NOCCA!$G68</f>
        <v>0</v>
      </c>
      <c r="K69" s="595">
        <f t="shared" si="8"/>
        <v>0</v>
      </c>
      <c r="L69" s="1065">
        <f t="shared" si="4"/>
        <v>0</v>
      </c>
      <c r="M69" s="1063">
        <v>0</v>
      </c>
      <c r="N69" s="594">
        <f t="shared" si="9"/>
        <v>0</v>
      </c>
      <c r="O69" s="591">
        <v>0</v>
      </c>
      <c r="P69" s="591">
        <f t="shared" si="10"/>
        <v>0</v>
      </c>
      <c r="Q69" s="594">
        <v>0</v>
      </c>
      <c r="R69" s="594">
        <f t="shared" si="11"/>
        <v>0</v>
      </c>
    </row>
    <row r="70" spans="1:18" ht="15.6" customHeight="1">
      <c r="A70" s="1066">
        <v>65</v>
      </c>
      <c r="B70" s="603" t="s">
        <v>102</v>
      </c>
      <c r="C70" s="1067">
        <f>'8_2.1.16 SIS'!AY67</f>
        <v>0</v>
      </c>
      <c r="D70" s="1068">
        <f>'3_Levels 1&amp;2'!AM68+'3_Levels 1&amp;2'!AU68</f>
        <v>9045.9909116256513</v>
      </c>
      <c r="E70" s="1069">
        <f t="shared" si="5"/>
        <v>0</v>
      </c>
      <c r="F70" s="1069">
        <v>829.12</v>
      </c>
      <c r="G70" s="1069">
        <f t="shared" si="6"/>
        <v>0</v>
      </c>
      <c r="H70" s="1070">
        <f t="shared" si="7"/>
        <v>0</v>
      </c>
      <c r="I70" s="605">
        <f>[8]Oct_NOCCA!$G69</f>
        <v>0</v>
      </c>
      <c r="J70" s="605">
        <f>[8]Feb_NOCCA!$G69</f>
        <v>0</v>
      </c>
      <c r="K70" s="609">
        <f t="shared" si="8"/>
        <v>0</v>
      </c>
      <c r="L70" s="1070">
        <f t="shared" ref="L70:L74" si="12">K70+H70</f>
        <v>0</v>
      </c>
      <c r="M70" s="1068">
        <v>0</v>
      </c>
      <c r="N70" s="608">
        <f t="shared" si="9"/>
        <v>0</v>
      </c>
      <c r="O70" s="611">
        <v>0</v>
      </c>
      <c r="P70" s="605">
        <f t="shared" si="10"/>
        <v>0</v>
      </c>
      <c r="Q70" s="612">
        <v>0</v>
      </c>
      <c r="R70" s="612">
        <f t="shared" si="11"/>
        <v>0</v>
      </c>
    </row>
    <row r="71" spans="1:18" ht="15.6" customHeight="1">
      <c r="A71" s="1061">
        <v>66</v>
      </c>
      <c r="B71" s="589" t="s">
        <v>103</v>
      </c>
      <c r="C71" s="1071">
        <f>'8_2.1.16 SIS'!AY68</f>
        <v>0</v>
      </c>
      <c r="D71" s="1072">
        <f>'3_Levels 1&amp;2'!AM69+'3_Levels 1&amp;2'!AU69</f>
        <v>10768.908130081301</v>
      </c>
      <c r="E71" s="1073">
        <f t="shared" ref="E71:E74" si="13">C71*D71</f>
        <v>0</v>
      </c>
      <c r="F71" s="1073">
        <v>730.06</v>
      </c>
      <c r="G71" s="1073">
        <f t="shared" ref="G71:G74" si="14">C71*F71</f>
        <v>0</v>
      </c>
      <c r="H71" s="1074">
        <f t="shared" ref="H71:H74" si="15">ROUND(E71+G71,0)</f>
        <v>0</v>
      </c>
      <c r="I71" s="1075">
        <f>[8]Oct_NOCCA!$G70</f>
        <v>0</v>
      </c>
      <c r="J71" s="1075">
        <f>[8]Feb_NOCCA!$G70</f>
        <v>0</v>
      </c>
      <c r="K71" s="1076">
        <f t="shared" ref="K71:K74" si="16">+I71+J71</f>
        <v>0</v>
      </c>
      <c r="L71" s="1074">
        <f t="shared" si="12"/>
        <v>0</v>
      </c>
      <c r="M71" s="1072">
        <v>0</v>
      </c>
      <c r="N71" s="1077">
        <f t="shared" ref="N71:N74" si="17">ROUND(SUM(L71:M71),0)</f>
        <v>0</v>
      </c>
      <c r="O71" s="591">
        <v>0</v>
      </c>
      <c r="P71" s="1075">
        <f t="shared" ref="P71:P74" si="18">N71-O71</f>
        <v>0</v>
      </c>
      <c r="Q71" s="594">
        <v>0</v>
      </c>
      <c r="R71" s="594">
        <f t="shared" ref="R71:R74" si="19">+N71</f>
        <v>0</v>
      </c>
    </row>
    <row r="72" spans="1:18" ht="15.6" customHeight="1">
      <c r="A72" s="1061">
        <v>67</v>
      </c>
      <c r="B72" s="589" t="s">
        <v>11</v>
      </c>
      <c r="C72" s="1071">
        <f>'8_2.1.16 SIS'!AY69</f>
        <v>0</v>
      </c>
      <c r="D72" s="1072">
        <f>'3_Levels 1&amp;2'!AM70+'3_Levels 1&amp;2'!AU70</f>
        <v>8501.9554500191498</v>
      </c>
      <c r="E72" s="1073">
        <f t="shared" si="13"/>
        <v>0</v>
      </c>
      <c r="F72" s="1073">
        <v>715.61</v>
      </c>
      <c r="G72" s="1073">
        <f t="shared" si="14"/>
        <v>0</v>
      </c>
      <c r="H72" s="1074">
        <f t="shared" si="15"/>
        <v>0</v>
      </c>
      <c r="I72" s="1075">
        <f>[8]Oct_NOCCA!$G71</f>
        <v>0</v>
      </c>
      <c r="J72" s="1075">
        <f>[8]Feb_NOCCA!$G71</f>
        <v>0</v>
      </c>
      <c r="K72" s="1076">
        <f t="shared" si="16"/>
        <v>0</v>
      </c>
      <c r="L72" s="1074">
        <f t="shared" si="12"/>
        <v>0</v>
      </c>
      <c r="M72" s="1072">
        <v>0</v>
      </c>
      <c r="N72" s="1077">
        <f t="shared" si="17"/>
        <v>0</v>
      </c>
      <c r="O72" s="591">
        <v>0</v>
      </c>
      <c r="P72" s="1075">
        <f t="shared" si="18"/>
        <v>0</v>
      </c>
      <c r="Q72" s="594">
        <v>0</v>
      </c>
      <c r="R72" s="594">
        <f t="shared" si="19"/>
        <v>0</v>
      </c>
    </row>
    <row r="73" spans="1:18" ht="15.6" customHeight="1">
      <c r="A73" s="1061">
        <v>68</v>
      </c>
      <c r="B73" s="589" t="s">
        <v>10</v>
      </c>
      <c r="C73" s="1071">
        <f>'8_2.1.16 SIS'!AY70</f>
        <v>0</v>
      </c>
      <c r="D73" s="1072">
        <f>'3_Levels 1&amp;2'!AM71+'3_Levels 1&amp;2'!AU71</f>
        <v>9270.2706809445372</v>
      </c>
      <c r="E73" s="1073">
        <f t="shared" si="13"/>
        <v>0</v>
      </c>
      <c r="F73" s="1073">
        <v>798.7</v>
      </c>
      <c r="G73" s="1073">
        <f t="shared" si="14"/>
        <v>0</v>
      </c>
      <c r="H73" s="1074">
        <f t="shared" si="15"/>
        <v>0</v>
      </c>
      <c r="I73" s="1075">
        <f>[8]Oct_NOCCA!$G72</f>
        <v>0</v>
      </c>
      <c r="J73" s="1075">
        <f>[8]Feb_NOCCA!$G72</f>
        <v>0</v>
      </c>
      <c r="K73" s="1076">
        <f t="shared" si="16"/>
        <v>0</v>
      </c>
      <c r="L73" s="1074">
        <f t="shared" si="12"/>
        <v>0</v>
      </c>
      <c r="M73" s="1072">
        <v>0</v>
      </c>
      <c r="N73" s="1077">
        <f t="shared" si="17"/>
        <v>0</v>
      </c>
      <c r="O73" s="591">
        <v>0</v>
      </c>
      <c r="P73" s="1075">
        <f t="shared" si="18"/>
        <v>0</v>
      </c>
      <c r="Q73" s="594">
        <v>0</v>
      </c>
      <c r="R73" s="594">
        <f t="shared" si="19"/>
        <v>0</v>
      </c>
    </row>
    <row r="74" spans="1:18" ht="15.6" customHeight="1">
      <c r="A74" s="1078">
        <v>69</v>
      </c>
      <c r="B74" s="1079" t="s">
        <v>127</v>
      </c>
      <c r="C74" s="1080">
        <f>'8_2.1.16 SIS'!AY71</f>
        <v>0</v>
      </c>
      <c r="D74" s="1081">
        <f>'3_Levels 1&amp;2'!AM72+'3_Levels 1&amp;2'!AU72</f>
        <v>8656.4083669049178</v>
      </c>
      <c r="E74" s="1082">
        <f t="shared" si="13"/>
        <v>0</v>
      </c>
      <c r="F74" s="1082">
        <v>705.67</v>
      </c>
      <c r="G74" s="1082">
        <f t="shared" si="14"/>
        <v>0</v>
      </c>
      <c r="H74" s="1083">
        <f t="shared" si="15"/>
        <v>0</v>
      </c>
      <c r="I74" s="1084">
        <f>[8]Oct_NOCCA!$G73</f>
        <v>0</v>
      </c>
      <c r="J74" s="1084">
        <f>[8]Feb_NOCCA!$G73</f>
        <v>0</v>
      </c>
      <c r="K74" s="1085">
        <f t="shared" si="16"/>
        <v>0</v>
      </c>
      <c r="L74" s="1083">
        <f t="shared" si="12"/>
        <v>0</v>
      </c>
      <c r="M74" s="1081">
        <v>0</v>
      </c>
      <c r="N74" s="1086">
        <f t="shared" si="17"/>
        <v>0</v>
      </c>
      <c r="O74" s="1087">
        <v>0</v>
      </c>
      <c r="P74" s="1084">
        <f t="shared" si="18"/>
        <v>0</v>
      </c>
      <c r="Q74" s="1088">
        <v>0</v>
      </c>
      <c r="R74" s="1088">
        <f t="shared" si="19"/>
        <v>0</v>
      </c>
    </row>
    <row r="75" spans="1:18" s="324" customFormat="1" ht="15.6" customHeight="1" thickBot="1">
      <c r="A75" s="1351" t="s">
        <v>722</v>
      </c>
      <c r="B75" s="1361"/>
      <c r="C75" s="1089">
        <f>SUM(C6:C74)</f>
        <v>230</v>
      </c>
      <c r="D75" s="1090"/>
      <c r="E75" s="1091">
        <f>SUM(E6:E74)</f>
        <v>1905886.2987491034</v>
      </c>
      <c r="F75" s="1091">
        <v>705.28672061088969</v>
      </c>
      <c r="G75" s="1091">
        <f t="shared" ref="G75:O75" si="20">SUM(G6:G74)</f>
        <v>171682.97616438352</v>
      </c>
      <c r="H75" s="1092">
        <f t="shared" si="20"/>
        <v>2077568</v>
      </c>
      <c r="I75" s="1093">
        <f t="shared" si="20"/>
        <v>123390</v>
      </c>
      <c r="J75" s="1093">
        <f t="shared" si="20"/>
        <v>-31273</v>
      </c>
      <c r="K75" s="1094">
        <f t="shared" si="20"/>
        <v>92117</v>
      </c>
      <c r="L75" s="1095">
        <f>SUM(L6:L74)</f>
        <v>2169685</v>
      </c>
      <c r="M75" s="1096">
        <f t="shared" si="20"/>
        <v>0</v>
      </c>
      <c r="N75" s="1092">
        <f t="shared" si="20"/>
        <v>2169685</v>
      </c>
      <c r="O75" s="1096">
        <f t="shared" si="20"/>
        <v>1385048</v>
      </c>
      <c r="P75" s="1096">
        <f>SUM(P6:P74)</f>
        <v>784637</v>
      </c>
      <c r="Q75" s="1097">
        <f>SUM(Q6:Q74)</f>
        <v>196162</v>
      </c>
      <c r="R75" s="1097">
        <f>SUM(R6:R74)</f>
        <v>2169685</v>
      </c>
    </row>
    <row r="76" spans="1:18" ht="15.6" customHeight="1" thickTop="1">
      <c r="A76" s="1353" t="s">
        <v>627</v>
      </c>
      <c r="B76" s="1354"/>
      <c r="C76" s="1129"/>
      <c r="D76" s="1098"/>
      <c r="E76" s="1098"/>
      <c r="F76" s="1098"/>
      <c r="G76" s="1098"/>
      <c r="H76" s="1098"/>
      <c r="I76" s="1098"/>
      <c r="J76" s="1099"/>
      <c r="K76" s="1099"/>
      <c r="L76" s="1098"/>
      <c r="M76" s="1098"/>
      <c r="N76" s="1100"/>
      <c r="O76" s="1098"/>
      <c r="P76" s="1099"/>
      <c r="Q76" s="1099"/>
      <c r="R76" s="1101"/>
    </row>
    <row r="77" spans="1:18" ht="15.6" customHeight="1">
      <c r="A77" s="1362" t="s">
        <v>628</v>
      </c>
      <c r="B77" s="1363"/>
      <c r="C77" s="1102"/>
      <c r="D77" s="1103"/>
      <c r="E77" s="1104"/>
      <c r="F77" s="1104"/>
      <c r="G77" s="1104"/>
      <c r="H77" s="1104"/>
      <c r="I77" s="1105"/>
      <c r="J77" s="1105"/>
      <c r="K77" s="1105"/>
      <c r="L77" s="1105"/>
      <c r="M77" s="1105"/>
      <c r="N77" s="1088">
        <f>+'4_Level 4'!$E$79</f>
        <v>0</v>
      </c>
      <c r="O77" s="1105">
        <v>0</v>
      </c>
      <c r="P77" s="1105">
        <f t="shared" ref="P77:P81" si="21">N77-O77</f>
        <v>0</v>
      </c>
      <c r="Q77" s="1088">
        <v>0</v>
      </c>
      <c r="R77" s="1088">
        <f>'4_Level 4'!$E79</f>
        <v>0</v>
      </c>
    </row>
    <row r="78" spans="1:18" ht="15.6" customHeight="1">
      <c r="A78" s="1359" t="s">
        <v>671</v>
      </c>
      <c r="B78" s="1360"/>
      <c r="C78" s="1106"/>
      <c r="D78" s="1107"/>
      <c r="E78" s="1108"/>
      <c r="F78" s="1108"/>
      <c r="G78" s="1108"/>
      <c r="H78" s="1108"/>
      <c r="I78" s="1109"/>
      <c r="J78" s="1109"/>
      <c r="K78" s="1109"/>
      <c r="L78" s="1109"/>
      <c r="M78" s="1109"/>
      <c r="N78" s="1087"/>
      <c r="O78" s="1109"/>
      <c r="P78" s="1109"/>
      <c r="Q78" s="1087"/>
      <c r="R78" s="1088">
        <f>'4_Level 4'!$J79</f>
        <v>0</v>
      </c>
    </row>
    <row r="79" spans="1:18" ht="15.6" customHeight="1">
      <c r="A79" s="1355" t="s">
        <v>778</v>
      </c>
      <c r="B79" s="1356"/>
      <c r="C79" s="1106"/>
      <c r="D79" s="1107"/>
      <c r="E79" s="1108"/>
      <c r="F79" s="1108"/>
      <c r="G79" s="1108"/>
      <c r="H79" s="1108"/>
      <c r="I79" s="1109"/>
      <c r="J79" s="1109"/>
      <c r="K79" s="1109"/>
      <c r="L79" s="1109"/>
      <c r="M79" s="1109"/>
      <c r="N79" s="1087"/>
      <c r="O79" s="1109"/>
      <c r="P79" s="1109"/>
      <c r="Q79" s="1087"/>
      <c r="R79" s="1088">
        <f>'4_Level 4'!$L79</f>
        <v>10000</v>
      </c>
    </row>
    <row r="80" spans="1:18" ht="15.6" customHeight="1">
      <c r="A80" s="1355" t="s">
        <v>670</v>
      </c>
      <c r="B80" s="1356"/>
      <c r="C80" s="1106"/>
      <c r="D80" s="1107"/>
      <c r="E80" s="1108"/>
      <c r="F80" s="1108"/>
      <c r="G80" s="1108"/>
      <c r="H80" s="1108"/>
      <c r="I80" s="1109"/>
      <c r="J80" s="1109"/>
      <c r="K80" s="1109"/>
      <c r="L80" s="1109"/>
      <c r="M80" s="1109"/>
      <c r="N80" s="1087"/>
      <c r="O80" s="1109"/>
      <c r="P80" s="1109"/>
      <c r="Q80" s="1087"/>
      <c r="R80" s="1088">
        <f>'4_Level 4'!$M79</f>
        <v>0</v>
      </c>
    </row>
    <row r="81" spans="1:18" ht="15.6" customHeight="1">
      <c r="A81" s="1357" t="s">
        <v>343</v>
      </c>
      <c r="B81" s="1358"/>
      <c r="C81" s="1110"/>
      <c r="D81" s="1111"/>
      <c r="E81" s="1112"/>
      <c r="F81" s="1112"/>
      <c r="G81" s="1112"/>
      <c r="H81" s="1112"/>
      <c r="I81" s="1113"/>
      <c r="J81" s="1113"/>
      <c r="K81" s="1113"/>
      <c r="L81" s="1113"/>
      <c r="M81" s="1113"/>
      <c r="N81" s="1114">
        <f>+'4_Level 4'!$Q$79</f>
        <v>5980</v>
      </c>
      <c r="O81" s="1113">
        <v>3984</v>
      </c>
      <c r="P81" s="1113">
        <f t="shared" si="21"/>
        <v>1996</v>
      </c>
      <c r="Q81" s="1114">
        <v>499</v>
      </c>
      <c r="R81" s="1114">
        <f>'4_Level 4'!$Q79</f>
        <v>5980</v>
      </c>
    </row>
    <row r="82" spans="1:18" s="324" customFormat="1" ht="15.6" customHeight="1" thickBot="1">
      <c r="A82" s="1351" t="s">
        <v>723</v>
      </c>
      <c r="B82" s="1352"/>
      <c r="C82" s="1089">
        <f>SUM(C75)</f>
        <v>230</v>
      </c>
      <c r="D82" s="1090"/>
      <c r="E82" s="1091">
        <f>SUM(E75:E81)</f>
        <v>1905886.2987491034</v>
      </c>
      <c r="F82" s="1091">
        <f t="shared" ref="F82:R82" si="22">SUM(F75:F81)</f>
        <v>705.28672061088969</v>
      </c>
      <c r="G82" s="1091">
        <f t="shared" si="22"/>
        <v>171682.97616438352</v>
      </c>
      <c r="H82" s="1090">
        <f t="shared" si="22"/>
        <v>2077568</v>
      </c>
      <c r="I82" s="1093">
        <f t="shared" si="22"/>
        <v>123390</v>
      </c>
      <c r="J82" s="1093">
        <f t="shared" si="22"/>
        <v>-31273</v>
      </c>
      <c r="K82" s="1093">
        <f t="shared" si="22"/>
        <v>92117</v>
      </c>
      <c r="L82" s="1115">
        <f t="shared" si="22"/>
        <v>2169685</v>
      </c>
      <c r="M82" s="1116">
        <f t="shared" si="22"/>
        <v>0</v>
      </c>
      <c r="N82" s="1097">
        <f t="shared" si="22"/>
        <v>2175665</v>
      </c>
      <c r="O82" s="1096">
        <f t="shared" si="22"/>
        <v>1389032</v>
      </c>
      <c r="P82" s="1096">
        <f t="shared" si="22"/>
        <v>786633</v>
      </c>
      <c r="Q82" s="1097">
        <f t="shared" si="22"/>
        <v>196661</v>
      </c>
      <c r="R82" s="1097">
        <f t="shared" si="22"/>
        <v>2185665</v>
      </c>
    </row>
    <row r="83" spans="1:18" ht="13.8" thickTop="1"/>
  </sheetData>
  <mergeCells count="12">
    <mergeCell ref="L1:R1"/>
    <mergeCell ref="A82:B82"/>
    <mergeCell ref="A76:B76"/>
    <mergeCell ref="A79:B79"/>
    <mergeCell ref="A80:B80"/>
    <mergeCell ref="A81:B81"/>
    <mergeCell ref="A78:B78"/>
    <mergeCell ref="A75:B75"/>
    <mergeCell ref="A77:B77"/>
    <mergeCell ref="A1:B3"/>
    <mergeCell ref="I2:K2"/>
    <mergeCell ref="C1:K1"/>
  </mergeCells>
  <printOptions horizontalCentered="1"/>
  <pageMargins left="0.35" right="0.35" top="0.75" bottom="0.35" header="0.3" footer="0.25"/>
  <pageSetup paperSize="5" scale="70" firstPageNumber="50" orientation="portrait" r:id="rId1"/>
  <headerFooter alignWithMargins="0">
    <oddHeader xml:space="preserve">&amp;L&amp;"Arial,Bold"&amp;20&amp;K000000FY2016-17 MFP Budget Letter
March 2017&amp;R&amp;"Arial,Bold"&amp;12&amp;KFF0000
</oddHeader>
    <oddFooter>&amp;R&amp;9&amp;P</oddFooter>
  </headerFooter>
  <colBreaks count="1" manualBreakCount="1">
    <brk id="1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3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8.88671875" defaultRowHeight="13.2"/>
  <cols>
    <col min="1" max="1" width="4.6640625" style="146" customWidth="1"/>
    <col min="2" max="2" width="26.33203125" style="146" customWidth="1"/>
    <col min="3" max="3" width="12.109375" style="146" bestFit="1" customWidth="1"/>
    <col min="4" max="5" width="13.109375" style="146" customWidth="1"/>
    <col min="6" max="7" width="12.33203125" style="146" bestFit="1" customWidth="1"/>
    <col min="8" max="8" width="13.109375" style="146" customWidth="1"/>
    <col min="9" max="9" width="12.33203125" style="146" bestFit="1" customWidth="1"/>
    <col min="10" max="10" width="13.44140625" style="146" bestFit="1" customWidth="1"/>
    <col min="11" max="11" width="11.88671875" style="146" bestFit="1" customWidth="1"/>
    <col min="12" max="12" width="14.109375" style="146" customWidth="1"/>
    <col min="13" max="13" width="13.44140625" style="146" bestFit="1" customWidth="1"/>
    <col min="14" max="14" width="15.88671875" style="146" customWidth="1"/>
    <col min="15" max="16" width="14" style="146" customWidth="1"/>
    <col min="17" max="17" width="11.6640625" style="146" customWidth="1"/>
    <col min="18" max="18" width="14.5546875" style="146" customWidth="1"/>
    <col min="19" max="16384" width="8.88671875" style="146"/>
  </cols>
  <sheetData>
    <row r="1" spans="1:18" ht="17.399999999999999" customHeight="1">
      <c r="A1" s="1364" t="s">
        <v>1052</v>
      </c>
      <c r="B1" s="1364"/>
      <c r="C1" s="1348" t="s">
        <v>451</v>
      </c>
      <c r="D1" s="1349"/>
      <c r="E1" s="1349"/>
      <c r="F1" s="1349"/>
      <c r="G1" s="1349"/>
      <c r="H1" s="1349"/>
      <c r="I1" s="1349"/>
      <c r="J1" s="1349"/>
      <c r="K1" s="1350"/>
      <c r="L1" s="1348" t="s">
        <v>451</v>
      </c>
      <c r="M1" s="1349"/>
      <c r="N1" s="1349"/>
      <c r="O1" s="1349"/>
      <c r="P1" s="1349"/>
      <c r="Q1" s="1349"/>
      <c r="R1" s="1350"/>
    </row>
    <row r="2" spans="1:18" s="1117" customFormat="1" ht="17.399999999999999" customHeight="1">
      <c r="A2" s="1364"/>
      <c r="B2" s="1364"/>
      <c r="C2" s="313"/>
      <c r="D2" s="314"/>
      <c r="E2" s="314"/>
      <c r="F2" s="314"/>
      <c r="G2" s="314"/>
      <c r="H2" s="314"/>
      <c r="I2" s="1365" t="s">
        <v>300</v>
      </c>
      <c r="J2" s="1366"/>
      <c r="K2" s="1367"/>
      <c r="L2" s="313"/>
      <c r="M2" s="314"/>
      <c r="N2" s="314"/>
      <c r="O2" s="314"/>
      <c r="P2" s="314"/>
      <c r="Q2" s="314"/>
      <c r="R2" s="315"/>
    </row>
    <row r="3" spans="1:18" ht="147" customHeight="1">
      <c r="A3" s="1364"/>
      <c r="B3" s="1364"/>
      <c r="C3" s="633" t="s">
        <v>833</v>
      </c>
      <c r="D3" s="632" t="s">
        <v>1053</v>
      </c>
      <c r="E3" s="632" t="s">
        <v>1054</v>
      </c>
      <c r="F3" s="632" t="s">
        <v>632</v>
      </c>
      <c r="G3" s="632" t="s">
        <v>449</v>
      </c>
      <c r="H3" s="632" t="s">
        <v>1055</v>
      </c>
      <c r="I3" s="310" t="s">
        <v>834</v>
      </c>
      <c r="J3" s="310" t="s">
        <v>835</v>
      </c>
      <c r="K3" s="310" t="s">
        <v>302</v>
      </c>
      <c r="L3" s="632" t="s">
        <v>1056</v>
      </c>
      <c r="M3" s="1055" t="s">
        <v>836</v>
      </c>
      <c r="N3" s="312" t="s">
        <v>1057</v>
      </c>
      <c r="O3" s="312" t="s">
        <v>359</v>
      </c>
      <c r="P3" s="312" t="s">
        <v>362</v>
      </c>
      <c r="Q3" s="312" t="s">
        <v>301</v>
      </c>
      <c r="R3" s="312" t="s">
        <v>1058</v>
      </c>
    </row>
    <row r="4" spans="1:18" ht="14.25" customHeight="1">
      <c r="A4" s="1118"/>
      <c r="B4" s="1119"/>
      <c r="C4" s="1120">
        <v>1</v>
      </c>
      <c r="D4" s="1120">
        <f t="shared" ref="D4" si="0">C4+1</f>
        <v>2</v>
      </c>
      <c r="E4" s="1120">
        <f>D4+1</f>
        <v>3</v>
      </c>
      <c r="F4" s="1120">
        <f t="shared" ref="F4:L4" si="1">E4+1</f>
        <v>4</v>
      </c>
      <c r="G4" s="1120">
        <f t="shared" si="1"/>
        <v>5</v>
      </c>
      <c r="H4" s="1120">
        <f t="shared" si="1"/>
        <v>6</v>
      </c>
      <c r="I4" s="1120">
        <f t="shared" si="1"/>
        <v>7</v>
      </c>
      <c r="J4" s="1120">
        <f t="shared" si="1"/>
        <v>8</v>
      </c>
      <c r="K4" s="1120">
        <f t="shared" si="1"/>
        <v>9</v>
      </c>
      <c r="L4" s="1120">
        <f t="shared" si="1"/>
        <v>10</v>
      </c>
      <c r="M4" s="1120">
        <f t="shared" ref="M4" si="2">L4+1</f>
        <v>11</v>
      </c>
      <c r="N4" s="1120">
        <f t="shared" ref="N4" si="3">M4+1</f>
        <v>12</v>
      </c>
      <c r="O4" s="1120">
        <f t="shared" ref="O4" si="4">N4+1</f>
        <v>13</v>
      </c>
      <c r="P4" s="1120">
        <f t="shared" ref="P4" si="5">O4+1</f>
        <v>14</v>
      </c>
      <c r="Q4" s="1120">
        <f t="shared" ref="Q4:R4" si="6">P4+1</f>
        <v>15</v>
      </c>
      <c r="R4" s="1120">
        <f t="shared" si="6"/>
        <v>16</v>
      </c>
    </row>
    <row r="5" spans="1:18" ht="27" hidden="1" customHeight="1">
      <c r="A5" s="1121"/>
      <c r="B5" s="1122"/>
      <c r="C5" s="1122"/>
      <c r="D5" s="1122"/>
      <c r="E5" s="1122"/>
      <c r="F5" s="1122"/>
      <c r="G5" s="1122"/>
      <c r="H5" s="1122"/>
      <c r="I5" s="1123"/>
      <c r="J5" s="1123"/>
      <c r="K5" s="1123"/>
      <c r="L5" s="1123"/>
      <c r="M5" s="1122"/>
      <c r="N5" s="1122"/>
      <c r="O5" s="1124"/>
      <c r="P5" s="1124"/>
      <c r="Q5" s="1122"/>
      <c r="R5" s="1122"/>
    </row>
    <row r="6" spans="1:18" ht="15.6" customHeight="1">
      <c r="A6" s="1056">
        <v>1</v>
      </c>
      <c r="B6" s="566" t="s">
        <v>39</v>
      </c>
      <c r="C6" s="1057">
        <f>'8_2.1.16 SIS'!AX3</f>
        <v>7</v>
      </c>
      <c r="D6" s="1058">
        <f>'3_Levels 1&amp;2'!AM4+'3_Levels 1&amp;2'!AU4</f>
        <v>7094.5622434565848</v>
      </c>
      <c r="E6" s="1059">
        <f>C6*D6</f>
        <v>49661.93570419609</v>
      </c>
      <c r="F6" s="1059">
        <v>777.48</v>
      </c>
      <c r="G6" s="1059">
        <f>C6*F6</f>
        <v>5442.3600000000006</v>
      </c>
      <c r="H6" s="1060">
        <f>ROUND(E6+G6,0)</f>
        <v>55104</v>
      </c>
      <c r="I6" s="568">
        <f>[8]Oct_LSMSA!$G5</f>
        <v>15744</v>
      </c>
      <c r="J6" s="568">
        <f>[8]Feb_LSMSA!$G5</f>
        <v>-3936</v>
      </c>
      <c r="K6" s="572">
        <f>+I6+J6</f>
        <v>11808</v>
      </c>
      <c r="L6" s="1060">
        <f t="shared" ref="L6:L69" si="7">K6+H6</f>
        <v>66912</v>
      </c>
      <c r="M6" s="1058">
        <v>0</v>
      </c>
      <c r="N6" s="571">
        <f>ROUND(SUM(L6:M6),0)</f>
        <v>66912</v>
      </c>
      <c r="O6" s="568">
        <v>36736</v>
      </c>
      <c r="P6" s="568">
        <f>N6-O6</f>
        <v>30176</v>
      </c>
      <c r="Q6" s="571">
        <v>7544</v>
      </c>
      <c r="R6" s="573">
        <f>+N6</f>
        <v>66912</v>
      </c>
    </row>
    <row r="7" spans="1:18" ht="15.6" customHeight="1">
      <c r="A7" s="1061">
        <v>2</v>
      </c>
      <c r="B7" s="589" t="s">
        <v>40</v>
      </c>
      <c r="C7" s="1062">
        <f>'8_2.1.16 SIS'!AX4</f>
        <v>2</v>
      </c>
      <c r="D7" s="1063">
        <f>'3_Levels 1&amp;2'!AM5+'3_Levels 1&amp;2'!AU5</f>
        <v>9119.0938471084628</v>
      </c>
      <c r="E7" s="1064">
        <f t="shared" ref="E7:E70" si="8">C7*D7</f>
        <v>18238.187694216926</v>
      </c>
      <c r="F7" s="1064">
        <v>842.32</v>
      </c>
      <c r="G7" s="1064">
        <f t="shared" ref="G7:G70" si="9">C7*F7</f>
        <v>1684.64</v>
      </c>
      <c r="H7" s="1065">
        <f t="shared" ref="H7:H70" si="10">ROUND(E7+G7,0)</f>
        <v>19923</v>
      </c>
      <c r="I7" s="591">
        <f>[8]Oct_LSMSA!$G6</f>
        <v>39846</v>
      </c>
      <c r="J7" s="591">
        <f>[8]Feb_LSMSA!$G6</f>
        <v>0</v>
      </c>
      <c r="K7" s="595">
        <f t="shared" ref="K7:K70" si="11">+I7+J7</f>
        <v>39846</v>
      </c>
      <c r="L7" s="1065">
        <f t="shared" si="7"/>
        <v>59769</v>
      </c>
      <c r="M7" s="1063">
        <v>0</v>
      </c>
      <c r="N7" s="594">
        <f t="shared" ref="N7:N70" si="12">ROUND(SUM(L7:M7),0)</f>
        <v>59769</v>
      </c>
      <c r="O7" s="591">
        <v>13280</v>
      </c>
      <c r="P7" s="591">
        <f t="shared" ref="P7:P70" si="13">N7-O7</f>
        <v>46489</v>
      </c>
      <c r="Q7" s="594">
        <v>11622</v>
      </c>
      <c r="R7" s="594">
        <f t="shared" ref="R7:R70" si="14">+N7</f>
        <v>59769</v>
      </c>
    </row>
    <row r="8" spans="1:18" ht="15.6" customHeight="1">
      <c r="A8" s="1061">
        <v>3</v>
      </c>
      <c r="B8" s="589" t="s">
        <v>41</v>
      </c>
      <c r="C8" s="1062">
        <f>'8_2.1.16 SIS'!AX5</f>
        <v>10</v>
      </c>
      <c r="D8" s="1063">
        <f>'3_Levels 1&amp;2'!AM6+'3_Levels 1&amp;2'!AU6</f>
        <v>7661.0238068417893</v>
      </c>
      <c r="E8" s="1064">
        <f t="shared" si="8"/>
        <v>76610.238068417893</v>
      </c>
      <c r="F8" s="1064">
        <v>596.84</v>
      </c>
      <c r="G8" s="1064">
        <f t="shared" si="9"/>
        <v>5968.4000000000005</v>
      </c>
      <c r="H8" s="1065">
        <f t="shared" si="10"/>
        <v>82579</v>
      </c>
      <c r="I8" s="591">
        <f>[8]Oct_LSMSA!$G7</f>
        <v>8258</v>
      </c>
      <c r="J8" s="591">
        <f>[8]Feb_LSMSA!$G7</f>
        <v>-4129</v>
      </c>
      <c r="K8" s="595">
        <f t="shared" si="11"/>
        <v>4129</v>
      </c>
      <c r="L8" s="1065">
        <f t="shared" si="7"/>
        <v>86708</v>
      </c>
      <c r="M8" s="1063">
        <v>0</v>
      </c>
      <c r="N8" s="594">
        <f t="shared" si="12"/>
        <v>86708</v>
      </c>
      <c r="O8" s="591">
        <v>55056</v>
      </c>
      <c r="P8" s="591">
        <f t="shared" si="13"/>
        <v>31652</v>
      </c>
      <c r="Q8" s="594">
        <v>7913</v>
      </c>
      <c r="R8" s="594">
        <f t="shared" si="14"/>
        <v>86708</v>
      </c>
    </row>
    <row r="9" spans="1:18" ht="15.6" customHeight="1">
      <c r="A9" s="1061">
        <v>4</v>
      </c>
      <c r="B9" s="589" t="s">
        <v>42</v>
      </c>
      <c r="C9" s="1062">
        <f>'8_2.1.16 SIS'!AX6</f>
        <v>1</v>
      </c>
      <c r="D9" s="1063">
        <f>'3_Levels 1&amp;2'!AM7+'3_Levels 1&amp;2'!AU7</f>
        <v>9314.0214995589522</v>
      </c>
      <c r="E9" s="1064">
        <f t="shared" si="8"/>
        <v>9314.0214995589522</v>
      </c>
      <c r="F9" s="1064">
        <v>585.76</v>
      </c>
      <c r="G9" s="1064">
        <f t="shared" si="9"/>
        <v>585.76</v>
      </c>
      <c r="H9" s="1065">
        <f t="shared" si="10"/>
        <v>9900</v>
      </c>
      <c r="I9" s="591">
        <f>[8]Oct_LSMSA!$G8</f>
        <v>0</v>
      </c>
      <c r="J9" s="591">
        <f>[8]Feb_LSMSA!$G8</f>
        <v>0</v>
      </c>
      <c r="K9" s="595">
        <f t="shared" si="11"/>
        <v>0</v>
      </c>
      <c r="L9" s="1065">
        <f t="shared" si="7"/>
        <v>9900</v>
      </c>
      <c r="M9" s="1063">
        <v>0</v>
      </c>
      <c r="N9" s="594">
        <f t="shared" si="12"/>
        <v>9900</v>
      </c>
      <c r="O9" s="591">
        <v>6600</v>
      </c>
      <c r="P9" s="591">
        <f t="shared" si="13"/>
        <v>3300</v>
      </c>
      <c r="Q9" s="594">
        <v>825</v>
      </c>
      <c r="R9" s="594">
        <f t="shared" si="14"/>
        <v>9900</v>
      </c>
    </row>
    <row r="10" spans="1:18" ht="15.6" customHeight="1">
      <c r="A10" s="1066">
        <v>5</v>
      </c>
      <c r="B10" s="603" t="s">
        <v>43</v>
      </c>
      <c r="C10" s="1067">
        <f>'8_2.1.16 SIS'!AX7</f>
        <v>3</v>
      </c>
      <c r="D10" s="1068">
        <f>'3_Levels 1&amp;2'!AM8+'3_Levels 1&amp;2'!AU8</f>
        <v>7517.9489757509955</v>
      </c>
      <c r="E10" s="1069">
        <f t="shared" si="8"/>
        <v>22553.846927252987</v>
      </c>
      <c r="F10" s="1069">
        <v>555.91</v>
      </c>
      <c r="G10" s="1069">
        <f t="shared" si="9"/>
        <v>1667.73</v>
      </c>
      <c r="H10" s="1070">
        <f t="shared" si="10"/>
        <v>24222</v>
      </c>
      <c r="I10" s="605">
        <f>[8]Oct_LSMSA!$G9</f>
        <v>-16148</v>
      </c>
      <c r="J10" s="605">
        <f>[8]Feb_LSMSA!$G9</f>
        <v>0</v>
      </c>
      <c r="K10" s="609">
        <f t="shared" si="11"/>
        <v>-16148</v>
      </c>
      <c r="L10" s="1070">
        <f t="shared" si="7"/>
        <v>8074</v>
      </c>
      <c r="M10" s="1068">
        <v>0</v>
      </c>
      <c r="N10" s="608">
        <f t="shared" si="12"/>
        <v>8074</v>
      </c>
      <c r="O10" s="611">
        <v>16152</v>
      </c>
      <c r="P10" s="605">
        <f t="shared" si="13"/>
        <v>-8078</v>
      </c>
      <c r="Q10" s="612">
        <v>-2020</v>
      </c>
      <c r="R10" s="608">
        <f t="shared" si="14"/>
        <v>8074</v>
      </c>
    </row>
    <row r="11" spans="1:18" ht="15.6" customHeight="1">
      <c r="A11" s="1056">
        <v>6</v>
      </c>
      <c r="B11" s="566" t="s">
        <v>44</v>
      </c>
      <c r="C11" s="1057">
        <f>'8_2.1.16 SIS'!AX8</f>
        <v>2</v>
      </c>
      <c r="D11" s="1058">
        <f>'3_Levels 1&amp;2'!AM9+'3_Levels 1&amp;2'!AU9</f>
        <v>8673.5430823767729</v>
      </c>
      <c r="E11" s="1059">
        <f t="shared" si="8"/>
        <v>17347.086164753546</v>
      </c>
      <c r="F11" s="1059">
        <v>545.4799999999999</v>
      </c>
      <c r="G11" s="1059">
        <f t="shared" si="9"/>
        <v>1090.9599999999998</v>
      </c>
      <c r="H11" s="1060">
        <f t="shared" si="10"/>
        <v>18438</v>
      </c>
      <c r="I11" s="568">
        <f>[8]Oct_LSMSA!$G10</f>
        <v>9219</v>
      </c>
      <c r="J11" s="568">
        <f>[8]Feb_LSMSA!$G10</f>
        <v>0</v>
      </c>
      <c r="K11" s="572">
        <f t="shared" si="11"/>
        <v>9219</v>
      </c>
      <c r="L11" s="1060">
        <f t="shared" si="7"/>
        <v>27657</v>
      </c>
      <c r="M11" s="1058">
        <v>0</v>
      </c>
      <c r="N11" s="571">
        <f t="shared" si="12"/>
        <v>27657</v>
      </c>
      <c r="O11" s="568">
        <v>12296</v>
      </c>
      <c r="P11" s="568">
        <f t="shared" si="13"/>
        <v>15361</v>
      </c>
      <c r="Q11" s="571">
        <v>3840</v>
      </c>
      <c r="R11" s="573">
        <f t="shared" si="14"/>
        <v>27657</v>
      </c>
    </row>
    <row r="12" spans="1:18" ht="15.6" customHeight="1">
      <c r="A12" s="1061">
        <v>7</v>
      </c>
      <c r="B12" s="589" t="s">
        <v>45</v>
      </c>
      <c r="C12" s="1062">
        <f>'8_2.1.16 SIS'!AX9</f>
        <v>1</v>
      </c>
      <c r="D12" s="1063">
        <f>'3_Levels 1&amp;2'!AM10+'3_Levels 1&amp;2'!AU10</f>
        <v>8114.9484904784022</v>
      </c>
      <c r="E12" s="1064">
        <f t="shared" si="8"/>
        <v>8114.9484904784022</v>
      </c>
      <c r="F12" s="1064">
        <v>756.91999999999985</v>
      </c>
      <c r="G12" s="1064">
        <f t="shared" si="9"/>
        <v>756.91999999999985</v>
      </c>
      <c r="H12" s="1065">
        <f t="shared" si="10"/>
        <v>8872</v>
      </c>
      <c r="I12" s="591">
        <f>[8]Oct_LSMSA!$G11</f>
        <v>0</v>
      </c>
      <c r="J12" s="591">
        <f>[8]Feb_LSMSA!$G11</f>
        <v>0</v>
      </c>
      <c r="K12" s="595">
        <f t="shared" si="11"/>
        <v>0</v>
      </c>
      <c r="L12" s="1065">
        <f t="shared" si="7"/>
        <v>8872</v>
      </c>
      <c r="M12" s="1063">
        <v>0</v>
      </c>
      <c r="N12" s="594">
        <f t="shared" si="12"/>
        <v>8872</v>
      </c>
      <c r="O12" s="591">
        <v>5912</v>
      </c>
      <c r="P12" s="591">
        <f t="shared" si="13"/>
        <v>2960</v>
      </c>
      <c r="Q12" s="594">
        <v>740</v>
      </c>
      <c r="R12" s="594">
        <f t="shared" si="14"/>
        <v>8872</v>
      </c>
    </row>
    <row r="13" spans="1:18" ht="15.6" customHeight="1">
      <c r="A13" s="1061">
        <v>8</v>
      </c>
      <c r="B13" s="589" t="s">
        <v>46</v>
      </c>
      <c r="C13" s="1062">
        <f>'8_2.1.16 SIS'!AX10</f>
        <v>14</v>
      </c>
      <c r="D13" s="1063">
        <f>'3_Levels 1&amp;2'!AM11+'3_Levels 1&amp;2'!AU11</f>
        <v>8214.7914495750065</v>
      </c>
      <c r="E13" s="1064">
        <f t="shared" si="8"/>
        <v>115007.08029405009</v>
      </c>
      <c r="F13" s="1064">
        <v>725.76</v>
      </c>
      <c r="G13" s="1064">
        <f t="shared" si="9"/>
        <v>10160.64</v>
      </c>
      <c r="H13" s="1065">
        <f t="shared" si="10"/>
        <v>125168</v>
      </c>
      <c r="I13" s="591">
        <f>[8]Oct_LSMSA!$G12</f>
        <v>17881</v>
      </c>
      <c r="J13" s="591">
        <f>[8]Feb_LSMSA!$G12</f>
        <v>-4470</v>
      </c>
      <c r="K13" s="595">
        <f t="shared" si="11"/>
        <v>13411</v>
      </c>
      <c r="L13" s="1065">
        <f t="shared" si="7"/>
        <v>138579</v>
      </c>
      <c r="M13" s="1063">
        <v>0</v>
      </c>
      <c r="N13" s="594">
        <f t="shared" si="12"/>
        <v>138579</v>
      </c>
      <c r="O13" s="591">
        <v>83448</v>
      </c>
      <c r="P13" s="591">
        <f t="shared" si="13"/>
        <v>55131</v>
      </c>
      <c r="Q13" s="594">
        <v>13783</v>
      </c>
      <c r="R13" s="594">
        <f t="shared" si="14"/>
        <v>138579</v>
      </c>
    </row>
    <row r="14" spans="1:18" ht="15.6" customHeight="1">
      <c r="A14" s="1061">
        <v>9</v>
      </c>
      <c r="B14" s="589" t="s">
        <v>47</v>
      </c>
      <c r="C14" s="1062">
        <f>'8_2.1.16 SIS'!AX11</f>
        <v>3</v>
      </c>
      <c r="D14" s="1063">
        <f>'3_Levels 1&amp;2'!AM12+'3_Levels 1&amp;2'!AU12</f>
        <v>8154.5291579235927</v>
      </c>
      <c r="E14" s="1064">
        <f t="shared" si="8"/>
        <v>24463.587473770778</v>
      </c>
      <c r="F14" s="1064">
        <v>744.76</v>
      </c>
      <c r="G14" s="1064">
        <f t="shared" si="9"/>
        <v>2234.2799999999997</v>
      </c>
      <c r="H14" s="1065">
        <f t="shared" si="10"/>
        <v>26698</v>
      </c>
      <c r="I14" s="591">
        <f>[8]Oct_LSMSA!$G13</f>
        <v>44496</v>
      </c>
      <c r="J14" s="591">
        <f>[8]Feb_LSMSA!$G13</f>
        <v>0</v>
      </c>
      <c r="K14" s="595">
        <f t="shared" si="11"/>
        <v>44496</v>
      </c>
      <c r="L14" s="1065">
        <f t="shared" si="7"/>
        <v>71194</v>
      </c>
      <c r="M14" s="1063">
        <v>0</v>
      </c>
      <c r="N14" s="594">
        <f t="shared" si="12"/>
        <v>71194</v>
      </c>
      <c r="O14" s="591">
        <v>17800</v>
      </c>
      <c r="P14" s="591">
        <f t="shared" si="13"/>
        <v>53394</v>
      </c>
      <c r="Q14" s="594">
        <v>13349</v>
      </c>
      <c r="R14" s="594">
        <f t="shared" si="14"/>
        <v>71194</v>
      </c>
    </row>
    <row r="15" spans="1:18" ht="15.6" customHeight="1">
      <c r="A15" s="1066">
        <v>10</v>
      </c>
      <c r="B15" s="603" t="s">
        <v>48</v>
      </c>
      <c r="C15" s="1067">
        <f>'8_2.1.16 SIS'!AX12</f>
        <v>21</v>
      </c>
      <c r="D15" s="1068">
        <f>'3_Levels 1&amp;2'!AM13+'3_Levels 1&amp;2'!AU13</f>
        <v>8162.3136660433465</v>
      </c>
      <c r="E15" s="1069">
        <f t="shared" si="8"/>
        <v>171408.58698691029</v>
      </c>
      <c r="F15" s="1069">
        <v>608.04000000000008</v>
      </c>
      <c r="G15" s="1069">
        <f t="shared" si="9"/>
        <v>12768.840000000002</v>
      </c>
      <c r="H15" s="1070">
        <f t="shared" si="10"/>
        <v>184177</v>
      </c>
      <c r="I15" s="605">
        <f>[8]Oct_LSMSA!$G14</f>
        <v>-8770</v>
      </c>
      <c r="J15" s="605">
        <f>[8]Feb_LSMSA!$G14</f>
        <v>-4385</v>
      </c>
      <c r="K15" s="609">
        <f t="shared" si="11"/>
        <v>-13155</v>
      </c>
      <c r="L15" s="1070">
        <f t="shared" si="7"/>
        <v>171022</v>
      </c>
      <c r="M15" s="1068">
        <v>0</v>
      </c>
      <c r="N15" s="608">
        <f t="shared" si="12"/>
        <v>171022</v>
      </c>
      <c r="O15" s="611">
        <v>122784</v>
      </c>
      <c r="P15" s="605">
        <f t="shared" si="13"/>
        <v>48238</v>
      </c>
      <c r="Q15" s="612">
        <v>12060</v>
      </c>
      <c r="R15" s="608">
        <f t="shared" si="14"/>
        <v>171022</v>
      </c>
    </row>
    <row r="16" spans="1:18" ht="15.6" customHeight="1">
      <c r="A16" s="1056">
        <v>11</v>
      </c>
      <c r="B16" s="566" t="s">
        <v>49</v>
      </c>
      <c r="C16" s="1057">
        <f>'8_2.1.16 SIS'!AX13</f>
        <v>0</v>
      </c>
      <c r="D16" s="1058">
        <f>'3_Levels 1&amp;2'!AM14+'3_Levels 1&amp;2'!AU14</f>
        <v>10493.003053435115</v>
      </c>
      <c r="E16" s="1059">
        <f t="shared" si="8"/>
        <v>0</v>
      </c>
      <c r="F16" s="1059">
        <v>706.55</v>
      </c>
      <c r="G16" s="1059">
        <f t="shared" si="9"/>
        <v>0</v>
      </c>
      <c r="H16" s="1060">
        <f t="shared" si="10"/>
        <v>0</v>
      </c>
      <c r="I16" s="568">
        <f>[8]Oct_LSMSA!$G15</f>
        <v>0</v>
      </c>
      <c r="J16" s="568">
        <f>[8]Feb_LSMSA!$G15</f>
        <v>0</v>
      </c>
      <c r="K16" s="572">
        <f t="shared" si="11"/>
        <v>0</v>
      </c>
      <c r="L16" s="1060">
        <f t="shared" si="7"/>
        <v>0</v>
      </c>
      <c r="M16" s="1058">
        <v>0</v>
      </c>
      <c r="N16" s="571">
        <f t="shared" si="12"/>
        <v>0</v>
      </c>
      <c r="O16" s="568">
        <v>0</v>
      </c>
      <c r="P16" s="568">
        <f t="shared" si="13"/>
        <v>0</v>
      </c>
      <c r="Q16" s="571">
        <v>0</v>
      </c>
      <c r="R16" s="573">
        <f t="shared" si="14"/>
        <v>0</v>
      </c>
    </row>
    <row r="17" spans="1:18" ht="15.6" customHeight="1">
      <c r="A17" s="1061">
        <v>12</v>
      </c>
      <c r="B17" s="589" t="s">
        <v>50</v>
      </c>
      <c r="C17" s="1062">
        <f>'8_2.1.16 SIS'!AX14</f>
        <v>0</v>
      </c>
      <c r="D17" s="1063">
        <f>'3_Levels 1&amp;2'!AM15+'3_Levels 1&amp;2'!AU15</f>
        <v>8282.0110526315784</v>
      </c>
      <c r="E17" s="1064">
        <f t="shared" si="8"/>
        <v>0</v>
      </c>
      <c r="F17" s="1064">
        <v>1063.31</v>
      </c>
      <c r="G17" s="1064">
        <f t="shared" si="9"/>
        <v>0</v>
      </c>
      <c r="H17" s="1065">
        <f t="shared" si="10"/>
        <v>0</v>
      </c>
      <c r="I17" s="591">
        <f>[8]Oct_LSMSA!$G16</f>
        <v>0</v>
      </c>
      <c r="J17" s="591">
        <f>[8]Feb_LSMSA!$G16</f>
        <v>0</v>
      </c>
      <c r="K17" s="595">
        <f t="shared" si="11"/>
        <v>0</v>
      </c>
      <c r="L17" s="1065">
        <f t="shared" si="7"/>
        <v>0</v>
      </c>
      <c r="M17" s="1063">
        <v>0</v>
      </c>
      <c r="N17" s="594">
        <f t="shared" si="12"/>
        <v>0</v>
      </c>
      <c r="O17" s="591">
        <v>0</v>
      </c>
      <c r="P17" s="591">
        <f t="shared" si="13"/>
        <v>0</v>
      </c>
      <c r="Q17" s="594">
        <v>0</v>
      </c>
      <c r="R17" s="594">
        <f t="shared" si="14"/>
        <v>0</v>
      </c>
    </row>
    <row r="18" spans="1:18" ht="15.6" customHeight="1">
      <c r="A18" s="1061">
        <v>13</v>
      </c>
      <c r="B18" s="589" t="s">
        <v>51</v>
      </c>
      <c r="C18" s="1062">
        <f>'8_2.1.16 SIS'!AX15</f>
        <v>0</v>
      </c>
      <c r="D18" s="1063">
        <f>'3_Levels 1&amp;2'!AM16+'3_Levels 1&amp;2'!AU16</f>
        <v>9185.0769230769238</v>
      </c>
      <c r="E18" s="1064">
        <f t="shared" si="8"/>
        <v>0</v>
      </c>
      <c r="F18" s="1064">
        <v>749.43000000000006</v>
      </c>
      <c r="G18" s="1064">
        <f t="shared" si="9"/>
        <v>0</v>
      </c>
      <c r="H18" s="1065">
        <f t="shared" si="10"/>
        <v>0</v>
      </c>
      <c r="I18" s="591">
        <f>[8]Oct_LSMSA!$G17</f>
        <v>0</v>
      </c>
      <c r="J18" s="591">
        <f>[8]Feb_LSMSA!$G17</f>
        <v>0</v>
      </c>
      <c r="K18" s="595">
        <f t="shared" si="11"/>
        <v>0</v>
      </c>
      <c r="L18" s="1065">
        <f t="shared" si="7"/>
        <v>0</v>
      </c>
      <c r="M18" s="1063">
        <v>0</v>
      </c>
      <c r="N18" s="594">
        <f t="shared" si="12"/>
        <v>0</v>
      </c>
      <c r="O18" s="591">
        <v>0</v>
      </c>
      <c r="P18" s="591">
        <f t="shared" si="13"/>
        <v>0</v>
      </c>
      <c r="Q18" s="594">
        <v>0</v>
      </c>
      <c r="R18" s="594">
        <f t="shared" si="14"/>
        <v>0</v>
      </c>
    </row>
    <row r="19" spans="1:18" ht="15.6" customHeight="1">
      <c r="A19" s="1061">
        <v>14</v>
      </c>
      <c r="B19" s="589" t="s">
        <v>52</v>
      </c>
      <c r="C19" s="1062">
        <f>'8_2.1.16 SIS'!AX16</f>
        <v>2</v>
      </c>
      <c r="D19" s="1063">
        <f>'3_Levels 1&amp;2'!AM17+'3_Levels 1&amp;2'!AU17</f>
        <v>9992.7984723854279</v>
      </c>
      <c r="E19" s="1064">
        <f t="shared" si="8"/>
        <v>19985.596944770856</v>
      </c>
      <c r="F19" s="1064">
        <v>809.9799999999999</v>
      </c>
      <c r="G19" s="1064">
        <f t="shared" si="9"/>
        <v>1619.9599999999998</v>
      </c>
      <c r="H19" s="1065">
        <f t="shared" si="10"/>
        <v>21606</v>
      </c>
      <c r="I19" s="591">
        <f>[8]Oct_LSMSA!$G18</f>
        <v>10803</v>
      </c>
      <c r="J19" s="591">
        <f>[8]Feb_LSMSA!$G18</f>
        <v>0</v>
      </c>
      <c r="K19" s="595">
        <f t="shared" si="11"/>
        <v>10803</v>
      </c>
      <c r="L19" s="1065">
        <f t="shared" si="7"/>
        <v>32409</v>
      </c>
      <c r="M19" s="1063">
        <v>0</v>
      </c>
      <c r="N19" s="594">
        <f t="shared" si="12"/>
        <v>32409</v>
      </c>
      <c r="O19" s="591">
        <v>14408</v>
      </c>
      <c r="P19" s="591">
        <f t="shared" si="13"/>
        <v>18001</v>
      </c>
      <c r="Q19" s="594">
        <v>4500</v>
      </c>
      <c r="R19" s="594">
        <f t="shared" si="14"/>
        <v>32409</v>
      </c>
    </row>
    <row r="20" spans="1:18" ht="15.6" customHeight="1">
      <c r="A20" s="1066">
        <v>15</v>
      </c>
      <c r="B20" s="603" t="s">
        <v>53</v>
      </c>
      <c r="C20" s="1067">
        <f>'8_2.1.16 SIS'!AX17</f>
        <v>1</v>
      </c>
      <c r="D20" s="1068">
        <f>'3_Levels 1&amp;2'!AM18+'3_Levels 1&amp;2'!AU18</f>
        <v>9013.3994329183952</v>
      </c>
      <c r="E20" s="1069">
        <f t="shared" si="8"/>
        <v>9013.3994329183952</v>
      </c>
      <c r="F20" s="1069">
        <v>553.79999999999995</v>
      </c>
      <c r="G20" s="1069">
        <f t="shared" si="9"/>
        <v>553.79999999999995</v>
      </c>
      <c r="H20" s="1070">
        <f t="shared" si="10"/>
        <v>9567</v>
      </c>
      <c r="I20" s="605">
        <f>[8]Oct_LSMSA!$G19</f>
        <v>9567</v>
      </c>
      <c r="J20" s="605">
        <f>[8]Feb_LSMSA!$G19</f>
        <v>0</v>
      </c>
      <c r="K20" s="609">
        <f t="shared" si="11"/>
        <v>9567</v>
      </c>
      <c r="L20" s="1070">
        <f t="shared" si="7"/>
        <v>19134</v>
      </c>
      <c r="M20" s="1068">
        <v>0</v>
      </c>
      <c r="N20" s="608">
        <f t="shared" si="12"/>
        <v>19134</v>
      </c>
      <c r="O20" s="611">
        <v>6376</v>
      </c>
      <c r="P20" s="605">
        <f t="shared" si="13"/>
        <v>12758</v>
      </c>
      <c r="Q20" s="612">
        <v>3190</v>
      </c>
      <c r="R20" s="608">
        <f t="shared" si="14"/>
        <v>19134</v>
      </c>
    </row>
    <row r="21" spans="1:18" ht="15.6" customHeight="1">
      <c r="A21" s="1056">
        <v>16</v>
      </c>
      <c r="B21" s="566" t="s">
        <v>54</v>
      </c>
      <c r="C21" s="1057">
        <f>'8_2.1.16 SIS'!AX18</f>
        <v>8</v>
      </c>
      <c r="D21" s="1058">
        <f>'3_Levels 1&amp;2'!AM19+'3_Levels 1&amp;2'!AU19</f>
        <v>7635.0323850574714</v>
      </c>
      <c r="E21" s="1059">
        <f t="shared" si="8"/>
        <v>61080.259080459771</v>
      </c>
      <c r="F21" s="1059">
        <v>686.73</v>
      </c>
      <c r="G21" s="1059">
        <f t="shared" si="9"/>
        <v>5493.84</v>
      </c>
      <c r="H21" s="1060">
        <f t="shared" si="10"/>
        <v>66574</v>
      </c>
      <c r="I21" s="568">
        <f>[8]Oct_LSMSA!$G20</f>
        <v>-24965</v>
      </c>
      <c r="J21" s="568">
        <f>[8]Feb_LSMSA!$G20</f>
        <v>0</v>
      </c>
      <c r="K21" s="572">
        <f t="shared" si="11"/>
        <v>-24965</v>
      </c>
      <c r="L21" s="1060">
        <f t="shared" si="7"/>
        <v>41609</v>
      </c>
      <c r="M21" s="1058">
        <v>0</v>
      </c>
      <c r="N21" s="571">
        <f t="shared" si="12"/>
        <v>41609</v>
      </c>
      <c r="O21" s="568">
        <v>44384</v>
      </c>
      <c r="P21" s="568">
        <f t="shared" si="13"/>
        <v>-2775</v>
      </c>
      <c r="Q21" s="571">
        <v>-694</v>
      </c>
      <c r="R21" s="573">
        <f t="shared" si="14"/>
        <v>41609</v>
      </c>
    </row>
    <row r="22" spans="1:18" ht="15.6" customHeight="1">
      <c r="A22" s="1061">
        <v>17</v>
      </c>
      <c r="B22" s="589" t="s">
        <v>55</v>
      </c>
      <c r="C22" s="1062">
        <f>'8_2.1.16 SIS'!AX19</f>
        <v>20</v>
      </c>
      <c r="D22" s="1063">
        <f>'3_Levels 1&amp;2'!AM20+'3_Levels 1&amp;2'!AU20</f>
        <v>8052.6712737920934</v>
      </c>
      <c r="E22" s="1064">
        <f t="shared" si="8"/>
        <v>161053.42547584185</v>
      </c>
      <c r="F22" s="1064">
        <v>801.47762416806802</v>
      </c>
      <c r="G22" s="1064">
        <f t="shared" si="9"/>
        <v>16029.55248336136</v>
      </c>
      <c r="H22" s="1065">
        <f t="shared" si="10"/>
        <v>177083</v>
      </c>
      <c r="I22" s="591">
        <f>[8]Oct_LSMSA!$G21</f>
        <v>88541</v>
      </c>
      <c r="J22" s="591">
        <f>[8]Feb_LSMSA!$G21</f>
        <v>-17708</v>
      </c>
      <c r="K22" s="595">
        <f t="shared" si="11"/>
        <v>70833</v>
      </c>
      <c r="L22" s="1065">
        <f t="shared" si="7"/>
        <v>247916</v>
      </c>
      <c r="M22" s="1063">
        <v>0</v>
      </c>
      <c r="N22" s="594">
        <f t="shared" si="12"/>
        <v>247916</v>
      </c>
      <c r="O22" s="591">
        <v>118056</v>
      </c>
      <c r="P22" s="591">
        <f t="shared" si="13"/>
        <v>129860</v>
      </c>
      <c r="Q22" s="594">
        <v>32465</v>
      </c>
      <c r="R22" s="594">
        <f t="shared" si="14"/>
        <v>247916</v>
      </c>
    </row>
    <row r="23" spans="1:18" ht="15.6" customHeight="1">
      <c r="A23" s="1061">
        <v>18</v>
      </c>
      <c r="B23" s="589" t="s">
        <v>56</v>
      </c>
      <c r="C23" s="1062">
        <f>'8_2.1.16 SIS'!AX20</f>
        <v>1</v>
      </c>
      <c r="D23" s="1063">
        <f>'3_Levels 1&amp;2'!AM21+'3_Levels 1&amp;2'!AU21</f>
        <v>8853.5506194690261</v>
      </c>
      <c r="E23" s="1064">
        <f t="shared" si="8"/>
        <v>8853.5506194690261</v>
      </c>
      <c r="F23" s="1064">
        <v>845.94999999999993</v>
      </c>
      <c r="G23" s="1064">
        <f t="shared" si="9"/>
        <v>845.94999999999993</v>
      </c>
      <c r="H23" s="1065">
        <f t="shared" si="10"/>
        <v>9700</v>
      </c>
      <c r="I23" s="591">
        <f>[8]Oct_LSMSA!$G22</f>
        <v>0</v>
      </c>
      <c r="J23" s="591">
        <f>[8]Feb_LSMSA!$G22</f>
        <v>0</v>
      </c>
      <c r="K23" s="595">
        <f t="shared" si="11"/>
        <v>0</v>
      </c>
      <c r="L23" s="1065">
        <f t="shared" si="7"/>
        <v>9700</v>
      </c>
      <c r="M23" s="1063">
        <v>0</v>
      </c>
      <c r="N23" s="594">
        <f t="shared" si="12"/>
        <v>9700</v>
      </c>
      <c r="O23" s="591">
        <v>6464</v>
      </c>
      <c r="P23" s="591">
        <f t="shared" si="13"/>
        <v>3236</v>
      </c>
      <c r="Q23" s="594">
        <v>809</v>
      </c>
      <c r="R23" s="594">
        <f t="shared" si="14"/>
        <v>9700</v>
      </c>
    </row>
    <row r="24" spans="1:18" ht="15.6" customHeight="1">
      <c r="A24" s="1061">
        <v>19</v>
      </c>
      <c r="B24" s="589" t="s">
        <v>57</v>
      </c>
      <c r="C24" s="1062">
        <f>'8_2.1.16 SIS'!AX21</f>
        <v>1</v>
      </c>
      <c r="D24" s="1063">
        <f>'3_Levels 1&amp;2'!AM22+'3_Levels 1&amp;2'!AU22</f>
        <v>8406.460456852792</v>
      </c>
      <c r="E24" s="1064">
        <f t="shared" si="8"/>
        <v>8406.460456852792</v>
      </c>
      <c r="F24" s="1064">
        <v>905.43</v>
      </c>
      <c r="G24" s="1064">
        <f t="shared" si="9"/>
        <v>905.43</v>
      </c>
      <c r="H24" s="1065">
        <f t="shared" si="10"/>
        <v>9312</v>
      </c>
      <c r="I24" s="591">
        <f>[8]Oct_LSMSA!$G23</f>
        <v>-9312</v>
      </c>
      <c r="J24" s="591">
        <f>[8]Feb_LSMSA!$G23</f>
        <v>0</v>
      </c>
      <c r="K24" s="595">
        <f t="shared" si="11"/>
        <v>-9312</v>
      </c>
      <c r="L24" s="1065">
        <f t="shared" si="7"/>
        <v>0</v>
      </c>
      <c r="M24" s="1063">
        <v>0</v>
      </c>
      <c r="N24" s="594">
        <f t="shared" si="12"/>
        <v>0</v>
      </c>
      <c r="O24" s="591">
        <v>6208</v>
      </c>
      <c r="P24" s="591">
        <f t="shared" si="13"/>
        <v>-6208</v>
      </c>
      <c r="Q24" s="594">
        <v>-1552</v>
      </c>
      <c r="R24" s="594">
        <f t="shared" si="14"/>
        <v>0</v>
      </c>
    </row>
    <row r="25" spans="1:18" ht="15.6" customHeight="1">
      <c r="A25" s="1066">
        <v>20</v>
      </c>
      <c r="B25" s="603" t="s">
        <v>58</v>
      </c>
      <c r="C25" s="1067">
        <f>'8_2.1.16 SIS'!AX22</f>
        <v>4</v>
      </c>
      <c r="D25" s="1068">
        <f>'3_Levels 1&amp;2'!AM23+'3_Levels 1&amp;2'!AU23</f>
        <v>8196.5593246930421</v>
      </c>
      <c r="E25" s="1069">
        <f t="shared" si="8"/>
        <v>32786.237298772168</v>
      </c>
      <c r="F25" s="1069">
        <v>586.16999999999996</v>
      </c>
      <c r="G25" s="1069">
        <f t="shared" si="9"/>
        <v>2344.6799999999998</v>
      </c>
      <c r="H25" s="1070">
        <f t="shared" si="10"/>
        <v>35131</v>
      </c>
      <c r="I25" s="605">
        <f>[8]Oct_LSMSA!$G24</f>
        <v>-17565</v>
      </c>
      <c r="J25" s="605">
        <f>[8]Feb_LSMSA!$G24</f>
        <v>0</v>
      </c>
      <c r="K25" s="609">
        <f t="shared" si="11"/>
        <v>-17565</v>
      </c>
      <c r="L25" s="1070">
        <f t="shared" si="7"/>
        <v>17566</v>
      </c>
      <c r="M25" s="1068">
        <v>0</v>
      </c>
      <c r="N25" s="608">
        <f t="shared" si="12"/>
        <v>17566</v>
      </c>
      <c r="O25" s="611">
        <v>23424</v>
      </c>
      <c r="P25" s="605">
        <f t="shared" si="13"/>
        <v>-5858</v>
      </c>
      <c r="Q25" s="612">
        <v>-1465</v>
      </c>
      <c r="R25" s="608">
        <f t="shared" si="14"/>
        <v>17566</v>
      </c>
    </row>
    <row r="26" spans="1:18" ht="15.6" customHeight="1">
      <c r="A26" s="1056">
        <v>21</v>
      </c>
      <c r="B26" s="566" t="s">
        <v>59</v>
      </c>
      <c r="C26" s="1057">
        <f>'8_2.1.16 SIS'!AX23</f>
        <v>0</v>
      </c>
      <c r="D26" s="1058">
        <f>'3_Levels 1&amp;2'!AM24+'3_Levels 1&amp;2'!AU24</f>
        <v>8671.6751377410474</v>
      </c>
      <c r="E26" s="1059">
        <f t="shared" si="8"/>
        <v>0</v>
      </c>
      <c r="F26" s="1059">
        <v>610.35</v>
      </c>
      <c r="G26" s="1059">
        <f t="shared" si="9"/>
        <v>0</v>
      </c>
      <c r="H26" s="1060">
        <f t="shared" si="10"/>
        <v>0</v>
      </c>
      <c r="I26" s="568">
        <f>[8]Oct_LSMSA!$G25</f>
        <v>9282</v>
      </c>
      <c r="J26" s="568">
        <f>[8]Feb_LSMSA!$G25</f>
        <v>0</v>
      </c>
      <c r="K26" s="572">
        <f t="shared" si="11"/>
        <v>9282</v>
      </c>
      <c r="L26" s="1060">
        <f t="shared" si="7"/>
        <v>9282</v>
      </c>
      <c r="M26" s="1058">
        <v>0</v>
      </c>
      <c r="N26" s="571">
        <f t="shared" si="12"/>
        <v>9282</v>
      </c>
      <c r="O26" s="568">
        <v>0</v>
      </c>
      <c r="P26" s="568">
        <f t="shared" si="13"/>
        <v>9282</v>
      </c>
      <c r="Q26" s="571">
        <v>2321</v>
      </c>
      <c r="R26" s="573">
        <f t="shared" si="14"/>
        <v>9282</v>
      </c>
    </row>
    <row r="27" spans="1:18" ht="15.6" customHeight="1">
      <c r="A27" s="1061">
        <v>22</v>
      </c>
      <c r="B27" s="589" t="s">
        <v>60</v>
      </c>
      <c r="C27" s="1062">
        <f>'8_2.1.16 SIS'!AX24</f>
        <v>0</v>
      </c>
      <c r="D27" s="1063">
        <f>'3_Levels 1&amp;2'!AM25+'3_Levels 1&amp;2'!AU25</f>
        <v>8816.9895503421303</v>
      </c>
      <c r="E27" s="1064">
        <f t="shared" si="8"/>
        <v>0</v>
      </c>
      <c r="F27" s="1064">
        <v>496.36</v>
      </c>
      <c r="G27" s="1064">
        <f t="shared" si="9"/>
        <v>0</v>
      </c>
      <c r="H27" s="1065">
        <f t="shared" si="10"/>
        <v>0</v>
      </c>
      <c r="I27" s="591">
        <f>[8]Oct_LSMSA!$G26</f>
        <v>9313</v>
      </c>
      <c r="J27" s="591">
        <f>[8]Feb_LSMSA!$G26</f>
        <v>0</v>
      </c>
      <c r="K27" s="595">
        <f t="shared" si="11"/>
        <v>9313</v>
      </c>
      <c r="L27" s="1065">
        <f t="shared" si="7"/>
        <v>9313</v>
      </c>
      <c r="M27" s="1063">
        <v>0</v>
      </c>
      <c r="N27" s="594">
        <f t="shared" si="12"/>
        <v>9313</v>
      </c>
      <c r="O27" s="591">
        <v>0</v>
      </c>
      <c r="P27" s="591">
        <f t="shared" si="13"/>
        <v>9313</v>
      </c>
      <c r="Q27" s="594">
        <v>2328</v>
      </c>
      <c r="R27" s="594">
        <f t="shared" si="14"/>
        <v>9313</v>
      </c>
    </row>
    <row r="28" spans="1:18" ht="15.6" customHeight="1">
      <c r="A28" s="1061">
        <v>23</v>
      </c>
      <c r="B28" s="589" t="s">
        <v>61</v>
      </c>
      <c r="C28" s="1062">
        <f>'8_2.1.16 SIS'!AX25</f>
        <v>7</v>
      </c>
      <c r="D28" s="1063">
        <f>'3_Levels 1&amp;2'!AM26+'3_Levels 1&amp;2'!AU26</f>
        <v>8485.3913670694856</v>
      </c>
      <c r="E28" s="1064">
        <f t="shared" si="8"/>
        <v>59397.739569486395</v>
      </c>
      <c r="F28" s="1064">
        <v>688.58</v>
      </c>
      <c r="G28" s="1064">
        <f t="shared" si="9"/>
        <v>4820.0600000000004</v>
      </c>
      <c r="H28" s="1065">
        <f t="shared" si="10"/>
        <v>64218</v>
      </c>
      <c r="I28" s="591">
        <f>[8]Oct_LSMSA!$G27</f>
        <v>-18348</v>
      </c>
      <c r="J28" s="591">
        <f>[8]Feb_LSMSA!$G27</f>
        <v>4587</v>
      </c>
      <c r="K28" s="595">
        <f t="shared" si="11"/>
        <v>-13761</v>
      </c>
      <c r="L28" s="1065">
        <f t="shared" si="7"/>
        <v>50457</v>
      </c>
      <c r="M28" s="1063">
        <v>0</v>
      </c>
      <c r="N28" s="594">
        <f t="shared" si="12"/>
        <v>50457</v>
      </c>
      <c r="O28" s="591">
        <v>42816</v>
      </c>
      <c r="P28" s="591">
        <f t="shared" si="13"/>
        <v>7641</v>
      </c>
      <c r="Q28" s="594">
        <v>1910</v>
      </c>
      <c r="R28" s="594">
        <f t="shared" si="14"/>
        <v>50457</v>
      </c>
    </row>
    <row r="29" spans="1:18" ht="15.6" customHeight="1">
      <c r="A29" s="1061">
        <v>24</v>
      </c>
      <c r="B29" s="589" t="s">
        <v>62</v>
      </c>
      <c r="C29" s="1062">
        <f>'8_2.1.16 SIS'!AX26</f>
        <v>1</v>
      </c>
      <c r="D29" s="1063">
        <f>'3_Levels 1&amp;2'!AM27+'3_Levels 1&amp;2'!AU27</f>
        <v>8056.2864111204726</v>
      </c>
      <c r="E29" s="1064">
        <f t="shared" si="8"/>
        <v>8056.2864111204726</v>
      </c>
      <c r="F29" s="1064">
        <v>854.24999999999989</v>
      </c>
      <c r="G29" s="1064">
        <f t="shared" si="9"/>
        <v>854.24999999999989</v>
      </c>
      <c r="H29" s="1065">
        <f t="shared" si="10"/>
        <v>8911</v>
      </c>
      <c r="I29" s="591">
        <f>[8]Oct_LSMSA!$G28</f>
        <v>0</v>
      </c>
      <c r="J29" s="591">
        <f>[8]Feb_LSMSA!$G28</f>
        <v>0</v>
      </c>
      <c r="K29" s="595">
        <f t="shared" si="11"/>
        <v>0</v>
      </c>
      <c r="L29" s="1065">
        <f t="shared" si="7"/>
        <v>8911</v>
      </c>
      <c r="M29" s="1063">
        <v>0</v>
      </c>
      <c r="N29" s="594">
        <f t="shared" si="12"/>
        <v>8911</v>
      </c>
      <c r="O29" s="591">
        <v>5944</v>
      </c>
      <c r="P29" s="591">
        <f t="shared" si="13"/>
        <v>2967</v>
      </c>
      <c r="Q29" s="594">
        <v>742</v>
      </c>
      <c r="R29" s="594">
        <f t="shared" si="14"/>
        <v>8911</v>
      </c>
    </row>
    <row r="30" spans="1:18" ht="15.6" customHeight="1">
      <c r="A30" s="1066">
        <v>25</v>
      </c>
      <c r="B30" s="603" t="s">
        <v>63</v>
      </c>
      <c r="C30" s="1067">
        <f>'8_2.1.16 SIS'!AX27</f>
        <v>0</v>
      </c>
      <c r="D30" s="1068">
        <f>'3_Levels 1&amp;2'!AM28+'3_Levels 1&amp;2'!AU28</f>
        <v>8684.4189655172413</v>
      </c>
      <c r="E30" s="1069">
        <f t="shared" si="8"/>
        <v>0</v>
      </c>
      <c r="F30" s="1069">
        <v>653.73</v>
      </c>
      <c r="G30" s="1069">
        <f t="shared" si="9"/>
        <v>0</v>
      </c>
      <c r="H30" s="1070">
        <f t="shared" si="10"/>
        <v>0</v>
      </c>
      <c r="I30" s="605">
        <f>[8]Oct_LSMSA!$G29</f>
        <v>0</v>
      </c>
      <c r="J30" s="605">
        <f>[8]Feb_LSMSA!$G29</f>
        <v>0</v>
      </c>
      <c r="K30" s="609">
        <f t="shared" si="11"/>
        <v>0</v>
      </c>
      <c r="L30" s="1070">
        <f t="shared" si="7"/>
        <v>0</v>
      </c>
      <c r="M30" s="1068">
        <v>0</v>
      </c>
      <c r="N30" s="608">
        <f t="shared" si="12"/>
        <v>0</v>
      </c>
      <c r="O30" s="611">
        <v>0</v>
      </c>
      <c r="P30" s="605">
        <f t="shared" si="13"/>
        <v>0</v>
      </c>
      <c r="Q30" s="612">
        <v>0</v>
      </c>
      <c r="R30" s="608">
        <f t="shared" si="14"/>
        <v>0</v>
      </c>
    </row>
    <row r="31" spans="1:18" ht="15.6" customHeight="1">
      <c r="A31" s="1056">
        <v>26</v>
      </c>
      <c r="B31" s="566" t="s">
        <v>64</v>
      </c>
      <c r="C31" s="1057">
        <f>'8_2.1.16 SIS'!AX28</f>
        <v>12</v>
      </c>
      <c r="D31" s="1058">
        <f>'3_Levels 1&amp;2'!AM29+'3_Levels 1&amp;2'!AU29</f>
        <v>8259.2266932521779</v>
      </c>
      <c r="E31" s="1059">
        <f t="shared" si="8"/>
        <v>99110.720319026135</v>
      </c>
      <c r="F31" s="1059">
        <v>836.83</v>
      </c>
      <c r="G31" s="1059">
        <f t="shared" si="9"/>
        <v>10041.960000000001</v>
      </c>
      <c r="H31" s="1060">
        <f t="shared" si="10"/>
        <v>109153</v>
      </c>
      <c r="I31" s="568">
        <f>[8]Oct_LSMSA!$G30</f>
        <v>0</v>
      </c>
      <c r="J31" s="568">
        <f>[8]Feb_LSMSA!$G30</f>
        <v>-4548</v>
      </c>
      <c r="K31" s="572">
        <f t="shared" si="11"/>
        <v>-4548</v>
      </c>
      <c r="L31" s="1060">
        <f t="shared" si="7"/>
        <v>104605</v>
      </c>
      <c r="M31" s="1058">
        <v>0</v>
      </c>
      <c r="N31" s="571">
        <f t="shared" si="12"/>
        <v>104605</v>
      </c>
      <c r="O31" s="568">
        <v>72768</v>
      </c>
      <c r="P31" s="568">
        <f t="shared" si="13"/>
        <v>31837</v>
      </c>
      <c r="Q31" s="571">
        <v>7959</v>
      </c>
      <c r="R31" s="573">
        <f t="shared" si="14"/>
        <v>104605</v>
      </c>
    </row>
    <row r="32" spans="1:18" ht="15.6" customHeight="1">
      <c r="A32" s="1061">
        <v>27</v>
      </c>
      <c r="B32" s="589" t="s">
        <v>65</v>
      </c>
      <c r="C32" s="1062">
        <f>'8_2.1.16 SIS'!AX29</f>
        <v>2</v>
      </c>
      <c r="D32" s="1063">
        <f>'3_Levels 1&amp;2'!AM30+'3_Levels 1&amp;2'!AU30</f>
        <v>8998.2459899659552</v>
      </c>
      <c r="E32" s="1064">
        <f t="shared" si="8"/>
        <v>17996.49197993191</v>
      </c>
      <c r="F32" s="1064">
        <v>693.06</v>
      </c>
      <c r="G32" s="1064">
        <f t="shared" si="9"/>
        <v>1386.12</v>
      </c>
      <c r="H32" s="1065">
        <f t="shared" si="10"/>
        <v>19383</v>
      </c>
      <c r="I32" s="591">
        <f>[8]Oct_LSMSA!$G31</f>
        <v>-9691</v>
      </c>
      <c r="J32" s="591">
        <f>[8]Feb_LSMSA!$G31</f>
        <v>0</v>
      </c>
      <c r="K32" s="595">
        <f t="shared" si="11"/>
        <v>-9691</v>
      </c>
      <c r="L32" s="1065">
        <f t="shared" si="7"/>
        <v>9692</v>
      </c>
      <c r="M32" s="1063">
        <v>0</v>
      </c>
      <c r="N32" s="594">
        <f t="shared" si="12"/>
        <v>9692</v>
      </c>
      <c r="O32" s="591">
        <v>12920</v>
      </c>
      <c r="P32" s="591">
        <f t="shared" si="13"/>
        <v>-3228</v>
      </c>
      <c r="Q32" s="594">
        <v>-807</v>
      </c>
      <c r="R32" s="594">
        <f t="shared" si="14"/>
        <v>9692</v>
      </c>
    </row>
    <row r="33" spans="1:18" ht="15.6" customHeight="1">
      <c r="A33" s="1061">
        <v>28</v>
      </c>
      <c r="B33" s="589" t="s">
        <v>66</v>
      </c>
      <c r="C33" s="1062">
        <f>'8_2.1.16 SIS'!AX30</f>
        <v>6</v>
      </c>
      <c r="D33" s="1063">
        <f>'3_Levels 1&amp;2'!AM31+'3_Levels 1&amp;2'!AU31</f>
        <v>7553.8304156620688</v>
      </c>
      <c r="E33" s="1064">
        <f t="shared" si="8"/>
        <v>45322.982493972413</v>
      </c>
      <c r="F33" s="1064">
        <v>694.4</v>
      </c>
      <c r="G33" s="1064">
        <f t="shared" si="9"/>
        <v>4166.3999999999996</v>
      </c>
      <c r="H33" s="1065">
        <f t="shared" si="10"/>
        <v>49489</v>
      </c>
      <c r="I33" s="591">
        <f>[8]Oct_LSMSA!$G32</f>
        <v>24745</v>
      </c>
      <c r="J33" s="591">
        <f>[8]Feb_LSMSA!$G32</f>
        <v>-4124</v>
      </c>
      <c r="K33" s="595">
        <f t="shared" si="11"/>
        <v>20621</v>
      </c>
      <c r="L33" s="1065">
        <f t="shared" si="7"/>
        <v>70110</v>
      </c>
      <c r="M33" s="1063">
        <v>0</v>
      </c>
      <c r="N33" s="594">
        <f t="shared" si="12"/>
        <v>70110</v>
      </c>
      <c r="O33" s="591">
        <v>32992</v>
      </c>
      <c r="P33" s="591">
        <f t="shared" si="13"/>
        <v>37118</v>
      </c>
      <c r="Q33" s="594">
        <v>9280</v>
      </c>
      <c r="R33" s="594">
        <f t="shared" si="14"/>
        <v>70110</v>
      </c>
    </row>
    <row r="34" spans="1:18" ht="15.6" customHeight="1">
      <c r="A34" s="1061">
        <v>29</v>
      </c>
      <c r="B34" s="589" t="s">
        <v>67</v>
      </c>
      <c r="C34" s="1062">
        <f>'8_2.1.16 SIS'!AX31</f>
        <v>2</v>
      </c>
      <c r="D34" s="1063">
        <f>'3_Levels 1&amp;2'!AM32+'3_Levels 1&amp;2'!AU32</f>
        <v>7640.2810717607499</v>
      </c>
      <c r="E34" s="1064">
        <f t="shared" si="8"/>
        <v>15280.5621435215</v>
      </c>
      <c r="F34" s="1064">
        <v>754.94999999999993</v>
      </c>
      <c r="G34" s="1064">
        <f t="shared" si="9"/>
        <v>1509.8999999999999</v>
      </c>
      <c r="H34" s="1065">
        <f t="shared" si="10"/>
        <v>16790</v>
      </c>
      <c r="I34" s="591">
        <f>[8]Oct_LSMSA!$G33</f>
        <v>25186</v>
      </c>
      <c r="J34" s="591">
        <f>[8]Feb_LSMSA!$G33</f>
        <v>-4198</v>
      </c>
      <c r="K34" s="595">
        <f t="shared" si="11"/>
        <v>20988</v>
      </c>
      <c r="L34" s="1065">
        <f t="shared" si="7"/>
        <v>37778</v>
      </c>
      <c r="M34" s="1063">
        <v>0</v>
      </c>
      <c r="N34" s="594">
        <f t="shared" si="12"/>
        <v>37778</v>
      </c>
      <c r="O34" s="591">
        <v>11192</v>
      </c>
      <c r="P34" s="591">
        <f t="shared" si="13"/>
        <v>26586</v>
      </c>
      <c r="Q34" s="594">
        <v>6647</v>
      </c>
      <c r="R34" s="594">
        <f t="shared" si="14"/>
        <v>37778</v>
      </c>
    </row>
    <row r="35" spans="1:18" ht="15.6" customHeight="1">
      <c r="A35" s="1066">
        <v>30</v>
      </c>
      <c r="B35" s="603" t="s">
        <v>68</v>
      </c>
      <c r="C35" s="1067">
        <f>'8_2.1.16 SIS'!AX32</f>
        <v>0</v>
      </c>
      <c r="D35" s="1068">
        <f>'3_Levels 1&amp;2'!AM33+'3_Levels 1&amp;2'!AU33</f>
        <v>9010.8369826224334</v>
      </c>
      <c r="E35" s="1069">
        <f t="shared" si="8"/>
        <v>0</v>
      </c>
      <c r="F35" s="1069">
        <v>727.17</v>
      </c>
      <c r="G35" s="1069">
        <f t="shared" si="9"/>
        <v>0</v>
      </c>
      <c r="H35" s="1070">
        <f t="shared" si="10"/>
        <v>0</v>
      </c>
      <c r="I35" s="605">
        <f>[8]Oct_LSMSA!$G34</f>
        <v>0</v>
      </c>
      <c r="J35" s="605">
        <f>[8]Feb_LSMSA!$G34</f>
        <v>0</v>
      </c>
      <c r="K35" s="609">
        <f t="shared" si="11"/>
        <v>0</v>
      </c>
      <c r="L35" s="1070">
        <f t="shared" si="7"/>
        <v>0</v>
      </c>
      <c r="M35" s="1068">
        <v>0</v>
      </c>
      <c r="N35" s="608">
        <f t="shared" si="12"/>
        <v>0</v>
      </c>
      <c r="O35" s="611">
        <v>0</v>
      </c>
      <c r="P35" s="605">
        <f t="shared" si="13"/>
        <v>0</v>
      </c>
      <c r="Q35" s="612">
        <v>0</v>
      </c>
      <c r="R35" s="608">
        <f t="shared" si="14"/>
        <v>0</v>
      </c>
    </row>
    <row r="36" spans="1:18" ht="15.6" customHeight="1">
      <c r="A36" s="1056">
        <v>31</v>
      </c>
      <c r="B36" s="566" t="s">
        <v>69</v>
      </c>
      <c r="C36" s="1057">
        <f>'8_2.1.16 SIS'!AX33</f>
        <v>1</v>
      </c>
      <c r="D36" s="1058">
        <f>'3_Levels 1&amp;2'!AM34+'3_Levels 1&amp;2'!AU34</f>
        <v>8486.8479291386684</v>
      </c>
      <c r="E36" s="1059">
        <f t="shared" si="8"/>
        <v>8486.8479291386684</v>
      </c>
      <c r="F36" s="1059">
        <v>620.83000000000004</v>
      </c>
      <c r="G36" s="1059">
        <f t="shared" si="9"/>
        <v>620.83000000000004</v>
      </c>
      <c r="H36" s="1060">
        <f t="shared" si="10"/>
        <v>9108</v>
      </c>
      <c r="I36" s="568">
        <f>[8]Oct_LSMSA!$G35</f>
        <v>0</v>
      </c>
      <c r="J36" s="568">
        <f>[8]Feb_LSMSA!$G35</f>
        <v>-4554</v>
      </c>
      <c r="K36" s="572">
        <f t="shared" si="11"/>
        <v>-4554</v>
      </c>
      <c r="L36" s="1060">
        <f t="shared" si="7"/>
        <v>4554</v>
      </c>
      <c r="M36" s="1058">
        <v>0</v>
      </c>
      <c r="N36" s="571">
        <f t="shared" si="12"/>
        <v>4554</v>
      </c>
      <c r="O36" s="568">
        <v>6072</v>
      </c>
      <c r="P36" s="568">
        <f t="shared" si="13"/>
        <v>-1518</v>
      </c>
      <c r="Q36" s="571">
        <v>-380</v>
      </c>
      <c r="R36" s="573">
        <f t="shared" si="14"/>
        <v>4554</v>
      </c>
    </row>
    <row r="37" spans="1:18" ht="15.6" customHeight="1">
      <c r="A37" s="1061">
        <v>32</v>
      </c>
      <c r="B37" s="589" t="s">
        <v>70</v>
      </c>
      <c r="C37" s="1062">
        <f>'8_2.1.16 SIS'!AX34</f>
        <v>22</v>
      </c>
      <c r="D37" s="1063">
        <f>'3_Levels 1&amp;2'!AM35+'3_Levels 1&amp;2'!AU35</f>
        <v>8153.5069573044266</v>
      </c>
      <c r="E37" s="1064">
        <f t="shared" si="8"/>
        <v>179377.1530606974</v>
      </c>
      <c r="F37" s="1064">
        <v>559.77</v>
      </c>
      <c r="G37" s="1064">
        <f t="shared" si="9"/>
        <v>12314.939999999999</v>
      </c>
      <c r="H37" s="1065">
        <f t="shared" si="10"/>
        <v>191692</v>
      </c>
      <c r="I37" s="591">
        <f>[8]Oct_LSMSA!$G36</f>
        <v>52280</v>
      </c>
      <c r="J37" s="591">
        <f>[8]Feb_LSMSA!$G36</f>
        <v>-21783</v>
      </c>
      <c r="K37" s="595">
        <f t="shared" si="11"/>
        <v>30497</v>
      </c>
      <c r="L37" s="1065">
        <f t="shared" si="7"/>
        <v>222189</v>
      </c>
      <c r="M37" s="1063">
        <v>0</v>
      </c>
      <c r="N37" s="594">
        <f t="shared" si="12"/>
        <v>222189</v>
      </c>
      <c r="O37" s="591">
        <v>127792</v>
      </c>
      <c r="P37" s="591">
        <f t="shared" si="13"/>
        <v>94397</v>
      </c>
      <c r="Q37" s="594">
        <v>23599</v>
      </c>
      <c r="R37" s="594">
        <f t="shared" si="14"/>
        <v>222189</v>
      </c>
    </row>
    <row r="38" spans="1:18" ht="15.6" customHeight="1">
      <c r="A38" s="1061">
        <v>33</v>
      </c>
      <c r="B38" s="589" t="s">
        <v>71</v>
      </c>
      <c r="C38" s="1062">
        <f>'8_2.1.16 SIS'!AX35</f>
        <v>0</v>
      </c>
      <c r="D38" s="1063">
        <f>'3_Levels 1&amp;2'!AM36+'3_Levels 1&amp;2'!AU36</f>
        <v>9077.4025631768964</v>
      </c>
      <c r="E38" s="1064">
        <f t="shared" si="8"/>
        <v>0</v>
      </c>
      <c r="F38" s="1064">
        <v>655.31000000000006</v>
      </c>
      <c r="G38" s="1064">
        <f t="shared" si="9"/>
        <v>0</v>
      </c>
      <c r="H38" s="1065">
        <f t="shared" si="10"/>
        <v>0</v>
      </c>
      <c r="I38" s="591">
        <f>[8]Oct_LSMSA!$G37</f>
        <v>0</v>
      </c>
      <c r="J38" s="591">
        <f>[8]Feb_LSMSA!$G37</f>
        <v>0</v>
      </c>
      <c r="K38" s="595">
        <f t="shared" si="11"/>
        <v>0</v>
      </c>
      <c r="L38" s="1065">
        <f t="shared" si="7"/>
        <v>0</v>
      </c>
      <c r="M38" s="1063">
        <v>0</v>
      </c>
      <c r="N38" s="594">
        <f t="shared" si="12"/>
        <v>0</v>
      </c>
      <c r="O38" s="591">
        <v>0</v>
      </c>
      <c r="P38" s="591">
        <f t="shared" si="13"/>
        <v>0</v>
      </c>
      <c r="Q38" s="594">
        <v>0</v>
      </c>
      <c r="R38" s="594">
        <f t="shared" si="14"/>
        <v>0</v>
      </c>
    </row>
    <row r="39" spans="1:18" ht="15.6" customHeight="1">
      <c r="A39" s="1061">
        <v>34</v>
      </c>
      <c r="B39" s="589" t="s">
        <v>72</v>
      </c>
      <c r="C39" s="1062">
        <f>'8_2.1.16 SIS'!AX36</f>
        <v>0</v>
      </c>
      <c r="D39" s="1063">
        <f>'3_Levels 1&amp;2'!AM37+'3_Levels 1&amp;2'!AU37</f>
        <v>9196.5716383640283</v>
      </c>
      <c r="E39" s="1064">
        <f t="shared" si="8"/>
        <v>0</v>
      </c>
      <c r="F39" s="1064">
        <v>644.11000000000013</v>
      </c>
      <c r="G39" s="1064">
        <f t="shared" si="9"/>
        <v>0</v>
      </c>
      <c r="H39" s="1065">
        <f t="shared" si="10"/>
        <v>0</v>
      </c>
      <c r="I39" s="591">
        <f>[8]Oct_LSMSA!$G38</f>
        <v>0</v>
      </c>
      <c r="J39" s="591">
        <f>[8]Feb_LSMSA!$G38</f>
        <v>0</v>
      </c>
      <c r="K39" s="595">
        <f t="shared" si="11"/>
        <v>0</v>
      </c>
      <c r="L39" s="1065">
        <f t="shared" si="7"/>
        <v>0</v>
      </c>
      <c r="M39" s="1063">
        <v>0</v>
      </c>
      <c r="N39" s="594">
        <f t="shared" si="12"/>
        <v>0</v>
      </c>
      <c r="O39" s="591">
        <v>0</v>
      </c>
      <c r="P39" s="591">
        <f t="shared" si="13"/>
        <v>0</v>
      </c>
      <c r="Q39" s="594">
        <v>0</v>
      </c>
      <c r="R39" s="594">
        <f t="shared" si="14"/>
        <v>0</v>
      </c>
    </row>
    <row r="40" spans="1:18" ht="15.6" customHeight="1">
      <c r="A40" s="1066">
        <v>35</v>
      </c>
      <c r="B40" s="603" t="s">
        <v>73</v>
      </c>
      <c r="C40" s="1067">
        <f>'8_2.1.16 SIS'!AX37</f>
        <v>21</v>
      </c>
      <c r="D40" s="1068">
        <f>'3_Levels 1&amp;2'!AM38+'3_Levels 1&amp;2'!AU38</f>
        <v>8633.6817737998372</v>
      </c>
      <c r="E40" s="1069">
        <f t="shared" si="8"/>
        <v>181307.31724979659</v>
      </c>
      <c r="F40" s="1069">
        <v>537.96</v>
      </c>
      <c r="G40" s="1069">
        <f t="shared" si="9"/>
        <v>11297.16</v>
      </c>
      <c r="H40" s="1070">
        <f t="shared" si="10"/>
        <v>192604</v>
      </c>
      <c r="I40" s="605">
        <f>[8]Oct_LSMSA!$G39</f>
        <v>36687</v>
      </c>
      <c r="J40" s="605">
        <f>[8]Feb_LSMSA!$G39</f>
        <v>-13757</v>
      </c>
      <c r="K40" s="609">
        <f t="shared" si="11"/>
        <v>22930</v>
      </c>
      <c r="L40" s="1070">
        <f t="shared" si="7"/>
        <v>215534</v>
      </c>
      <c r="M40" s="1068">
        <v>0</v>
      </c>
      <c r="N40" s="608">
        <f t="shared" si="12"/>
        <v>215534</v>
      </c>
      <c r="O40" s="611">
        <v>128400</v>
      </c>
      <c r="P40" s="605">
        <f t="shared" si="13"/>
        <v>87134</v>
      </c>
      <c r="Q40" s="612">
        <v>21784</v>
      </c>
      <c r="R40" s="608">
        <f t="shared" si="14"/>
        <v>215534</v>
      </c>
    </row>
    <row r="41" spans="1:18" ht="15.6" customHeight="1">
      <c r="A41" s="1056">
        <v>36</v>
      </c>
      <c r="B41" s="566" t="s">
        <v>74</v>
      </c>
      <c r="C41" s="1057">
        <f>'8_2.1.16 SIS'!AX38</f>
        <v>2</v>
      </c>
      <c r="D41" s="1058">
        <f>'3_Levels 1&amp;2'!AM39+'3_Levels 1&amp;2'!AU39</f>
        <v>8199.1432065326971</v>
      </c>
      <c r="E41" s="1059">
        <f t="shared" si="8"/>
        <v>16398.286413065394</v>
      </c>
      <c r="F41" s="1059">
        <v>746.0335616438357</v>
      </c>
      <c r="G41" s="1059">
        <f t="shared" si="9"/>
        <v>1492.0671232876714</v>
      </c>
      <c r="H41" s="1060">
        <f t="shared" si="10"/>
        <v>17890</v>
      </c>
      <c r="I41" s="568">
        <f>[8]Oct_LSMSA!$G40</f>
        <v>-8945</v>
      </c>
      <c r="J41" s="568">
        <f>[8]Feb_LSMSA!$G40</f>
        <v>0</v>
      </c>
      <c r="K41" s="572">
        <f t="shared" si="11"/>
        <v>-8945</v>
      </c>
      <c r="L41" s="1060">
        <f t="shared" si="7"/>
        <v>8945</v>
      </c>
      <c r="M41" s="1058">
        <v>0</v>
      </c>
      <c r="N41" s="571">
        <f t="shared" si="12"/>
        <v>8945</v>
      </c>
      <c r="O41" s="568">
        <v>11928</v>
      </c>
      <c r="P41" s="568">
        <f t="shared" si="13"/>
        <v>-2983</v>
      </c>
      <c r="Q41" s="571">
        <v>-746</v>
      </c>
      <c r="R41" s="573">
        <f t="shared" si="14"/>
        <v>8945</v>
      </c>
    </row>
    <row r="42" spans="1:18" ht="15.6" customHeight="1">
      <c r="A42" s="1061">
        <v>37</v>
      </c>
      <c r="B42" s="589" t="s">
        <v>75</v>
      </c>
      <c r="C42" s="1062">
        <f>'8_2.1.16 SIS'!AX39</f>
        <v>4</v>
      </c>
      <c r="D42" s="1063">
        <f>'3_Levels 1&amp;2'!AM40+'3_Levels 1&amp;2'!AU40</f>
        <v>8677.605304419918</v>
      </c>
      <c r="E42" s="1064">
        <f t="shared" si="8"/>
        <v>34710.421217679672</v>
      </c>
      <c r="F42" s="1064">
        <v>653.61</v>
      </c>
      <c r="G42" s="1064">
        <f t="shared" si="9"/>
        <v>2614.44</v>
      </c>
      <c r="H42" s="1065">
        <f t="shared" si="10"/>
        <v>37325</v>
      </c>
      <c r="I42" s="591">
        <f>[8]Oct_LSMSA!$G41</f>
        <v>37325</v>
      </c>
      <c r="J42" s="591">
        <f>[8]Feb_LSMSA!$G41</f>
        <v>-4666</v>
      </c>
      <c r="K42" s="595">
        <f t="shared" si="11"/>
        <v>32659</v>
      </c>
      <c r="L42" s="1065">
        <f t="shared" si="7"/>
        <v>69984</v>
      </c>
      <c r="M42" s="1063">
        <v>0</v>
      </c>
      <c r="N42" s="594">
        <f t="shared" si="12"/>
        <v>69984</v>
      </c>
      <c r="O42" s="591">
        <v>24880</v>
      </c>
      <c r="P42" s="591">
        <f t="shared" si="13"/>
        <v>45104</v>
      </c>
      <c r="Q42" s="594">
        <v>11276</v>
      </c>
      <c r="R42" s="594">
        <f t="shared" si="14"/>
        <v>69984</v>
      </c>
    </row>
    <row r="43" spans="1:18" ht="15.6" customHeight="1">
      <c r="A43" s="1061">
        <v>38</v>
      </c>
      <c r="B43" s="589" t="s">
        <v>76</v>
      </c>
      <c r="C43" s="1062">
        <f>'8_2.1.16 SIS'!AX40</f>
        <v>2</v>
      </c>
      <c r="D43" s="1063">
        <f>'3_Levels 1&amp;2'!AM41+'3_Levels 1&amp;2'!AU41</f>
        <v>8356.2130066700884</v>
      </c>
      <c r="E43" s="1064">
        <f t="shared" si="8"/>
        <v>16712.426013340177</v>
      </c>
      <c r="F43" s="1064">
        <v>829.92000000000007</v>
      </c>
      <c r="G43" s="1064">
        <f t="shared" si="9"/>
        <v>1659.8400000000001</v>
      </c>
      <c r="H43" s="1065">
        <f t="shared" si="10"/>
        <v>18372</v>
      </c>
      <c r="I43" s="591">
        <f>[8]Oct_LSMSA!$G42</f>
        <v>-9186</v>
      </c>
      <c r="J43" s="591">
        <f>[8]Feb_LSMSA!$G42</f>
        <v>0</v>
      </c>
      <c r="K43" s="595">
        <f t="shared" si="11"/>
        <v>-9186</v>
      </c>
      <c r="L43" s="1065">
        <f t="shared" si="7"/>
        <v>9186</v>
      </c>
      <c r="M43" s="1063">
        <v>0</v>
      </c>
      <c r="N43" s="594">
        <f t="shared" si="12"/>
        <v>9186</v>
      </c>
      <c r="O43" s="591">
        <v>12248</v>
      </c>
      <c r="P43" s="591">
        <f t="shared" si="13"/>
        <v>-3062</v>
      </c>
      <c r="Q43" s="594">
        <v>-766</v>
      </c>
      <c r="R43" s="594">
        <f t="shared" si="14"/>
        <v>9186</v>
      </c>
    </row>
    <row r="44" spans="1:18" ht="15.6" customHeight="1">
      <c r="A44" s="1061">
        <v>39</v>
      </c>
      <c r="B44" s="589" t="s">
        <v>77</v>
      </c>
      <c r="C44" s="1062">
        <f>'8_2.1.16 SIS'!AX41</f>
        <v>2</v>
      </c>
      <c r="D44" s="1063">
        <f>'3_Levels 1&amp;2'!AM42+'3_Levels 1&amp;2'!AU42</f>
        <v>8683.4096279761907</v>
      </c>
      <c r="E44" s="1064">
        <f t="shared" si="8"/>
        <v>17366.819255952381</v>
      </c>
      <c r="F44" s="1064">
        <v>779.65573042776396</v>
      </c>
      <c r="G44" s="1064">
        <f t="shared" si="9"/>
        <v>1559.3114608555279</v>
      </c>
      <c r="H44" s="1065">
        <f t="shared" si="10"/>
        <v>18926</v>
      </c>
      <c r="I44" s="591">
        <f>[8]Oct_LSMSA!$G43</f>
        <v>9463</v>
      </c>
      <c r="J44" s="591">
        <f>[8]Feb_LSMSA!$G43</f>
        <v>-4732</v>
      </c>
      <c r="K44" s="595">
        <f t="shared" si="11"/>
        <v>4731</v>
      </c>
      <c r="L44" s="1065">
        <f t="shared" si="7"/>
        <v>23657</v>
      </c>
      <c r="M44" s="1063">
        <v>0</v>
      </c>
      <c r="N44" s="594">
        <f t="shared" si="12"/>
        <v>23657</v>
      </c>
      <c r="O44" s="591">
        <v>12616</v>
      </c>
      <c r="P44" s="591">
        <f t="shared" si="13"/>
        <v>11041</v>
      </c>
      <c r="Q44" s="594">
        <v>2760</v>
      </c>
      <c r="R44" s="594">
        <f t="shared" si="14"/>
        <v>23657</v>
      </c>
    </row>
    <row r="45" spans="1:18" ht="15.6" customHeight="1">
      <c r="A45" s="1066">
        <v>40</v>
      </c>
      <c r="B45" s="603" t="s">
        <v>78</v>
      </c>
      <c r="C45" s="1067">
        <f>'8_2.1.16 SIS'!AX42</f>
        <v>13</v>
      </c>
      <c r="D45" s="1068">
        <f>'3_Levels 1&amp;2'!AM43+'3_Levels 1&amp;2'!AU43</f>
        <v>8508.4844980558501</v>
      </c>
      <c r="E45" s="1069">
        <f t="shared" si="8"/>
        <v>110610.29847472605</v>
      </c>
      <c r="F45" s="1069">
        <v>700.2700000000001</v>
      </c>
      <c r="G45" s="1069">
        <f t="shared" si="9"/>
        <v>9103.510000000002</v>
      </c>
      <c r="H45" s="1070">
        <f t="shared" si="10"/>
        <v>119714</v>
      </c>
      <c r="I45" s="605">
        <f>[8]Oct_LSMSA!$G44</f>
        <v>-55253</v>
      </c>
      <c r="J45" s="605">
        <f>[8]Feb_LSMSA!$G44</f>
        <v>-4604</v>
      </c>
      <c r="K45" s="609">
        <f t="shared" si="11"/>
        <v>-59857</v>
      </c>
      <c r="L45" s="1070">
        <f t="shared" si="7"/>
        <v>59857</v>
      </c>
      <c r="M45" s="1068">
        <v>0</v>
      </c>
      <c r="N45" s="608">
        <f t="shared" si="12"/>
        <v>59857</v>
      </c>
      <c r="O45" s="611">
        <v>79808</v>
      </c>
      <c r="P45" s="605">
        <f t="shared" si="13"/>
        <v>-19951</v>
      </c>
      <c r="Q45" s="612">
        <v>-4988</v>
      </c>
      <c r="R45" s="608">
        <f t="shared" si="14"/>
        <v>59857</v>
      </c>
    </row>
    <row r="46" spans="1:18" ht="15.6" customHeight="1">
      <c r="A46" s="1056">
        <v>41</v>
      </c>
      <c r="B46" s="566" t="s">
        <v>79</v>
      </c>
      <c r="C46" s="1057">
        <f>'8_2.1.16 SIS'!AX43</f>
        <v>2</v>
      </c>
      <c r="D46" s="1058">
        <f>'3_Levels 1&amp;2'!AM44+'3_Levels 1&amp;2'!AU44</f>
        <v>8424.8298186889806</v>
      </c>
      <c r="E46" s="1059">
        <f t="shared" si="8"/>
        <v>16849.659637377961</v>
      </c>
      <c r="F46" s="1059">
        <v>886.22</v>
      </c>
      <c r="G46" s="1059">
        <f t="shared" si="9"/>
        <v>1772.44</v>
      </c>
      <c r="H46" s="1060">
        <f t="shared" si="10"/>
        <v>18622</v>
      </c>
      <c r="I46" s="568">
        <f>[8]Oct_LSMSA!$G45</f>
        <v>-18622</v>
      </c>
      <c r="J46" s="568">
        <f>[8]Feb_LSMSA!$G45</f>
        <v>0</v>
      </c>
      <c r="K46" s="572">
        <f t="shared" si="11"/>
        <v>-18622</v>
      </c>
      <c r="L46" s="1060">
        <f t="shared" si="7"/>
        <v>0</v>
      </c>
      <c r="M46" s="1058">
        <v>0</v>
      </c>
      <c r="N46" s="571">
        <f t="shared" si="12"/>
        <v>0</v>
      </c>
      <c r="O46" s="568">
        <v>12416</v>
      </c>
      <c r="P46" s="568">
        <f t="shared" si="13"/>
        <v>-12416</v>
      </c>
      <c r="Q46" s="571">
        <v>-3104</v>
      </c>
      <c r="R46" s="573">
        <f t="shared" si="14"/>
        <v>0</v>
      </c>
    </row>
    <row r="47" spans="1:18" ht="15.6" customHeight="1">
      <c r="A47" s="1061">
        <v>42</v>
      </c>
      <c r="B47" s="589" t="s">
        <v>80</v>
      </c>
      <c r="C47" s="1062">
        <f>'8_2.1.16 SIS'!AX44</f>
        <v>2</v>
      </c>
      <c r="D47" s="1063">
        <f>'3_Levels 1&amp;2'!AM45+'3_Levels 1&amp;2'!AU45</f>
        <v>8756.2918137414526</v>
      </c>
      <c r="E47" s="1064">
        <f t="shared" si="8"/>
        <v>17512.583627482905</v>
      </c>
      <c r="F47" s="1064">
        <v>534.28</v>
      </c>
      <c r="G47" s="1064">
        <f t="shared" si="9"/>
        <v>1068.56</v>
      </c>
      <c r="H47" s="1065">
        <f t="shared" si="10"/>
        <v>18581</v>
      </c>
      <c r="I47" s="591">
        <f>[8]Oct_LSMSA!$G46</f>
        <v>-9291</v>
      </c>
      <c r="J47" s="591">
        <f>[8]Feb_LSMSA!$G46</f>
        <v>0</v>
      </c>
      <c r="K47" s="595">
        <f t="shared" si="11"/>
        <v>-9291</v>
      </c>
      <c r="L47" s="1065">
        <f t="shared" si="7"/>
        <v>9290</v>
      </c>
      <c r="M47" s="1063">
        <v>0</v>
      </c>
      <c r="N47" s="594">
        <f t="shared" si="12"/>
        <v>9290</v>
      </c>
      <c r="O47" s="591">
        <v>12384</v>
      </c>
      <c r="P47" s="591">
        <f t="shared" si="13"/>
        <v>-3094</v>
      </c>
      <c r="Q47" s="594">
        <v>-774</v>
      </c>
      <c r="R47" s="594">
        <f t="shared" si="14"/>
        <v>9290</v>
      </c>
    </row>
    <row r="48" spans="1:18" ht="15.6" customHeight="1">
      <c r="A48" s="1061">
        <v>43</v>
      </c>
      <c r="B48" s="589" t="s">
        <v>81</v>
      </c>
      <c r="C48" s="1062">
        <f>'8_2.1.16 SIS'!AX45</f>
        <v>1</v>
      </c>
      <c r="D48" s="1063">
        <f>'3_Levels 1&amp;2'!AM46+'3_Levels 1&amp;2'!AU46</f>
        <v>9242.2512770089816</v>
      </c>
      <c r="E48" s="1064">
        <f t="shared" si="8"/>
        <v>9242.2512770089816</v>
      </c>
      <c r="F48" s="1064">
        <v>574.6099999999999</v>
      </c>
      <c r="G48" s="1064">
        <f t="shared" si="9"/>
        <v>574.6099999999999</v>
      </c>
      <c r="H48" s="1065">
        <f t="shared" si="10"/>
        <v>9817</v>
      </c>
      <c r="I48" s="591">
        <f>[8]Oct_LSMSA!$G47</f>
        <v>9817</v>
      </c>
      <c r="J48" s="591">
        <f>[8]Feb_LSMSA!$G47</f>
        <v>-4908</v>
      </c>
      <c r="K48" s="595">
        <f t="shared" si="11"/>
        <v>4909</v>
      </c>
      <c r="L48" s="1065">
        <f t="shared" si="7"/>
        <v>14726</v>
      </c>
      <c r="M48" s="1063">
        <v>0</v>
      </c>
      <c r="N48" s="594">
        <f t="shared" si="12"/>
        <v>14726</v>
      </c>
      <c r="O48" s="591">
        <v>6544</v>
      </c>
      <c r="P48" s="591">
        <f t="shared" si="13"/>
        <v>8182</v>
      </c>
      <c r="Q48" s="594">
        <v>2046</v>
      </c>
      <c r="R48" s="594">
        <f t="shared" si="14"/>
        <v>14726</v>
      </c>
    </row>
    <row r="49" spans="1:18" ht="15.6" customHeight="1">
      <c r="A49" s="1061">
        <v>44</v>
      </c>
      <c r="B49" s="589" t="s">
        <v>82</v>
      </c>
      <c r="C49" s="1062">
        <f>'8_2.1.16 SIS'!AX46</f>
        <v>1</v>
      </c>
      <c r="D49" s="1063">
        <f>'3_Levels 1&amp;2'!AM47+'3_Levels 1&amp;2'!AU47</f>
        <v>8426.8103131642347</v>
      </c>
      <c r="E49" s="1064">
        <f t="shared" si="8"/>
        <v>8426.8103131642347</v>
      </c>
      <c r="F49" s="1064">
        <v>663.16000000000008</v>
      </c>
      <c r="G49" s="1064">
        <f t="shared" si="9"/>
        <v>663.16000000000008</v>
      </c>
      <c r="H49" s="1065">
        <f t="shared" si="10"/>
        <v>9090</v>
      </c>
      <c r="I49" s="591">
        <f>[8]Oct_LSMSA!$G48</f>
        <v>0</v>
      </c>
      <c r="J49" s="591">
        <f>[8]Feb_LSMSA!$G48</f>
        <v>0</v>
      </c>
      <c r="K49" s="595">
        <f t="shared" si="11"/>
        <v>0</v>
      </c>
      <c r="L49" s="1065">
        <f t="shared" si="7"/>
        <v>9090</v>
      </c>
      <c r="M49" s="1063">
        <v>0</v>
      </c>
      <c r="N49" s="594">
        <f t="shared" si="12"/>
        <v>9090</v>
      </c>
      <c r="O49" s="591">
        <v>6064</v>
      </c>
      <c r="P49" s="591">
        <f t="shared" si="13"/>
        <v>3026</v>
      </c>
      <c r="Q49" s="594">
        <v>757</v>
      </c>
      <c r="R49" s="594">
        <f t="shared" si="14"/>
        <v>9090</v>
      </c>
    </row>
    <row r="50" spans="1:18" ht="15.6" customHeight="1">
      <c r="A50" s="1066">
        <v>45</v>
      </c>
      <c r="B50" s="603" t="s">
        <v>83</v>
      </c>
      <c r="C50" s="1067">
        <f>'8_2.1.16 SIS'!AX47</f>
        <v>4</v>
      </c>
      <c r="D50" s="1068">
        <f>'3_Levels 1&amp;2'!AM48+'3_Levels 1&amp;2'!AU48</f>
        <v>7487.6972304773954</v>
      </c>
      <c r="E50" s="1069">
        <f t="shared" si="8"/>
        <v>29950.788921909581</v>
      </c>
      <c r="F50" s="1069">
        <v>753.96000000000015</v>
      </c>
      <c r="G50" s="1069">
        <f t="shared" si="9"/>
        <v>3015.8400000000006</v>
      </c>
      <c r="H50" s="1070">
        <f t="shared" si="10"/>
        <v>32967</v>
      </c>
      <c r="I50" s="605">
        <f>[8]Oct_LSMSA!$G49</f>
        <v>-16483</v>
      </c>
      <c r="J50" s="605">
        <f>[8]Feb_LSMSA!$G49</f>
        <v>0</v>
      </c>
      <c r="K50" s="609">
        <f t="shared" si="11"/>
        <v>-16483</v>
      </c>
      <c r="L50" s="1070">
        <f t="shared" si="7"/>
        <v>16484</v>
      </c>
      <c r="M50" s="1068">
        <v>0</v>
      </c>
      <c r="N50" s="608">
        <f t="shared" si="12"/>
        <v>16484</v>
      </c>
      <c r="O50" s="611">
        <v>21976</v>
      </c>
      <c r="P50" s="605">
        <f t="shared" si="13"/>
        <v>-5492</v>
      </c>
      <c r="Q50" s="612">
        <v>-1373</v>
      </c>
      <c r="R50" s="608">
        <f t="shared" si="14"/>
        <v>16484</v>
      </c>
    </row>
    <row r="51" spans="1:18" ht="15.6" customHeight="1">
      <c r="A51" s="1056">
        <v>46</v>
      </c>
      <c r="B51" s="566" t="s">
        <v>84</v>
      </c>
      <c r="C51" s="1057">
        <f>'8_2.1.16 SIS'!AX48</f>
        <v>0</v>
      </c>
      <c r="D51" s="1058">
        <f>'3_Levels 1&amp;2'!AM49+'3_Levels 1&amp;2'!AU49</f>
        <v>10304.659251336898</v>
      </c>
      <c r="E51" s="1059">
        <f t="shared" si="8"/>
        <v>0</v>
      </c>
      <c r="F51" s="1059">
        <v>728.06</v>
      </c>
      <c r="G51" s="1059">
        <f t="shared" si="9"/>
        <v>0</v>
      </c>
      <c r="H51" s="1060">
        <f t="shared" si="10"/>
        <v>0</v>
      </c>
      <c r="I51" s="568">
        <f>[8]Oct_LSMSA!$G50</f>
        <v>0</v>
      </c>
      <c r="J51" s="568">
        <f>[8]Feb_LSMSA!$G50</f>
        <v>0</v>
      </c>
      <c r="K51" s="572">
        <f t="shared" si="11"/>
        <v>0</v>
      </c>
      <c r="L51" s="1060">
        <f t="shared" si="7"/>
        <v>0</v>
      </c>
      <c r="M51" s="1058">
        <v>0</v>
      </c>
      <c r="N51" s="571">
        <f t="shared" si="12"/>
        <v>0</v>
      </c>
      <c r="O51" s="568">
        <v>0</v>
      </c>
      <c r="P51" s="568">
        <f t="shared" si="13"/>
        <v>0</v>
      </c>
      <c r="Q51" s="571">
        <v>0</v>
      </c>
      <c r="R51" s="573">
        <f t="shared" si="14"/>
        <v>0</v>
      </c>
    </row>
    <row r="52" spans="1:18" ht="15.6" customHeight="1">
      <c r="A52" s="1061">
        <v>47</v>
      </c>
      <c r="B52" s="589" t="s">
        <v>85</v>
      </c>
      <c r="C52" s="1062">
        <f>'8_2.1.16 SIS'!AX49</f>
        <v>2</v>
      </c>
      <c r="D52" s="1063">
        <f>'3_Levels 1&amp;2'!AM50+'3_Levels 1&amp;2'!AU50</f>
        <v>8372.4170119956379</v>
      </c>
      <c r="E52" s="1064">
        <f t="shared" si="8"/>
        <v>16744.834023991276</v>
      </c>
      <c r="F52" s="1064">
        <v>910.76</v>
      </c>
      <c r="G52" s="1064">
        <f t="shared" si="9"/>
        <v>1821.52</v>
      </c>
      <c r="H52" s="1065">
        <f t="shared" si="10"/>
        <v>18566</v>
      </c>
      <c r="I52" s="591">
        <f>[8]Oct_LSMSA!$G51</f>
        <v>-18566</v>
      </c>
      <c r="J52" s="591">
        <f>[8]Feb_LSMSA!$G51</f>
        <v>0</v>
      </c>
      <c r="K52" s="595">
        <f t="shared" si="11"/>
        <v>-18566</v>
      </c>
      <c r="L52" s="1065">
        <f t="shared" si="7"/>
        <v>0</v>
      </c>
      <c r="M52" s="1063">
        <v>0</v>
      </c>
      <c r="N52" s="594">
        <f t="shared" si="12"/>
        <v>0</v>
      </c>
      <c r="O52" s="591">
        <v>12376</v>
      </c>
      <c r="P52" s="591">
        <f t="shared" si="13"/>
        <v>-12376</v>
      </c>
      <c r="Q52" s="594">
        <v>-3094</v>
      </c>
      <c r="R52" s="594">
        <f t="shared" si="14"/>
        <v>0</v>
      </c>
    </row>
    <row r="53" spans="1:18" ht="15.6" customHeight="1">
      <c r="A53" s="1061">
        <v>48</v>
      </c>
      <c r="B53" s="589" t="s">
        <v>124</v>
      </c>
      <c r="C53" s="1062">
        <f>'8_2.1.16 SIS'!AX50</f>
        <v>2</v>
      </c>
      <c r="D53" s="1063">
        <f>'3_Levels 1&amp;2'!AM51+'3_Levels 1&amp;2'!AU51</f>
        <v>8468.4880165574323</v>
      </c>
      <c r="E53" s="1064">
        <f t="shared" si="8"/>
        <v>16936.976033114865</v>
      </c>
      <c r="F53" s="1064">
        <v>871.07</v>
      </c>
      <c r="G53" s="1064">
        <f t="shared" si="9"/>
        <v>1742.14</v>
      </c>
      <c r="H53" s="1065">
        <f t="shared" si="10"/>
        <v>18679</v>
      </c>
      <c r="I53" s="591">
        <f>[8]Oct_LSMSA!$G52</f>
        <v>28019</v>
      </c>
      <c r="J53" s="591">
        <f>[8]Feb_LSMSA!$G52</f>
        <v>0</v>
      </c>
      <c r="K53" s="595">
        <f t="shared" si="11"/>
        <v>28019</v>
      </c>
      <c r="L53" s="1065">
        <f t="shared" si="7"/>
        <v>46698</v>
      </c>
      <c r="M53" s="1063">
        <v>0</v>
      </c>
      <c r="N53" s="594">
        <f t="shared" si="12"/>
        <v>46698</v>
      </c>
      <c r="O53" s="591">
        <v>12456</v>
      </c>
      <c r="P53" s="591">
        <f t="shared" si="13"/>
        <v>34242</v>
      </c>
      <c r="Q53" s="594">
        <v>8561</v>
      </c>
      <c r="R53" s="594">
        <f t="shared" si="14"/>
        <v>46698</v>
      </c>
    </row>
    <row r="54" spans="1:18" ht="15.6" customHeight="1">
      <c r="A54" s="1061">
        <v>49</v>
      </c>
      <c r="B54" s="589" t="s">
        <v>86</v>
      </c>
      <c r="C54" s="1062">
        <f>'8_2.1.16 SIS'!AX51</f>
        <v>8</v>
      </c>
      <c r="D54" s="1063">
        <f>'3_Levels 1&amp;2'!AM52+'3_Levels 1&amp;2'!AU52</f>
        <v>7795.7023006545151</v>
      </c>
      <c r="E54" s="1064">
        <f t="shared" si="8"/>
        <v>62365.61840523612</v>
      </c>
      <c r="F54" s="1064">
        <v>574.43999999999994</v>
      </c>
      <c r="G54" s="1064">
        <f t="shared" si="9"/>
        <v>4595.5199999999995</v>
      </c>
      <c r="H54" s="1065">
        <f t="shared" si="10"/>
        <v>66961</v>
      </c>
      <c r="I54" s="591">
        <f>[8]Oct_LSMSA!$G53</f>
        <v>-25110</v>
      </c>
      <c r="J54" s="591">
        <f>[8]Feb_LSMSA!$G53</f>
        <v>-4185</v>
      </c>
      <c r="K54" s="595">
        <f t="shared" si="11"/>
        <v>-29295</v>
      </c>
      <c r="L54" s="1065">
        <f t="shared" si="7"/>
        <v>37666</v>
      </c>
      <c r="M54" s="1063">
        <v>0</v>
      </c>
      <c r="N54" s="594">
        <f t="shared" si="12"/>
        <v>37666</v>
      </c>
      <c r="O54" s="591">
        <v>44640</v>
      </c>
      <c r="P54" s="591">
        <f t="shared" si="13"/>
        <v>-6974</v>
      </c>
      <c r="Q54" s="594">
        <v>-1744</v>
      </c>
      <c r="R54" s="594">
        <f t="shared" si="14"/>
        <v>37666</v>
      </c>
    </row>
    <row r="55" spans="1:18" ht="15.6" customHeight="1">
      <c r="A55" s="1066">
        <v>50</v>
      </c>
      <c r="B55" s="603" t="s">
        <v>87</v>
      </c>
      <c r="C55" s="1067">
        <f>'8_2.1.16 SIS'!AX52</f>
        <v>11</v>
      </c>
      <c r="D55" s="1068">
        <f>'3_Levels 1&amp;2'!AM53+'3_Levels 1&amp;2'!AU53</f>
        <v>8514.3018021377084</v>
      </c>
      <c r="E55" s="1069">
        <f t="shared" si="8"/>
        <v>93657.319823514787</v>
      </c>
      <c r="F55" s="1069">
        <v>634.46</v>
      </c>
      <c r="G55" s="1069">
        <f t="shared" si="9"/>
        <v>6979.06</v>
      </c>
      <c r="H55" s="1070">
        <f t="shared" si="10"/>
        <v>100636</v>
      </c>
      <c r="I55" s="605">
        <f>[8]Oct_LSMSA!$G54</f>
        <v>-27446</v>
      </c>
      <c r="J55" s="605">
        <f>[8]Feb_LSMSA!$G54</f>
        <v>0</v>
      </c>
      <c r="K55" s="609">
        <f t="shared" si="11"/>
        <v>-27446</v>
      </c>
      <c r="L55" s="1070">
        <f t="shared" si="7"/>
        <v>73190</v>
      </c>
      <c r="M55" s="1068">
        <v>0</v>
      </c>
      <c r="N55" s="608">
        <f t="shared" si="12"/>
        <v>73190</v>
      </c>
      <c r="O55" s="611">
        <v>67088</v>
      </c>
      <c r="P55" s="605">
        <f t="shared" si="13"/>
        <v>6102</v>
      </c>
      <c r="Q55" s="612">
        <v>1526</v>
      </c>
      <c r="R55" s="608">
        <f t="shared" si="14"/>
        <v>73190</v>
      </c>
    </row>
    <row r="56" spans="1:18" ht="15.6" customHeight="1">
      <c r="A56" s="1056">
        <v>51</v>
      </c>
      <c r="B56" s="566" t="s">
        <v>88</v>
      </c>
      <c r="C56" s="1057">
        <f>'8_2.1.16 SIS'!AX53</f>
        <v>8</v>
      </c>
      <c r="D56" s="1058">
        <f>'3_Levels 1&amp;2'!AM54+'3_Levels 1&amp;2'!AU54</f>
        <v>8674.2847217441195</v>
      </c>
      <c r="E56" s="1059">
        <f t="shared" si="8"/>
        <v>69394.277773952956</v>
      </c>
      <c r="F56" s="1059">
        <v>706.66</v>
      </c>
      <c r="G56" s="1059">
        <f t="shared" si="9"/>
        <v>5653.28</v>
      </c>
      <c r="H56" s="1060">
        <f t="shared" si="10"/>
        <v>75048</v>
      </c>
      <c r="I56" s="568">
        <f>[8]Oct_LSMSA!$G55</f>
        <v>-9381</v>
      </c>
      <c r="J56" s="568">
        <f>[8]Feb_LSMSA!$G55</f>
        <v>0</v>
      </c>
      <c r="K56" s="572">
        <f t="shared" si="11"/>
        <v>-9381</v>
      </c>
      <c r="L56" s="1060">
        <f t="shared" si="7"/>
        <v>65667</v>
      </c>
      <c r="M56" s="1058">
        <v>0</v>
      </c>
      <c r="N56" s="571">
        <f t="shared" si="12"/>
        <v>65667</v>
      </c>
      <c r="O56" s="568">
        <v>50032</v>
      </c>
      <c r="P56" s="568">
        <f t="shared" si="13"/>
        <v>15635</v>
      </c>
      <c r="Q56" s="571">
        <v>3909</v>
      </c>
      <c r="R56" s="573">
        <f t="shared" si="14"/>
        <v>65667</v>
      </c>
    </row>
    <row r="57" spans="1:18" ht="15.6" customHeight="1">
      <c r="A57" s="1061">
        <v>52</v>
      </c>
      <c r="B57" s="589" t="s">
        <v>89</v>
      </c>
      <c r="C57" s="1062">
        <f>'8_2.1.16 SIS'!AX54</f>
        <v>15</v>
      </c>
      <c r="D57" s="1063">
        <f>'3_Levels 1&amp;2'!AM55+'3_Levels 1&amp;2'!AU55</f>
        <v>8770.551567065073</v>
      </c>
      <c r="E57" s="1064">
        <f t="shared" si="8"/>
        <v>131558.2735059761</v>
      </c>
      <c r="F57" s="1064">
        <v>658.37</v>
      </c>
      <c r="G57" s="1064">
        <f t="shared" si="9"/>
        <v>9875.5499999999993</v>
      </c>
      <c r="H57" s="1065">
        <f t="shared" si="10"/>
        <v>141434</v>
      </c>
      <c r="I57" s="591">
        <f>[8]Oct_LSMSA!$G56</f>
        <v>94289</v>
      </c>
      <c r="J57" s="591">
        <f>[8]Feb_LSMSA!$G56</f>
        <v>0</v>
      </c>
      <c r="K57" s="595">
        <f t="shared" si="11"/>
        <v>94289</v>
      </c>
      <c r="L57" s="1065">
        <f t="shared" si="7"/>
        <v>235723</v>
      </c>
      <c r="M57" s="1063">
        <v>0</v>
      </c>
      <c r="N57" s="594">
        <f t="shared" si="12"/>
        <v>235723</v>
      </c>
      <c r="O57" s="591">
        <v>94288</v>
      </c>
      <c r="P57" s="591">
        <f t="shared" si="13"/>
        <v>141435</v>
      </c>
      <c r="Q57" s="594">
        <v>35359</v>
      </c>
      <c r="R57" s="594">
        <f t="shared" si="14"/>
        <v>235723</v>
      </c>
    </row>
    <row r="58" spans="1:18" ht="15.6" customHeight="1">
      <c r="A58" s="1061">
        <v>53</v>
      </c>
      <c r="B58" s="589" t="s">
        <v>90</v>
      </c>
      <c r="C58" s="1062">
        <f>'8_2.1.16 SIS'!AX55</f>
        <v>5</v>
      </c>
      <c r="D58" s="1063">
        <f>'3_Levels 1&amp;2'!AM56+'3_Levels 1&amp;2'!AU56</f>
        <v>7678.7359754639492</v>
      </c>
      <c r="E58" s="1064">
        <f t="shared" si="8"/>
        <v>38393.679877319744</v>
      </c>
      <c r="F58" s="1064">
        <v>689.74</v>
      </c>
      <c r="G58" s="1064">
        <f t="shared" si="9"/>
        <v>3448.7</v>
      </c>
      <c r="H58" s="1065">
        <f t="shared" si="10"/>
        <v>41842</v>
      </c>
      <c r="I58" s="591">
        <f>[8]Oct_LSMSA!$G57</f>
        <v>0</v>
      </c>
      <c r="J58" s="591">
        <f>[8]Feb_LSMSA!$G57</f>
        <v>0</v>
      </c>
      <c r="K58" s="595">
        <f t="shared" si="11"/>
        <v>0</v>
      </c>
      <c r="L58" s="1065">
        <f t="shared" si="7"/>
        <v>41842</v>
      </c>
      <c r="M58" s="1063">
        <v>0</v>
      </c>
      <c r="N58" s="594">
        <f t="shared" si="12"/>
        <v>41842</v>
      </c>
      <c r="O58" s="591">
        <v>27896</v>
      </c>
      <c r="P58" s="591">
        <f t="shared" si="13"/>
        <v>13946</v>
      </c>
      <c r="Q58" s="594">
        <v>3487</v>
      </c>
      <c r="R58" s="594">
        <f t="shared" si="14"/>
        <v>41842</v>
      </c>
    </row>
    <row r="59" spans="1:18" ht="15.6" customHeight="1">
      <c r="A59" s="1061">
        <v>54</v>
      </c>
      <c r="B59" s="589" t="s">
        <v>91</v>
      </c>
      <c r="C59" s="1062">
        <f>'8_2.1.16 SIS'!AX56</f>
        <v>0</v>
      </c>
      <c r="D59" s="1063">
        <f>'3_Levels 1&amp;2'!AM57+'3_Levels 1&amp;2'!AU57</f>
        <v>10372.722710280374</v>
      </c>
      <c r="E59" s="1064">
        <f t="shared" si="8"/>
        <v>0</v>
      </c>
      <c r="F59" s="1064">
        <v>951.45</v>
      </c>
      <c r="G59" s="1064">
        <f t="shared" si="9"/>
        <v>0</v>
      </c>
      <c r="H59" s="1065">
        <f t="shared" si="10"/>
        <v>0</v>
      </c>
      <c r="I59" s="591">
        <f>[8]Oct_LSMSA!$G58</f>
        <v>0</v>
      </c>
      <c r="J59" s="591">
        <f>[8]Feb_LSMSA!$G58</f>
        <v>0</v>
      </c>
      <c r="K59" s="595">
        <f t="shared" si="11"/>
        <v>0</v>
      </c>
      <c r="L59" s="1065">
        <f t="shared" si="7"/>
        <v>0</v>
      </c>
      <c r="M59" s="1063">
        <v>0</v>
      </c>
      <c r="N59" s="594">
        <f t="shared" si="12"/>
        <v>0</v>
      </c>
      <c r="O59" s="591">
        <v>0</v>
      </c>
      <c r="P59" s="591">
        <f t="shared" si="13"/>
        <v>0</v>
      </c>
      <c r="Q59" s="594">
        <v>0</v>
      </c>
      <c r="R59" s="594">
        <f t="shared" si="14"/>
        <v>0</v>
      </c>
    </row>
    <row r="60" spans="1:18" ht="15.6" customHeight="1">
      <c r="A60" s="1066">
        <v>55</v>
      </c>
      <c r="B60" s="603" t="s">
        <v>92</v>
      </c>
      <c r="C60" s="1067">
        <f>'8_2.1.16 SIS'!AX57</f>
        <v>11</v>
      </c>
      <c r="D60" s="1068">
        <f>'3_Levels 1&amp;2'!AM58+'3_Levels 1&amp;2'!AU58</f>
        <v>8111.7315103265255</v>
      </c>
      <c r="E60" s="1069">
        <f t="shared" si="8"/>
        <v>89229.046613591781</v>
      </c>
      <c r="F60" s="1069">
        <v>795.14</v>
      </c>
      <c r="G60" s="1069">
        <f t="shared" si="9"/>
        <v>8746.5399999999991</v>
      </c>
      <c r="H60" s="1070">
        <f t="shared" si="10"/>
        <v>97976</v>
      </c>
      <c r="I60" s="605">
        <f>[8]Oct_LSMSA!$G59</f>
        <v>0</v>
      </c>
      <c r="J60" s="605">
        <f>[8]Feb_LSMSA!$G59</f>
        <v>0</v>
      </c>
      <c r="K60" s="609">
        <f t="shared" si="11"/>
        <v>0</v>
      </c>
      <c r="L60" s="1070">
        <f t="shared" si="7"/>
        <v>97976</v>
      </c>
      <c r="M60" s="1068">
        <v>0</v>
      </c>
      <c r="N60" s="608">
        <f t="shared" si="12"/>
        <v>97976</v>
      </c>
      <c r="O60" s="611">
        <v>65320</v>
      </c>
      <c r="P60" s="605">
        <f t="shared" si="13"/>
        <v>32656</v>
      </c>
      <c r="Q60" s="612">
        <v>8164</v>
      </c>
      <c r="R60" s="608">
        <f t="shared" si="14"/>
        <v>97976</v>
      </c>
    </row>
    <row r="61" spans="1:18" ht="15.6" customHeight="1">
      <c r="A61" s="1056">
        <v>56</v>
      </c>
      <c r="B61" s="566" t="s">
        <v>93</v>
      </c>
      <c r="C61" s="1057">
        <f>'8_2.1.16 SIS'!AX58</f>
        <v>1</v>
      </c>
      <c r="D61" s="1058">
        <f>'3_Levels 1&amp;2'!AM59+'3_Levels 1&amp;2'!AU59</f>
        <v>9192.9173273369743</v>
      </c>
      <c r="E61" s="1059">
        <f t="shared" si="8"/>
        <v>9192.9173273369743</v>
      </c>
      <c r="F61" s="1059">
        <v>614.66000000000008</v>
      </c>
      <c r="G61" s="1059">
        <f t="shared" si="9"/>
        <v>614.66000000000008</v>
      </c>
      <c r="H61" s="1060">
        <f t="shared" si="10"/>
        <v>9808</v>
      </c>
      <c r="I61" s="568">
        <f>[8]Oct_LSMSA!$G60</f>
        <v>-9808</v>
      </c>
      <c r="J61" s="568">
        <f>[8]Feb_LSMSA!$G60</f>
        <v>0</v>
      </c>
      <c r="K61" s="572">
        <f t="shared" si="11"/>
        <v>-9808</v>
      </c>
      <c r="L61" s="1060">
        <f t="shared" si="7"/>
        <v>0</v>
      </c>
      <c r="M61" s="1058">
        <v>0</v>
      </c>
      <c r="N61" s="571">
        <f t="shared" si="12"/>
        <v>0</v>
      </c>
      <c r="O61" s="568">
        <v>6536</v>
      </c>
      <c r="P61" s="568">
        <f t="shared" si="13"/>
        <v>-6536</v>
      </c>
      <c r="Q61" s="571">
        <v>-1634</v>
      </c>
      <c r="R61" s="573">
        <f t="shared" si="14"/>
        <v>0</v>
      </c>
    </row>
    <row r="62" spans="1:18" ht="15.6" customHeight="1">
      <c r="A62" s="1061">
        <v>57</v>
      </c>
      <c r="B62" s="589" t="s">
        <v>94</v>
      </c>
      <c r="C62" s="1062">
        <f>'8_2.1.16 SIS'!AX59</f>
        <v>2</v>
      </c>
      <c r="D62" s="1063">
        <f>'3_Levels 1&amp;2'!AM60+'3_Levels 1&amp;2'!AU60</f>
        <v>7762.277913145791</v>
      </c>
      <c r="E62" s="1064">
        <f t="shared" si="8"/>
        <v>15524.555826291582</v>
      </c>
      <c r="F62" s="1064">
        <v>764.51</v>
      </c>
      <c r="G62" s="1064">
        <f t="shared" si="9"/>
        <v>1529.02</v>
      </c>
      <c r="H62" s="1065">
        <f t="shared" si="10"/>
        <v>17054</v>
      </c>
      <c r="I62" s="591">
        <f>[8]Oct_LSMSA!$G61</f>
        <v>8527</v>
      </c>
      <c r="J62" s="591">
        <f>[8]Feb_LSMSA!$G61</f>
        <v>0</v>
      </c>
      <c r="K62" s="595">
        <f t="shared" si="11"/>
        <v>8527</v>
      </c>
      <c r="L62" s="1065">
        <f t="shared" si="7"/>
        <v>25581</v>
      </c>
      <c r="M62" s="1063">
        <v>0</v>
      </c>
      <c r="N62" s="594">
        <f t="shared" si="12"/>
        <v>25581</v>
      </c>
      <c r="O62" s="591">
        <v>11368</v>
      </c>
      <c r="P62" s="591">
        <f t="shared" si="13"/>
        <v>14213</v>
      </c>
      <c r="Q62" s="594">
        <v>3553</v>
      </c>
      <c r="R62" s="594">
        <f t="shared" si="14"/>
        <v>25581</v>
      </c>
    </row>
    <row r="63" spans="1:18" ht="15.6" customHeight="1">
      <c r="A63" s="1061">
        <v>58</v>
      </c>
      <c r="B63" s="589" t="s">
        <v>95</v>
      </c>
      <c r="C63" s="1062">
        <f>'8_2.1.16 SIS'!AX60</f>
        <v>12</v>
      </c>
      <c r="D63" s="1063">
        <f>'3_Levels 1&amp;2'!AM61+'3_Levels 1&amp;2'!AU61</f>
        <v>8142.954046900395</v>
      </c>
      <c r="E63" s="1064">
        <f t="shared" si="8"/>
        <v>97715.448562804741</v>
      </c>
      <c r="F63" s="1064">
        <v>697.04</v>
      </c>
      <c r="G63" s="1064">
        <f t="shared" si="9"/>
        <v>8364.48</v>
      </c>
      <c r="H63" s="1065">
        <f t="shared" si="10"/>
        <v>106080</v>
      </c>
      <c r="I63" s="591">
        <f>[8]Oct_LSMSA!$G62</f>
        <v>17680</v>
      </c>
      <c r="J63" s="591">
        <f>[8]Feb_LSMSA!$G62</f>
        <v>-8840</v>
      </c>
      <c r="K63" s="595">
        <f t="shared" si="11"/>
        <v>8840</v>
      </c>
      <c r="L63" s="1065">
        <f t="shared" si="7"/>
        <v>114920</v>
      </c>
      <c r="M63" s="1063">
        <v>0</v>
      </c>
      <c r="N63" s="594">
        <f t="shared" si="12"/>
        <v>114920</v>
      </c>
      <c r="O63" s="591">
        <v>70720</v>
      </c>
      <c r="P63" s="591">
        <f t="shared" si="13"/>
        <v>44200</v>
      </c>
      <c r="Q63" s="594">
        <v>11050</v>
      </c>
      <c r="R63" s="594">
        <f t="shared" si="14"/>
        <v>114920</v>
      </c>
    </row>
    <row r="64" spans="1:18" ht="15.6" customHeight="1">
      <c r="A64" s="1061">
        <v>59</v>
      </c>
      <c r="B64" s="589" t="s">
        <v>96</v>
      </c>
      <c r="C64" s="1062">
        <f>'8_2.1.16 SIS'!AX61</f>
        <v>3</v>
      </c>
      <c r="D64" s="1063">
        <f>'3_Levels 1&amp;2'!AM62+'3_Levels 1&amp;2'!AU62</f>
        <v>8023.9594460417866</v>
      </c>
      <c r="E64" s="1064">
        <f t="shared" si="8"/>
        <v>24071.87833812536</v>
      </c>
      <c r="F64" s="1064">
        <v>689.52</v>
      </c>
      <c r="G64" s="1064">
        <f t="shared" si="9"/>
        <v>2068.56</v>
      </c>
      <c r="H64" s="1065">
        <f t="shared" si="10"/>
        <v>26140</v>
      </c>
      <c r="I64" s="591">
        <f>[8]Oct_LSMSA!$G63</f>
        <v>0</v>
      </c>
      <c r="J64" s="591">
        <f>[8]Feb_LSMSA!$G63</f>
        <v>0</v>
      </c>
      <c r="K64" s="595">
        <f t="shared" si="11"/>
        <v>0</v>
      </c>
      <c r="L64" s="1065">
        <f t="shared" si="7"/>
        <v>26140</v>
      </c>
      <c r="M64" s="1063">
        <v>0</v>
      </c>
      <c r="N64" s="594">
        <f t="shared" si="12"/>
        <v>26140</v>
      </c>
      <c r="O64" s="591">
        <v>17424</v>
      </c>
      <c r="P64" s="591">
        <f t="shared" si="13"/>
        <v>8716</v>
      </c>
      <c r="Q64" s="594">
        <v>2179</v>
      </c>
      <c r="R64" s="594">
        <f t="shared" si="14"/>
        <v>26140</v>
      </c>
    </row>
    <row r="65" spans="1:18" ht="15.6" customHeight="1">
      <c r="A65" s="1066">
        <v>60</v>
      </c>
      <c r="B65" s="603" t="s">
        <v>97</v>
      </c>
      <c r="C65" s="1067">
        <f>'8_2.1.16 SIS'!AX62</f>
        <v>2</v>
      </c>
      <c r="D65" s="1068">
        <f>'3_Levels 1&amp;2'!AM63+'3_Levels 1&amp;2'!AU63</f>
        <v>8822.4210822510831</v>
      </c>
      <c r="E65" s="1069">
        <f t="shared" si="8"/>
        <v>17644.842164502166</v>
      </c>
      <c r="F65" s="1069">
        <v>594.04</v>
      </c>
      <c r="G65" s="1069">
        <f t="shared" si="9"/>
        <v>1188.08</v>
      </c>
      <c r="H65" s="1070">
        <f t="shared" si="10"/>
        <v>18833</v>
      </c>
      <c r="I65" s="605">
        <f>[8]Oct_LSMSA!$G64</f>
        <v>-9416</v>
      </c>
      <c r="J65" s="605">
        <f>[8]Feb_LSMSA!$G64</f>
        <v>0</v>
      </c>
      <c r="K65" s="609">
        <f t="shared" si="11"/>
        <v>-9416</v>
      </c>
      <c r="L65" s="1070">
        <f t="shared" si="7"/>
        <v>9417</v>
      </c>
      <c r="M65" s="1068">
        <v>0</v>
      </c>
      <c r="N65" s="608">
        <f t="shared" si="12"/>
        <v>9417</v>
      </c>
      <c r="O65" s="611">
        <v>12552</v>
      </c>
      <c r="P65" s="605">
        <f t="shared" si="13"/>
        <v>-3135</v>
      </c>
      <c r="Q65" s="612">
        <v>-784</v>
      </c>
      <c r="R65" s="608">
        <f t="shared" si="14"/>
        <v>9417</v>
      </c>
    </row>
    <row r="66" spans="1:18" ht="15.6" customHeight="1">
      <c r="A66" s="1056">
        <v>61</v>
      </c>
      <c r="B66" s="566" t="s">
        <v>98</v>
      </c>
      <c r="C66" s="1057">
        <f>'8_2.1.16 SIS'!AX63</f>
        <v>1</v>
      </c>
      <c r="D66" s="1058">
        <f>'3_Levels 1&amp;2'!AM64+'3_Levels 1&amp;2'!AU64</f>
        <v>8015.5279828207258</v>
      </c>
      <c r="E66" s="1059">
        <f t="shared" si="8"/>
        <v>8015.5279828207258</v>
      </c>
      <c r="F66" s="1059">
        <v>833.70999999999992</v>
      </c>
      <c r="G66" s="1059">
        <f t="shared" si="9"/>
        <v>833.70999999999992</v>
      </c>
      <c r="H66" s="1060">
        <f t="shared" si="10"/>
        <v>8849</v>
      </c>
      <c r="I66" s="568">
        <f>[8]Oct_LSMSA!$G65</f>
        <v>8849</v>
      </c>
      <c r="J66" s="568">
        <f>[8]Feb_LSMSA!$G65</f>
        <v>0</v>
      </c>
      <c r="K66" s="572">
        <f t="shared" si="11"/>
        <v>8849</v>
      </c>
      <c r="L66" s="1060">
        <f t="shared" si="7"/>
        <v>17698</v>
      </c>
      <c r="M66" s="1058">
        <v>0</v>
      </c>
      <c r="N66" s="571">
        <f t="shared" si="12"/>
        <v>17698</v>
      </c>
      <c r="O66" s="568">
        <v>5896</v>
      </c>
      <c r="P66" s="568">
        <f t="shared" si="13"/>
        <v>11802</v>
      </c>
      <c r="Q66" s="571">
        <v>2951</v>
      </c>
      <c r="R66" s="573">
        <f t="shared" si="14"/>
        <v>17698</v>
      </c>
    </row>
    <row r="67" spans="1:18" ht="15.6" customHeight="1">
      <c r="A67" s="1061">
        <v>62</v>
      </c>
      <c r="B67" s="589" t="s">
        <v>99</v>
      </c>
      <c r="C67" s="1062">
        <f>'8_2.1.16 SIS'!AX64</f>
        <v>1</v>
      </c>
      <c r="D67" s="1063">
        <f>'3_Levels 1&amp;2'!AM65+'3_Levels 1&amp;2'!AU65</f>
        <v>8213.988055822907</v>
      </c>
      <c r="E67" s="1064">
        <f t="shared" si="8"/>
        <v>8213.988055822907</v>
      </c>
      <c r="F67" s="1064">
        <v>516.08000000000004</v>
      </c>
      <c r="G67" s="1064">
        <f t="shared" si="9"/>
        <v>516.08000000000004</v>
      </c>
      <c r="H67" s="1065">
        <f t="shared" si="10"/>
        <v>8730</v>
      </c>
      <c r="I67" s="591">
        <f>[8]Oct_LSMSA!$G66</f>
        <v>-8730</v>
      </c>
      <c r="J67" s="591">
        <f>[8]Feb_LSMSA!$G66</f>
        <v>0</v>
      </c>
      <c r="K67" s="595">
        <f t="shared" si="11"/>
        <v>-8730</v>
      </c>
      <c r="L67" s="1065">
        <f t="shared" si="7"/>
        <v>0</v>
      </c>
      <c r="M67" s="1063">
        <v>0</v>
      </c>
      <c r="N67" s="594">
        <f t="shared" si="12"/>
        <v>0</v>
      </c>
      <c r="O67" s="591">
        <v>5824</v>
      </c>
      <c r="P67" s="591">
        <f t="shared" si="13"/>
        <v>-5824</v>
      </c>
      <c r="Q67" s="594">
        <v>-1456</v>
      </c>
      <c r="R67" s="594">
        <f t="shared" si="14"/>
        <v>0</v>
      </c>
    </row>
    <row r="68" spans="1:18" ht="15.6" customHeight="1">
      <c r="A68" s="1061">
        <v>63</v>
      </c>
      <c r="B68" s="589" t="s">
        <v>100</v>
      </c>
      <c r="C68" s="1062">
        <f>'8_2.1.16 SIS'!AX65</f>
        <v>4</v>
      </c>
      <c r="D68" s="1063">
        <f>'3_Levels 1&amp;2'!AM66+'3_Levels 1&amp;2'!AU66</f>
        <v>8920.9168177136962</v>
      </c>
      <c r="E68" s="1064">
        <f t="shared" si="8"/>
        <v>35683.667270854785</v>
      </c>
      <c r="F68" s="1064">
        <v>756.79</v>
      </c>
      <c r="G68" s="1064">
        <f t="shared" si="9"/>
        <v>3027.16</v>
      </c>
      <c r="H68" s="1065">
        <f t="shared" si="10"/>
        <v>38711</v>
      </c>
      <c r="I68" s="591">
        <f>[8]Oct_LSMSA!$G67</f>
        <v>-29033</v>
      </c>
      <c r="J68" s="591">
        <f>[8]Feb_LSMSA!$G67</f>
        <v>0</v>
      </c>
      <c r="K68" s="595">
        <f t="shared" si="11"/>
        <v>-29033</v>
      </c>
      <c r="L68" s="1065">
        <f t="shared" si="7"/>
        <v>9678</v>
      </c>
      <c r="M68" s="1063">
        <v>0</v>
      </c>
      <c r="N68" s="594">
        <f t="shared" si="12"/>
        <v>9678</v>
      </c>
      <c r="O68" s="591">
        <v>25808</v>
      </c>
      <c r="P68" s="591">
        <f t="shared" si="13"/>
        <v>-16130</v>
      </c>
      <c r="Q68" s="594">
        <v>-4033</v>
      </c>
      <c r="R68" s="594">
        <f t="shared" si="14"/>
        <v>9678</v>
      </c>
    </row>
    <row r="69" spans="1:18" ht="15.6" customHeight="1">
      <c r="A69" s="1061">
        <v>64</v>
      </c>
      <c r="B69" s="589" t="s">
        <v>101</v>
      </c>
      <c r="C69" s="1062">
        <f>'8_2.1.16 SIS'!AX66</f>
        <v>1</v>
      </c>
      <c r="D69" s="1063">
        <f>'3_Levels 1&amp;2'!AM67+'3_Levels 1&amp;2'!AU67</f>
        <v>9450.2258250753985</v>
      </c>
      <c r="E69" s="1064">
        <f t="shared" si="8"/>
        <v>9450.2258250753985</v>
      </c>
      <c r="F69" s="1064">
        <v>592.66</v>
      </c>
      <c r="G69" s="1064">
        <f t="shared" si="9"/>
        <v>592.66</v>
      </c>
      <c r="H69" s="1065">
        <f t="shared" si="10"/>
        <v>10043</v>
      </c>
      <c r="I69" s="591">
        <f>[8]Oct_LSMSA!$G68</f>
        <v>0</v>
      </c>
      <c r="J69" s="591">
        <f>[8]Feb_LSMSA!$G68</f>
        <v>0</v>
      </c>
      <c r="K69" s="595">
        <f t="shared" si="11"/>
        <v>0</v>
      </c>
      <c r="L69" s="1065">
        <f t="shared" si="7"/>
        <v>10043</v>
      </c>
      <c r="M69" s="1063">
        <v>0</v>
      </c>
      <c r="N69" s="594">
        <f t="shared" si="12"/>
        <v>10043</v>
      </c>
      <c r="O69" s="591">
        <v>6696</v>
      </c>
      <c r="P69" s="591">
        <f t="shared" si="13"/>
        <v>3347</v>
      </c>
      <c r="Q69" s="594">
        <v>837</v>
      </c>
      <c r="R69" s="594">
        <f t="shared" si="14"/>
        <v>10043</v>
      </c>
    </row>
    <row r="70" spans="1:18" ht="15.6" customHeight="1">
      <c r="A70" s="1066">
        <v>65</v>
      </c>
      <c r="B70" s="603" t="s">
        <v>102</v>
      </c>
      <c r="C70" s="1067">
        <f>'8_2.1.16 SIS'!AX67</f>
        <v>2</v>
      </c>
      <c r="D70" s="1068">
        <f>'3_Levels 1&amp;2'!AM68+'3_Levels 1&amp;2'!AU68</f>
        <v>9045.9909116256513</v>
      </c>
      <c r="E70" s="1069">
        <f t="shared" si="8"/>
        <v>18091.981823251303</v>
      </c>
      <c r="F70" s="1069">
        <v>829.12</v>
      </c>
      <c r="G70" s="1069">
        <f t="shared" si="9"/>
        <v>1658.24</v>
      </c>
      <c r="H70" s="1070">
        <f t="shared" si="10"/>
        <v>19750</v>
      </c>
      <c r="I70" s="605">
        <f>[8]Oct_LSMSA!$G69</f>
        <v>-9875</v>
      </c>
      <c r="J70" s="605">
        <f>[8]Feb_LSMSA!$G69</f>
        <v>0</v>
      </c>
      <c r="K70" s="609">
        <f t="shared" si="11"/>
        <v>-9875</v>
      </c>
      <c r="L70" s="1070">
        <f t="shared" ref="L70:L74" si="15">K70+H70</f>
        <v>9875</v>
      </c>
      <c r="M70" s="1068">
        <v>0</v>
      </c>
      <c r="N70" s="608">
        <f t="shared" si="12"/>
        <v>9875</v>
      </c>
      <c r="O70" s="611">
        <v>13168</v>
      </c>
      <c r="P70" s="605">
        <f t="shared" si="13"/>
        <v>-3293</v>
      </c>
      <c r="Q70" s="612">
        <v>-823</v>
      </c>
      <c r="R70" s="608">
        <f t="shared" si="14"/>
        <v>9875</v>
      </c>
    </row>
    <row r="71" spans="1:18" ht="15.6" customHeight="1">
      <c r="A71" s="1061">
        <v>66</v>
      </c>
      <c r="B71" s="589" t="s">
        <v>103</v>
      </c>
      <c r="C71" s="1071">
        <f>'8_2.1.16 SIS'!AX68</f>
        <v>0</v>
      </c>
      <c r="D71" s="1072">
        <f>'3_Levels 1&amp;2'!AM69+'3_Levels 1&amp;2'!AU69</f>
        <v>10768.908130081301</v>
      </c>
      <c r="E71" s="1073">
        <f t="shared" ref="E71:E74" si="16">C71*D71</f>
        <v>0</v>
      </c>
      <c r="F71" s="1073">
        <v>730.06</v>
      </c>
      <c r="G71" s="1073">
        <f t="shared" ref="G71:G74" si="17">C71*F71</f>
        <v>0</v>
      </c>
      <c r="H71" s="1074">
        <f t="shared" ref="H71:H74" si="18">ROUND(E71+G71,0)</f>
        <v>0</v>
      </c>
      <c r="I71" s="1075">
        <f>[8]Oct_LSMSA!$G70</f>
        <v>11499</v>
      </c>
      <c r="J71" s="1075">
        <f>[8]Feb_LSMSA!$G70</f>
        <v>0</v>
      </c>
      <c r="K71" s="1076">
        <f t="shared" ref="K71:K74" si="19">+I71+J71</f>
        <v>11499</v>
      </c>
      <c r="L71" s="1074">
        <f t="shared" si="15"/>
        <v>11499</v>
      </c>
      <c r="M71" s="1072">
        <v>0</v>
      </c>
      <c r="N71" s="1077">
        <f t="shared" ref="N71:N74" si="20">ROUND(SUM(L71:M71),0)</f>
        <v>11499</v>
      </c>
      <c r="O71" s="591">
        <v>0</v>
      </c>
      <c r="P71" s="1075">
        <f t="shared" ref="P71:P74" si="21">N71-O71</f>
        <v>11499</v>
      </c>
      <c r="Q71" s="594">
        <v>2875</v>
      </c>
      <c r="R71" s="1077">
        <f t="shared" ref="R71:R74" si="22">+N71</f>
        <v>11499</v>
      </c>
    </row>
    <row r="72" spans="1:18" ht="15.6" customHeight="1">
      <c r="A72" s="1061">
        <v>67</v>
      </c>
      <c r="B72" s="589" t="s">
        <v>11</v>
      </c>
      <c r="C72" s="1071">
        <f>'8_2.1.16 SIS'!AX69</f>
        <v>2</v>
      </c>
      <c r="D72" s="1072">
        <f>'3_Levels 1&amp;2'!AM70+'3_Levels 1&amp;2'!AU70</f>
        <v>8501.9554500191498</v>
      </c>
      <c r="E72" s="1073">
        <f t="shared" si="16"/>
        <v>17003.9109000383</v>
      </c>
      <c r="F72" s="1073">
        <v>715.61</v>
      </c>
      <c r="G72" s="1073">
        <f t="shared" si="17"/>
        <v>1431.22</v>
      </c>
      <c r="H72" s="1074">
        <f t="shared" si="18"/>
        <v>18435</v>
      </c>
      <c r="I72" s="1075">
        <f>[8]Oct_LSMSA!$G71</f>
        <v>9218</v>
      </c>
      <c r="J72" s="1075">
        <f>[8]Feb_LSMSA!$G71</f>
        <v>-4609</v>
      </c>
      <c r="K72" s="1076">
        <f t="shared" si="19"/>
        <v>4609</v>
      </c>
      <c r="L72" s="1074">
        <f t="shared" si="15"/>
        <v>23044</v>
      </c>
      <c r="M72" s="1072">
        <v>0</v>
      </c>
      <c r="N72" s="1077">
        <f t="shared" si="20"/>
        <v>23044</v>
      </c>
      <c r="O72" s="591">
        <v>12288</v>
      </c>
      <c r="P72" s="1075">
        <f t="shared" si="21"/>
        <v>10756</v>
      </c>
      <c r="Q72" s="594">
        <v>2689</v>
      </c>
      <c r="R72" s="1077">
        <f t="shared" si="22"/>
        <v>23044</v>
      </c>
    </row>
    <row r="73" spans="1:18" ht="15.6" customHeight="1">
      <c r="A73" s="1061">
        <v>68</v>
      </c>
      <c r="B73" s="589" t="s">
        <v>10</v>
      </c>
      <c r="C73" s="1071">
        <f>'8_2.1.16 SIS'!AX70</f>
        <v>0</v>
      </c>
      <c r="D73" s="1072">
        <f>'3_Levels 1&amp;2'!AM71+'3_Levels 1&amp;2'!AU71</f>
        <v>9270.2706809445372</v>
      </c>
      <c r="E73" s="1073">
        <f t="shared" si="16"/>
        <v>0</v>
      </c>
      <c r="F73" s="1073">
        <v>798.7</v>
      </c>
      <c r="G73" s="1073">
        <f t="shared" si="17"/>
        <v>0</v>
      </c>
      <c r="H73" s="1074">
        <f t="shared" si="18"/>
        <v>0</v>
      </c>
      <c r="I73" s="1075">
        <f>[8]Oct_LSMSA!$G72</f>
        <v>0</v>
      </c>
      <c r="J73" s="1075">
        <f>[8]Feb_LSMSA!$G72</f>
        <v>0</v>
      </c>
      <c r="K73" s="1076">
        <f t="shared" si="19"/>
        <v>0</v>
      </c>
      <c r="L73" s="1074">
        <f t="shared" si="15"/>
        <v>0</v>
      </c>
      <c r="M73" s="1072">
        <v>0</v>
      </c>
      <c r="N73" s="1077">
        <f t="shared" si="20"/>
        <v>0</v>
      </c>
      <c r="O73" s="591">
        <v>0</v>
      </c>
      <c r="P73" s="1075">
        <f t="shared" si="21"/>
        <v>0</v>
      </c>
      <c r="Q73" s="594">
        <v>0</v>
      </c>
      <c r="R73" s="1077">
        <f t="shared" si="22"/>
        <v>0</v>
      </c>
    </row>
    <row r="74" spans="1:18" ht="15.6" customHeight="1">
      <c r="A74" s="1078">
        <v>69</v>
      </c>
      <c r="B74" s="1079" t="s">
        <v>127</v>
      </c>
      <c r="C74" s="1080">
        <f>'8_2.1.16 SIS'!AX71</f>
        <v>2</v>
      </c>
      <c r="D74" s="1081">
        <f>'3_Levels 1&amp;2'!AM72+'3_Levels 1&amp;2'!AU72</f>
        <v>8656.4083669049178</v>
      </c>
      <c r="E74" s="1082">
        <f t="shared" si="16"/>
        <v>17312.816733809836</v>
      </c>
      <c r="F74" s="1082">
        <v>705.67</v>
      </c>
      <c r="G74" s="1082">
        <f t="shared" si="17"/>
        <v>1411.34</v>
      </c>
      <c r="H74" s="1083">
        <f t="shared" si="18"/>
        <v>18724</v>
      </c>
      <c r="I74" s="1084">
        <f>[8]Oct_LSMSA!$G73</f>
        <v>-18724</v>
      </c>
      <c r="J74" s="1084">
        <f>[8]Feb_LSMSA!$G73</f>
        <v>4681</v>
      </c>
      <c r="K74" s="1085">
        <f t="shared" si="19"/>
        <v>-14043</v>
      </c>
      <c r="L74" s="1083">
        <f t="shared" si="15"/>
        <v>4681</v>
      </c>
      <c r="M74" s="1081">
        <v>0</v>
      </c>
      <c r="N74" s="1086">
        <f t="shared" si="20"/>
        <v>4681</v>
      </c>
      <c r="O74" s="1087">
        <v>12480</v>
      </c>
      <c r="P74" s="1084">
        <f t="shared" si="21"/>
        <v>-7799</v>
      </c>
      <c r="Q74" s="1088">
        <v>-1950</v>
      </c>
      <c r="R74" s="1086">
        <f t="shared" si="22"/>
        <v>4681</v>
      </c>
    </row>
    <row r="75" spans="1:18" s="324" customFormat="1" ht="15.6" customHeight="1" thickBot="1">
      <c r="A75" s="1351" t="s">
        <v>722</v>
      </c>
      <c r="B75" s="1361"/>
      <c r="C75" s="1089">
        <f>SUM(C6:C74)</f>
        <v>303</v>
      </c>
      <c r="D75" s="1090"/>
      <c r="E75" s="1091">
        <f>SUM(E6:E74)</f>
        <v>2502216.6817885214</v>
      </c>
      <c r="F75" s="1091">
        <v>705.28672061088969</v>
      </c>
      <c r="G75" s="1091">
        <f t="shared" ref="G75:O75" si="23">SUM(G6:G74)</f>
        <v>206786.66106750449</v>
      </c>
      <c r="H75" s="1092">
        <f t="shared" si="23"/>
        <v>2709005</v>
      </c>
      <c r="I75" s="1093">
        <f t="shared" si="23"/>
        <v>247866</v>
      </c>
      <c r="J75" s="1093">
        <f t="shared" si="23"/>
        <v>-114868</v>
      </c>
      <c r="K75" s="1094">
        <f t="shared" si="23"/>
        <v>132998</v>
      </c>
      <c r="L75" s="1095">
        <f>SUM(L6:L74)</f>
        <v>2842003</v>
      </c>
      <c r="M75" s="1096">
        <f t="shared" si="23"/>
        <v>0</v>
      </c>
      <c r="N75" s="1092">
        <f t="shared" si="23"/>
        <v>2842003</v>
      </c>
      <c r="O75" s="1096">
        <f t="shared" si="23"/>
        <v>1806000</v>
      </c>
      <c r="P75" s="1096">
        <f>SUM(P6:P74)</f>
        <v>1036003</v>
      </c>
      <c r="Q75" s="1097">
        <f>SUM(Q6:Q74)</f>
        <v>259002</v>
      </c>
      <c r="R75" s="1092">
        <f>SUM(R6:R74)</f>
        <v>2842003</v>
      </c>
    </row>
    <row r="76" spans="1:18" ht="15.6" customHeight="1" thickTop="1">
      <c r="A76" s="1353" t="s">
        <v>627</v>
      </c>
      <c r="B76" s="1354"/>
      <c r="C76" s="1129"/>
      <c r="D76" s="1098"/>
      <c r="E76" s="1098"/>
      <c r="F76" s="1098"/>
      <c r="G76" s="1098"/>
      <c r="H76" s="1098"/>
      <c r="I76" s="1098"/>
      <c r="J76" s="1099"/>
      <c r="K76" s="1099"/>
      <c r="L76" s="1098"/>
      <c r="M76" s="1098"/>
      <c r="N76" s="1100"/>
      <c r="O76" s="1098"/>
      <c r="P76" s="1099"/>
      <c r="Q76" s="1099"/>
      <c r="R76" s="1101"/>
    </row>
    <row r="77" spans="1:18" ht="15.6" customHeight="1">
      <c r="A77" s="1362" t="s">
        <v>628</v>
      </c>
      <c r="B77" s="1363"/>
      <c r="C77" s="1102"/>
      <c r="D77" s="1103"/>
      <c r="E77" s="1104"/>
      <c r="F77" s="1104"/>
      <c r="G77" s="1104"/>
      <c r="H77" s="1104"/>
      <c r="I77" s="1105"/>
      <c r="J77" s="1105"/>
      <c r="K77" s="1105"/>
      <c r="L77" s="1105"/>
      <c r="M77" s="1105"/>
      <c r="N77" s="1125">
        <f>+'4_Level 4'!$E$78</f>
        <v>0</v>
      </c>
      <c r="O77" s="1105">
        <v>0</v>
      </c>
      <c r="P77" s="1105">
        <f t="shared" ref="P77:P81" si="24">N77-O77</f>
        <v>0</v>
      </c>
      <c r="Q77" s="1088">
        <v>0</v>
      </c>
      <c r="R77" s="1125">
        <f>'4_Level 4'!$E78</f>
        <v>0</v>
      </c>
    </row>
    <row r="78" spans="1:18" ht="15.6" customHeight="1">
      <c r="A78" s="1359" t="s">
        <v>671</v>
      </c>
      <c r="B78" s="1360"/>
      <c r="C78" s="1128"/>
      <c r="D78" s="1107"/>
      <c r="E78" s="1108"/>
      <c r="F78" s="1108"/>
      <c r="G78" s="1108"/>
      <c r="H78" s="1108"/>
      <c r="I78" s="1109"/>
      <c r="J78" s="1109"/>
      <c r="K78" s="1109"/>
      <c r="L78" s="1109"/>
      <c r="M78" s="1109"/>
      <c r="N78" s="1109"/>
      <c r="O78" s="1109"/>
      <c r="P78" s="1109"/>
      <c r="Q78" s="1087"/>
      <c r="R78" s="1126">
        <f>'4_Level 4'!$J78</f>
        <v>0</v>
      </c>
    </row>
    <row r="79" spans="1:18" ht="15.6" customHeight="1">
      <c r="A79" s="1355" t="s">
        <v>778</v>
      </c>
      <c r="B79" s="1356"/>
      <c r="C79" s="1106"/>
      <c r="D79" s="1107"/>
      <c r="E79" s="1108"/>
      <c r="F79" s="1108"/>
      <c r="G79" s="1108"/>
      <c r="H79" s="1108"/>
      <c r="I79" s="1109"/>
      <c r="J79" s="1109"/>
      <c r="K79" s="1109"/>
      <c r="L79" s="1109"/>
      <c r="M79" s="1109"/>
      <c r="N79" s="1109"/>
      <c r="O79" s="1109"/>
      <c r="P79" s="1109"/>
      <c r="Q79" s="1087"/>
      <c r="R79" s="1126">
        <f>'4_Level 4'!$L78</f>
        <v>10000</v>
      </c>
    </row>
    <row r="80" spans="1:18" ht="15.6" customHeight="1">
      <c r="A80" s="1355" t="s">
        <v>670</v>
      </c>
      <c r="B80" s="1356"/>
      <c r="C80" s="1106"/>
      <c r="D80" s="1107"/>
      <c r="E80" s="1108"/>
      <c r="F80" s="1108"/>
      <c r="G80" s="1108"/>
      <c r="H80" s="1108"/>
      <c r="I80" s="1109"/>
      <c r="J80" s="1109"/>
      <c r="K80" s="1109"/>
      <c r="L80" s="1109"/>
      <c r="M80" s="1109"/>
      <c r="N80" s="1109"/>
      <c r="O80" s="1109"/>
      <c r="P80" s="1109"/>
      <c r="Q80" s="1087"/>
      <c r="R80" s="1126">
        <f>'4_Level 4'!$M78</f>
        <v>0</v>
      </c>
    </row>
    <row r="81" spans="1:18" ht="15.6" customHeight="1">
      <c r="A81" s="1357" t="s">
        <v>343</v>
      </c>
      <c r="B81" s="1358"/>
      <c r="C81" s="1110"/>
      <c r="D81" s="1111"/>
      <c r="E81" s="1112"/>
      <c r="F81" s="1112"/>
      <c r="G81" s="1112"/>
      <c r="H81" s="1112"/>
      <c r="I81" s="1113"/>
      <c r="J81" s="1113"/>
      <c r="K81" s="1113"/>
      <c r="L81" s="1113"/>
      <c r="M81" s="1113"/>
      <c r="N81" s="1127">
        <f>+'4_Level 4'!$Q$78</f>
        <v>7878</v>
      </c>
      <c r="O81" s="1113">
        <v>5256</v>
      </c>
      <c r="P81" s="1113">
        <f t="shared" si="24"/>
        <v>2622</v>
      </c>
      <c r="Q81" s="1114">
        <v>656</v>
      </c>
      <c r="R81" s="1127">
        <f>'4_Level 4'!$Q78</f>
        <v>7878</v>
      </c>
    </row>
    <row r="82" spans="1:18" s="324" customFormat="1" ht="15.6" customHeight="1" thickBot="1">
      <c r="A82" s="1351" t="s">
        <v>723</v>
      </c>
      <c r="B82" s="1352"/>
      <c r="C82" s="1089">
        <f>SUM(C75:C81)</f>
        <v>303</v>
      </c>
      <c r="D82" s="1090"/>
      <c r="E82" s="1091">
        <f t="shared" ref="E82:R82" si="25">SUM(E75:E81)</f>
        <v>2502216.6817885214</v>
      </c>
      <c r="F82" s="1091">
        <f t="shared" si="25"/>
        <v>705.28672061088969</v>
      </c>
      <c r="G82" s="1091">
        <f t="shared" si="25"/>
        <v>206786.66106750449</v>
      </c>
      <c r="H82" s="1090">
        <f t="shared" si="25"/>
        <v>2709005</v>
      </c>
      <c r="I82" s="1093">
        <f t="shared" si="25"/>
        <v>247866</v>
      </c>
      <c r="J82" s="1093">
        <f t="shared" si="25"/>
        <v>-114868</v>
      </c>
      <c r="K82" s="1093">
        <f t="shared" si="25"/>
        <v>132998</v>
      </c>
      <c r="L82" s="1115">
        <f t="shared" si="25"/>
        <v>2842003</v>
      </c>
      <c r="M82" s="1116">
        <f t="shared" si="25"/>
        <v>0</v>
      </c>
      <c r="N82" s="1092">
        <f t="shared" si="25"/>
        <v>2849881</v>
      </c>
      <c r="O82" s="1096">
        <f t="shared" si="25"/>
        <v>1811256</v>
      </c>
      <c r="P82" s="1096">
        <f t="shared" si="25"/>
        <v>1038625</v>
      </c>
      <c r="Q82" s="1097">
        <f t="shared" si="25"/>
        <v>259658</v>
      </c>
      <c r="R82" s="1092">
        <f t="shared" si="25"/>
        <v>2859881</v>
      </c>
    </row>
    <row r="83" spans="1:18" ht="13.8" thickTop="1"/>
  </sheetData>
  <mergeCells count="12">
    <mergeCell ref="L1:R1"/>
    <mergeCell ref="A82:B82"/>
    <mergeCell ref="A76:B76"/>
    <mergeCell ref="A79:B79"/>
    <mergeCell ref="A80:B80"/>
    <mergeCell ref="A81:B81"/>
    <mergeCell ref="A78:B78"/>
    <mergeCell ref="A75:B75"/>
    <mergeCell ref="A77:B77"/>
    <mergeCell ref="A1:B3"/>
    <mergeCell ref="I2:K2"/>
    <mergeCell ref="C1:K1"/>
  </mergeCells>
  <printOptions horizontalCentered="1"/>
  <pageMargins left="0.35" right="0.35" top="0.75" bottom="0.35" header="0.3" footer="0.25"/>
  <pageSetup paperSize="5" scale="70" firstPageNumber="50" orientation="portrait" r:id="rId1"/>
  <headerFooter alignWithMargins="0">
    <oddHeader xml:space="preserve">&amp;L&amp;"Arial,Bold"&amp;20&amp;K000000FY2016-17 MFP Budget Letter
March 2017&amp;R&amp;"Arial,Bold"&amp;12&amp;KFF0000
</oddHeader>
    <oddFooter>&amp;R&amp;9&amp;P</oddFooter>
  </headerFooter>
  <colBreaks count="1" manualBreakCount="1">
    <brk id="1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"/>
  <sheetViews>
    <sheetView zoomScaleNormal="100" zoomScaleSheetLayoutView="70" workbookViewId="0">
      <pane xSplit="3" ySplit="5" topLeftCell="D7" activePane="bottomRight" state="frozen"/>
      <selection activeCell="D16" sqref="D16"/>
      <selection pane="topRight" activeCell="D16" sqref="D16"/>
      <selection pane="bottomLeft" activeCell="D16" sqref="D16"/>
      <selection pane="bottomRight" activeCell="D7" sqref="D7"/>
    </sheetView>
  </sheetViews>
  <sheetFormatPr defaultColWidth="9.109375" defaultRowHeight="13.2"/>
  <cols>
    <col min="1" max="1" width="8.5546875" style="324" bestFit="1" customWidth="1"/>
    <col min="2" max="2" width="7.88671875" style="324" hidden="1" customWidth="1"/>
    <col min="3" max="3" width="45.33203125" style="324" customWidth="1"/>
    <col min="4" max="6" width="13.88671875" style="324" customWidth="1"/>
    <col min="7" max="7" width="13.88671875" style="1443" customWidth="1"/>
    <col min="8" max="9" width="13.88671875" style="324" customWidth="1"/>
    <col min="10" max="12" width="14.44140625" style="324" customWidth="1"/>
    <col min="13" max="13" width="13.88671875" style="324" customWidth="1"/>
    <col min="14" max="15" width="14.33203125" style="324" customWidth="1"/>
    <col min="16" max="20" width="14.6640625" style="324" customWidth="1"/>
    <col min="21" max="21" width="15.88671875" style="324" customWidth="1"/>
    <col min="22" max="24" width="16.77734375" style="324" customWidth="1"/>
    <col min="25" max="25" width="15.21875" style="324" customWidth="1"/>
    <col min="26" max="26" width="14.44140625" style="324" bestFit="1" customWidth="1"/>
    <col min="27" max="28" width="12.44140625" style="324" bestFit="1" customWidth="1"/>
    <col min="29" max="29" width="15.5546875" style="324" customWidth="1"/>
    <col min="30" max="30" width="16.109375" style="324" bestFit="1" customWidth="1"/>
    <col min="31" max="31" width="13.33203125" style="324" bestFit="1" customWidth="1"/>
    <col min="32" max="32" width="11.33203125" style="324" bestFit="1" customWidth="1"/>
    <col min="33" max="33" width="13" style="324" bestFit="1" customWidth="1"/>
    <col min="34" max="34" width="16.109375" style="324" customWidth="1"/>
    <col min="35" max="35" width="13.77734375" style="324" bestFit="1" customWidth="1"/>
    <col min="36" max="36" width="16.109375" style="324" bestFit="1" customWidth="1"/>
    <col min="37" max="37" width="14.44140625" style="324" customWidth="1"/>
    <col min="38" max="38" width="14.44140625" style="324" bestFit="1" customWidth="1"/>
    <col min="39" max="39" width="16.109375" style="324" bestFit="1" customWidth="1"/>
    <col min="40" max="16384" width="9.109375" style="324"/>
  </cols>
  <sheetData>
    <row r="1" spans="1:39" ht="62.4" customHeight="1">
      <c r="A1" s="1298" t="s">
        <v>1224</v>
      </c>
      <c r="B1" s="1298"/>
      <c r="C1" s="1225"/>
      <c r="D1" s="1563" t="s">
        <v>1223</v>
      </c>
      <c r="E1" s="1562"/>
      <c r="F1" s="1562"/>
      <c r="G1" s="1562"/>
      <c r="H1" s="1562"/>
      <c r="I1" s="1561"/>
      <c r="J1" s="1563" t="s">
        <v>1223</v>
      </c>
      <c r="K1" s="1562"/>
      <c r="L1" s="1562"/>
      <c r="M1" s="1562"/>
      <c r="N1" s="1562"/>
      <c r="O1" s="1561"/>
      <c r="P1" s="1563" t="s">
        <v>1223</v>
      </c>
      <c r="Q1" s="1562"/>
      <c r="R1" s="1562"/>
      <c r="S1" s="1562"/>
      <c r="T1" s="1562"/>
      <c r="U1" s="1561"/>
      <c r="V1" s="1560" t="s">
        <v>717</v>
      </c>
      <c r="W1" s="1559"/>
      <c r="X1" s="1559"/>
      <c r="Y1" s="1559"/>
      <c r="Z1" s="1558"/>
      <c r="AA1" s="1560" t="s">
        <v>717</v>
      </c>
      <c r="AB1" s="1559"/>
      <c r="AC1" s="1559"/>
      <c r="AD1" s="1559"/>
      <c r="AE1" s="1559"/>
      <c r="AF1" s="1559"/>
      <c r="AG1" s="1558"/>
      <c r="AH1" s="1560" t="s">
        <v>717</v>
      </c>
      <c r="AI1" s="1559"/>
      <c r="AJ1" s="1559"/>
      <c r="AK1" s="1559"/>
      <c r="AL1" s="1559"/>
      <c r="AM1" s="1558"/>
    </row>
    <row r="2" spans="1:39" ht="28.2" customHeight="1">
      <c r="A2" s="1211"/>
      <c r="B2" s="1211"/>
      <c r="C2" s="1225"/>
      <c r="D2" s="1557"/>
      <c r="E2" s="1556"/>
      <c r="F2" s="1556"/>
      <c r="G2" s="1556"/>
      <c r="H2" s="1556"/>
      <c r="I2" s="1555"/>
      <c r="J2" s="1547" t="s">
        <v>1222</v>
      </c>
      <c r="K2" s="1546"/>
      <c r="L2" s="1545"/>
      <c r="M2" s="1554"/>
      <c r="N2" s="1553"/>
      <c r="O2" s="1549"/>
      <c r="P2" s="1552" t="s">
        <v>448</v>
      </c>
      <c r="Q2" s="1550"/>
      <c r="R2" s="1552" t="s">
        <v>450</v>
      </c>
      <c r="S2" s="1551"/>
      <c r="T2" s="1550"/>
      <c r="U2" s="1549"/>
      <c r="V2" s="1548"/>
      <c r="W2" s="1542"/>
      <c r="X2" s="1542"/>
      <c r="Y2" s="1547" t="s">
        <v>1222</v>
      </c>
      <c r="Z2" s="1545"/>
      <c r="AA2" s="1547" t="s">
        <v>1221</v>
      </c>
      <c r="AB2" s="1546"/>
      <c r="AC2" s="1545"/>
      <c r="AD2" s="1541"/>
      <c r="AE2" s="1541"/>
      <c r="AF2" s="1541"/>
      <c r="AG2" s="1544"/>
      <c r="AH2" s="1543"/>
      <c r="AI2" s="1542"/>
      <c r="AJ2" s="1542"/>
      <c r="AK2" s="1541"/>
      <c r="AL2" s="1541"/>
      <c r="AM2" s="1540"/>
    </row>
    <row r="3" spans="1:39" ht="129.6" customHeight="1">
      <c r="A3" s="1211"/>
      <c r="B3" s="1211"/>
      <c r="C3" s="1225"/>
      <c r="D3" s="1533" t="s">
        <v>833</v>
      </c>
      <c r="E3" s="1178" t="s">
        <v>1220</v>
      </c>
      <c r="F3" s="1318" t="s">
        <v>755</v>
      </c>
      <c r="G3" s="1533" t="s">
        <v>1219</v>
      </c>
      <c r="H3" s="1533" t="s">
        <v>634</v>
      </c>
      <c r="I3" s="1533" t="s">
        <v>751</v>
      </c>
      <c r="J3" s="1325" t="s">
        <v>1218</v>
      </c>
      <c r="K3" s="1531" t="s">
        <v>835</v>
      </c>
      <c r="L3" s="1325" t="s">
        <v>1217</v>
      </c>
      <c r="M3" s="1535" t="s">
        <v>767</v>
      </c>
      <c r="N3" s="1325" t="s">
        <v>836</v>
      </c>
      <c r="O3" s="1535" t="s">
        <v>1216</v>
      </c>
      <c r="P3" s="1373" t="s">
        <v>442</v>
      </c>
      <c r="Q3" s="1373" t="s">
        <v>447</v>
      </c>
      <c r="R3" s="1534" t="s">
        <v>680</v>
      </c>
      <c r="S3" s="1534" t="s">
        <v>779</v>
      </c>
      <c r="T3" s="1534" t="s">
        <v>641</v>
      </c>
      <c r="U3" s="1533" t="s">
        <v>1215</v>
      </c>
      <c r="V3" s="1538" t="s">
        <v>1214</v>
      </c>
      <c r="W3" s="1538" t="s">
        <v>1213</v>
      </c>
      <c r="X3" s="1529" t="s">
        <v>472</v>
      </c>
      <c r="Y3" s="1322" t="s">
        <v>1212</v>
      </c>
      <c r="Z3" s="1322" t="s">
        <v>1211</v>
      </c>
      <c r="AA3" s="1539" t="s">
        <v>842</v>
      </c>
      <c r="AB3" s="1539" t="s">
        <v>843</v>
      </c>
      <c r="AC3" s="1322" t="s">
        <v>1210</v>
      </c>
      <c r="AD3" s="1529" t="s">
        <v>758</v>
      </c>
      <c r="AE3" s="1538" t="s">
        <v>1209</v>
      </c>
      <c r="AF3" s="1538" t="s">
        <v>1208</v>
      </c>
      <c r="AG3" s="1537" t="s">
        <v>759</v>
      </c>
      <c r="AH3" s="1537" t="s">
        <v>760</v>
      </c>
      <c r="AI3" s="1322" t="s">
        <v>836</v>
      </c>
      <c r="AJ3" s="1529" t="s">
        <v>1207</v>
      </c>
      <c r="AK3" s="1537" t="s">
        <v>428</v>
      </c>
      <c r="AL3" s="1537" t="s">
        <v>360</v>
      </c>
      <c r="AM3" s="1529" t="s">
        <v>761</v>
      </c>
    </row>
    <row r="4" spans="1:39" ht="16.8" customHeight="1">
      <c r="A4" s="1211"/>
      <c r="B4" s="1211"/>
      <c r="C4" s="1225"/>
      <c r="D4" s="1533"/>
      <c r="E4" s="1536">
        <v>3642.513206532697</v>
      </c>
      <c r="F4" s="1318"/>
      <c r="G4" s="1533"/>
      <c r="H4" s="1533"/>
      <c r="I4" s="1533"/>
      <c r="J4" s="1325"/>
      <c r="K4" s="1531"/>
      <c r="L4" s="1325"/>
      <c r="M4" s="1535"/>
      <c r="N4" s="1325"/>
      <c r="O4" s="1535"/>
      <c r="P4" s="1373"/>
      <c r="Q4" s="1373"/>
      <c r="R4" s="1534"/>
      <c r="S4" s="1534"/>
      <c r="T4" s="1534"/>
      <c r="U4" s="1533"/>
      <c r="V4" s="1532">
        <v>5278</v>
      </c>
      <c r="W4" s="1532">
        <v>6078</v>
      </c>
      <c r="X4" s="1528"/>
      <c r="Y4" s="1325"/>
      <c r="Z4" s="1325"/>
      <c r="AA4" s="1531"/>
      <c r="AB4" s="1531"/>
      <c r="AC4" s="1325"/>
      <c r="AD4" s="1528"/>
      <c r="AE4" s="1530">
        <v>1.7500000000000002E-2</v>
      </c>
      <c r="AF4" s="1530">
        <v>2.5000000000000001E-3</v>
      </c>
      <c r="AG4" s="1529"/>
      <c r="AH4" s="1529"/>
      <c r="AI4" s="1325"/>
      <c r="AJ4" s="1528"/>
      <c r="AK4" s="1529"/>
      <c r="AL4" s="1529"/>
      <c r="AM4" s="1528"/>
    </row>
    <row r="5" spans="1:39">
      <c r="A5" s="1527"/>
      <c r="B5" s="1527"/>
      <c r="C5" s="1527"/>
      <c r="D5" s="1526">
        <v>1</v>
      </c>
      <c r="E5" s="1526">
        <v>2</v>
      </c>
      <c r="F5" s="1526">
        <v>3</v>
      </c>
      <c r="G5" s="1526">
        <v>4</v>
      </c>
      <c r="H5" s="1526">
        <v>5</v>
      </c>
      <c r="I5" s="1526">
        <v>6</v>
      </c>
      <c r="J5" s="1526">
        <v>7</v>
      </c>
      <c r="K5" s="1526">
        <v>8</v>
      </c>
      <c r="L5" s="1526">
        <v>9</v>
      </c>
      <c r="M5" s="1526">
        <v>10</v>
      </c>
      <c r="N5" s="1526">
        <v>11</v>
      </c>
      <c r="O5" s="1526">
        <v>12</v>
      </c>
      <c r="P5" s="1526">
        <v>13</v>
      </c>
      <c r="Q5" s="1526">
        <v>14</v>
      </c>
      <c r="R5" s="1526">
        <v>15</v>
      </c>
      <c r="S5" s="1526">
        <v>16</v>
      </c>
      <c r="T5" s="1526">
        <v>17</v>
      </c>
      <c r="U5" s="1526">
        <v>18</v>
      </c>
      <c r="V5" s="1526">
        <v>19</v>
      </c>
      <c r="W5" s="1526">
        <v>20</v>
      </c>
      <c r="X5" s="1526">
        <v>21</v>
      </c>
      <c r="Y5" s="1526">
        <v>22</v>
      </c>
      <c r="Z5" s="1526">
        <v>23</v>
      </c>
      <c r="AA5" s="1526">
        <v>24</v>
      </c>
      <c r="AB5" s="1526">
        <v>25</v>
      </c>
      <c r="AC5" s="1526">
        <v>26</v>
      </c>
      <c r="AD5" s="1526">
        <v>27</v>
      </c>
      <c r="AE5" s="1526">
        <v>28</v>
      </c>
      <c r="AF5" s="1526">
        <v>29</v>
      </c>
      <c r="AG5" s="1526">
        <v>30</v>
      </c>
      <c r="AH5" s="1526">
        <v>31</v>
      </c>
      <c r="AI5" s="1526">
        <v>32</v>
      </c>
      <c r="AJ5" s="1526">
        <v>33</v>
      </c>
      <c r="AK5" s="1526">
        <v>34</v>
      </c>
      <c r="AL5" s="1526">
        <v>35</v>
      </c>
      <c r="AM5" s="1526">
        <v>36</v>
      </c>
    </row>
    <row r="6" spans="1:39" ht="16.95" hidden="1" customHeight="1">
      <c r="A6" s="1525"/>
      <c r="B6" s="1525"/>
      <c r="C6" s="1525"/>
      <c r="D6" s="1524"/>
      <c r="E6" s="1519"/>
      <c r="F6" s="1519"/>
      <c r="G6" s="1519"/>
      <c r="H6" s="1519"/>
      <c r="I6" s="1523"/>
      <c r="J6" s="1521"/>
      <c r="K6" s="1521"/>
      <c r="L6" s="1520"/>
      <c r="M6" s="1523"/>
      <c r="N6" s="1519"/>
      <c r="O6" s="1523"/>
      <c r="P6" s="1519"/>
      <c r="Q6" s="1519"/>
      <c r="R6" s="1519"/>
      <c r="S6" s="1519"/>
      <c r="T6" s="1519"/>
      <c r="U6" s="1523"/>
      <c r="V6" s="1519"/>
      <c r="W6" s="1519"/>
      <c r="X6" s="1518"/>
      <c r="Y6" s="1522"/>
      <c r="Z6" s="1521"/>
      <c r="AA6" s="1522"/>
      <c r="AB6" s="1521"/>
      <c r="AC6" s="1520"/>
      <c r="AD6" s="1518"/>
      <c r="AE6" s="1518"/>
      <c r="AF6" s="1518"/>
      <c r="AG6" s="1518"/>
      <c r="AH6" s="1518"/>
      <c r="AI6" s="1519"/>
      <c r="AJ6" s="1518"/>
      <c r="AK6" s="1518"/>
      <c r="AL6" s="1518"/>
      <c r="AM6" s="1518"/>
    </row>
    <row r="7" spans="1:39" ht="16.8" customHeight="1">
      <c r="A7" s="1466" t="s">
        <v>881</v>
      </c>
      <c r="B7" s="1466">
        <v>300002</v>
      </c>
      <c r="C7" s="1465" t="s">
        <v>1206</v>
      </c>
      <c r="D7" s="1464">
        <v>475</v>
      </c>
      <c r="E7" s="1496">
        <v>3642.513206532697</v>
      </c>
      <c r="F7" s="1496">
        <v>1730194</v>
      </c>
      <c r="G7" s="1496">
        <v>730.66950653120466</v>
      </c>
      <c r="H7" s="1496">
        <v>347068.01560232224</v>
      </c>
      <c r="I7" s="1494">
        <v>2077262</v>
      </c>
      <c r="J7" s="1495"/>
      <c r="K7" s="1458"/>
      <c r="L7" s="1457">
        <v>0</v>
      </c>
      <c r="M7" s="1494">
        <v>2077262</v>
      </c>
      <c r="N7" s="1461">
        <v>-6453</v>
      </c>
      <c r="O7" s="1494">
        <v>2070809</v>
      </c>
      <c r="P7" s="1461">
        <v>0</v>
      </c>
      <c r="Q7" s="1461">
        <v>2912</v>
      </c>
      <c r="R7" s="1461">
        <v>0</v>
      </c>
      <c r="S7" s="1461">
        <v>0</v>
      </c>
      <c r="T7" s="1461">
        <v>0</v>
      </c>
      <c r="U7" s="1494">
        <v>2073721</v>
      </c>
      <c r="V7" s="1461">
        <v>5278</v>
      </c>
      <c r="W7" s="1461"/>
      <c r="X7" s="1460">
        <v>2507050</v>
      </c>
      <c r="Y7" s="1459"/>
      <c r="Z7" s="1458">
        <v>0</v>
      </c>
      <c r="AA7" s="1459"/>
      <c r="AB7" s="1458">
        <v>0</v>
      </c>
      <c r="AC7" s="1457">
        <v>0</v>
      </c>
      <c r="AD7" s="1493">
        <v>2507050</v>
      </c>
      <c r="AE7" s="1458">
        <v>-43873</v>
      </c>
      <c r="AF7" s="1458">
        <v>-6268</v>
      </c>
      <c r="AG7" s="1458">
        <v>-50141</v>
      </c>
      <c r="AH7" s="1493">
        <v>2456909</v>
      </c>
      <c r="AI7" s="1461">
        <v>-4809</v>
      </c>
      <c r="AJ7" s="1493">
        <v>2452100</v>
      </c>
      <c r="AK7" s="1458">
        <v>1226052</v>
      </c>
      <c r="AL7" s="1458">
        <v>1226048</v>
      </c>
      <c r="AM7" s="1493">
        <v>204341</v>
      </c>
    </row>
    <row r="8" spans="1:39" ht="16.8" customHeight="1">
      <c r="A8" s="1514" t="s">
        <v>883</v>
      </c>
      <c r="B8" s="1514">
        <v>300004</v>
      </c>
      <c r="C8" s="1513" t="s">
        <v>1205</v>
      </c>
      <c r="D8" s="1506">
        <v>443</v>
      </c>
      <c r="E8" s="325">
        <v>3642.513206532697</v>
      </c>
      <c r="F8" s="325">
        <v>1613633</v>
      </c>
      <c r="G8" s="325">
        <v>746.0335616438357</v>
      </c>
      <c r="H8" s="325">
        <v>330492.86780821922</v>
      </c>
      <c r="I8" s="326">
        <v>1944126</v>
      </c>
      <c r="J8" s="1505"/>
      <c r="K8" s="327"/>
      <c r="L8" s="328">
        <v>0</v>
      </c>
      <c r="M8" s="326">
        <v>1944126</v>
      </c>
      <c r="N8" s="1503">
        <v>-4656</v>
      </c>
      <c r="O8" s="326">
        <v>1939470</v>
      </c>
      <c r="P8" s="1503">
        <v>0</v>
      </c>
      <c r="Q8" s="1503">
        <v>2652</v>
      </c>
      <c r="R8" s="1503">
        <v>0</v>
      </c>
      <c r="S8" s="1503">
        <v>0</v>
      </c>
      <c r="T8" s="1503">
        <v>0</v>
      </c>
      <c r="U8" s="326">
        <v>1942122</v>
      </c>
      <c r="V8" s="1503">
        <v>5278</v>
      </c>
      <c r="W8" s="1503"/>
      <c r="X8" s="1504">
        <v>2338154</v>
      </c>
      <c r="Y8" s="329"/>
      <c r="Z8" s="327">
        <v>0</v>
      </c>
      <c r="AA8" s="329"/>
      <c r="AB8" s="327">
        <v>0</v>
      </c>
      <c r="AC8" s="328">
        <v>0</v>
      </c>
      <c r="AD8" s="1502">
        <v>2338154</v>
      </c>
      <c r="AE8" s="327">
        <v>-40918</v>
      </c>
      <c r="AF8" s="327">
        <v>-5845</v>
      </c>
      <c r="AG8" s="327">
        <v>-46763</v>
      </c>
      <c r="AH8" s="1502">
        <v>2291391</v>
      </c>
      <c r="AI8" s="1503">
        <v>-4809</v>
      </c>
      <c r="AJ8" s="1502">
        <v>2286582</v>
      </c>
      <c r="AK8" s="327">
        <v>1143293</v>
      </c>
      <c r="AL8" s="327">
        <v>1143289</v>
      </c>
      <c r="AM8" s="1502">
        <v>190548</v>
      </c>
    </row>
    <row r="9" spans="1:39" ht="28.8" customHeight="1">
      <c r="A9" s="1514" t="s">
        <v>905</v>
      </c>
      <c r="B9" s="1514">
        <v>390001</v>
      </c>
      <c r="C9" s="1513" t="s">
        <v>1204</v>
      </c>
      <c r="D9" s="1515">
        <v>431</v>
      </c>
      <c r="E9" s="325">
        <v>3642.513206532697</v>
      </c>
      <c r="F9" s="325">
        <v>1569923</v>
      </c>
      <c r="G9" s="1503">
        <v>650.55234865477053</v>
      </c>
      <c r="H9" s="325">
        <v>280388.06227020611</v>
      </c>
      <c r="I9" s="326">
        <v>1850311</v>
      </c>
      <c r="J9" s="1505"/>
      <c r="K9" s="327"/>
      <c r="L9" s="328">
        <v>0</v>
      </c>
      <c r="M9" s="326">
        <v>1850311</v>
      </c>
      <c r="N9" s="1503">
        <v>-6569</v>
      </c>
      <c r="O9" s="326">
        <v>1843742</v>
      </c>
      <c r="P9" s="1503">
        <v>0</v>
      </c>
      <c r="Q9" s="1503">
        <v>2392</v>
      </c>
      <c r="R9" s="1503">
        <v>0</v>
      </c>
      <c r="S9" s="1503">
        <v>0</v>
      </c>
      <c r="T9" s="1503">
        <v>0</v>
      </c>
      <c r="U9" s="326">
        <v>1846134</v>
      </c>
      <c r="V9" s="1503"/>
      <c r="W9" s="1503">
        <v>6078</v>
      </c>
      <c r="X9" s="1504">
        <v>2619618</v>
      </c>
      <c r="Y9" s="329"/>
      <c r="Z9" s="327">
        <v>0</v>
      </c>
      <c r="AA9" s="329"/>
      <c r="AB9" s="327">
        <v>0</v>
      </c>
      <c r="AC9" s="328">
        <v>0</v>
      </c>
      <c r="AD9" s="1502">
        <v>2619618</v>
      </c>
      <c r="AE9" s="327">
        <v>-45843</v>
      </c>
      <c r="AF9" s="327">
        <v>-6549</v>
      </c>
      <c r="AG9" s="327">
        <v>-52392</v>
      </c>
      <c r="AH9" s="1502">
        <v>2567226</v>
      </c>
      <c r="AI9" s="1503">
        <v>-5469</v>
      </c>
      <c r="AJ9" s="1502">
        <v>2561757</v>
      </c>
      <c r="AK9" s="327">
        <v>1280880</v>
      </c>
      <c r="AL9" s="327">
        <v>1280877</v>
      </c>
      <c r="AM9" s="1502">
        <v>213480</v>
      </c>
    </row>
    <row r="10" spans="1:39" ht="16.8" customHeight="1">
      <c r="A10" s="1508" t="s">
        <v>849</v>
      </c>
      <c r="B10" s="1508" t="s">
        <v>849</v>
      </c>
      <c r="C10" s="1507" t="s">
        <v>1203</v>
      </c>
      <c r="D10" s="1506">
        <v>320</v>
      </c>
      <c r="E10" s="325">
        <v>3642.513206532697</v>
      </c>
      <c r="F10" s="325">
        <v>1165604</v>
      </c>
      <c r="G10" s="1503">
        <v>746.0335616438357</v>
      </c>
      <c r="H10" s="325">
        <v>238730.73972602742</v>
      </c>
      <c r="I10" s="326">
        <v>1404335</v>
      </c>
      <c r="J10" s="1505"/>
      <c r="K10" s="327"/>
      <c r="L10" s="328">
        <v>0</v>
      </c>
      <c r="M10" s="326">
        <v>1404335</v>
      </c>
      <c r="N10" s="1503">
        <v>-22796</v>
      </c>
      <c r="O10" s="326">
        <v>1381539</v>
      </c>
      <c r="P10" s="1503">
        <v>0</v>
      </c>
      <c r="Q10" s="1503">
        <v>1430</v>
      </c>
      <c r="R10" s="1503">
        <v>0</v>
      </c>
      <c r="S10" s="1503">
        <v>0</v>
      </c>
      <c r="T10" s="1503">
        <v>0</v>
      </c>
      <c r="U10" s="326">
        <v>1382969</v>
      </c>
      <c r="V10" s="1503">
        <v>5278</v>
      </c>
      <c r="W10" s="1503"/>
      <c r="X10" s="1504">
        <v>1688960</v>
      </c>
      <c r="Y10" s="329"/>
      <c r="Z10" s="327">
        <v>0</v>
      </c>
      <c r="AA10" s="329"/>
      <c r="AB10" s="327">
        <v>0</v>
      </c>
      <c r="AC10" s="328">
        <v>0</v>
      </c>
      <c r="AD10" s="1502">
        <v>1688960</v>
      </c>
      <c r="AE10" s="327">
        <v>-29557</v>
      </c>
      <c r="AF10" s="327">
        <v>-4222</v>
      </c>
      <c r="AG10" s="327">
        <v>-33779</v>
      </c>
      <c r="AH10" s="1502">
        <v>1655181</v>
      </c>
      <c r="AI10" s="1503">
        <v>-21570</v>
      </c>
      <c r="AJ10" s="1502">
        <v>1633611</v>
      </c>
      <c r="AK10" s="327">
        <v>816804</v>
      </c>
      <c r="AL10" s="327">
        <v>816807</v>
      </c>
      <c r="AM10" s="1502">
        <v>136135</v>
      </c>
    </row>
    <row r="11" spans="1:39" ht="16.8" customHeight="1">
      <c r="A11" s="1455" t="s">
        <v>906</v>
      </c>
      <c r="B11" s="1455">
        <v>393001</v>
      </c>
      <c r="C11" s="1454" t="s">
        <v>1202</v>
      </c>
      <c r="D11" s="1453">
        <v>864</v>
      </c>
      <c r="E11" s="1512">
        <v>3642.513206532697</v>
      </c>
      <c r="F11" s="1512">
        <v>3147131</v>
      </c>
      <c r="G11" s="1512">
        <v>776.90344307346322</v>
      </c>
      <c r="H11" s="1512">
        <v>671244.57481547224</v>
      </c>
      <c r="I11" s="1510">
        <v>3818376</v>
      </c>
      <c r="J11" s="1511"/>
      <c r="K11" s="1447"/>
      <c r="L11" s="1446">
        <v>0</v>
      </c>
      <c r="M11" s="1510">
        <v>3818376</v>
      </c>
      <c r="N11" s="1450">
        <v>-6036</v>
      </c>
      <c r="O11" s="1510">
        <v>3812340</v>
      </c>
      <c r="P11" s="1450">
        <v>0</v>
      </c>
      <c r="Q11" s="1450">
        <v>4966</v>
      </c>
      <c r="R11" s="1450">
        <v>0</v>
      </c>
      <c r="S11" s="1450">
        <v>0</v>
      </c>
      <c r="T11" s="1450">
        <v>0</v>
      </c>
      <c r="U11" s="1510">
        <v>3817306</v>
      </c>
      <c r="V11" s="1450">
        <v>5278</v>
      </c>
      <c r="W11" s="1450"/>
      <c r="X11" s="1449">
        <v>4560192</v>
      </c>
      <c r="Y11" s="1448"/>
      <c r="Z11" s="1447">
        <v>0</v>
      </c>
      <c r="AA11" s="1448"/>
      <c r="AB11" s="1447">
        <v>0</v>
      </c>
      <c r="AC11" s="1446">
        <v>0</v>
      </c>
      <c r="AD11" s="1509">
        <v>4560192</v>
      </c>
      <c r="AE11" s="1447">
        <v>-79803</v>
      </c>
      <c r="AF11" s="1447">
        <v>-11400</v>
      </c>
      <c r="AG11" s="1447">
        <v>-91203</v>
      </c>
      <c r="AH11" s="1509">
        <v>4468989</v>
      </c>
      <c r="AI11" s="1450">
        <v>-7072.5</v>
      </c>
      <c r="AJ11" s="1509">
        <v>4461917</v>
      </c>
      <c r="AK11" s="1447">
        <v>2230960</v>
      </c>
      <c r="AL11" s="1447">
        <v>2230957</v>
      </c>
      <c r="AM11" s="1509">
        <v>371826</v>
      </c>
    </row>
    <row r="12" spans="1:39" ht="16.8" customHeight="1">
      <c r="A12" s="1466" t="s">
        <v>907</v>
      </c>
      <c r="B12" s="1466">
        <v>393002</v>
      </c>
      <c r="C12" s="1465" t="s">
        <v>1201</v>
      </c>
      <c r="D12" s="1464">
        <v>518</v>
      </c>
      <c r="E12" s="1496">
        <v>3642.513206532697</v>
      </c>
      <c r="F12" s="1496">
        <v>1886822</v>
      </c>
      <c r="G12" s="1496">
        <v>642.89065513553726</v>
      </c>
      <c r="H12" s="1496">
        <v>333017.35936020833</v>
      </c>
      <c r="I12" s="1494">
        <v>2219839</v>
      </c>
      <c r="J12" s="1495"/>
      <c r="K12" s="1458"/>
      <c r="L12" s="1457">
        <v>0</v>
      </c>
      <c r="M12" s="1494">
        <v>2219839</v>
      </c>
      <c r="N12" s="1461">
        <v>-1664</v>
      </c>
      <c r="O12" s="1494">
        <v>2218175</v>
      </c>
      <c r="P12" s="1461">
        <v>0</v>
      </c>
      <c r="Q12" s="1461">
        <v>2990</v>
      </c>
      <c r="R12" s="1461">
        <v>0</v>
      </c>
      <c r="S12" s="1461">
        <v>0</v>
      </c>
      <c r="T12" s="1461">
        <v>0</v>
      </c>
      <c r="U12" s="1494">
        <v>2221165</v>
      </c>
      <c r="V12" s="1461">
        <v>5278</v>
      </c>
      <c r="W12" s="1461"/>
      <c r="X12" s="1460">
        <v>2734004</v>
      </c>
      <c r="Y12" s="1459"/>
      <c r="Z12" s="1458">
        <v>0</v>
      </c>
      <c r="AA12" s="1459"/>
      <c r="AB12" s="1458">
        <v>0</v>
      </c>
      <c r="AC12" s="1457">
        <v>0</v>
      </c>
      <c r="AD12" s="1493">
        <v>2734004</v>
      </c>
      <c r="AE12" s="1458">
        <v>-47845</v>
      </c>
      <c r="AF12" s="1458">
        <v>-6835</v>
      </c>
      <c r="AG12" s="1458">
        <v>-54680</v>
      </c>
      <c r="AH12" s="1493">
        <v>2679324</v>
      </c>
      <c r="AI12" s="1461">
        <v>-2404.5</v>
      </c>
      <c r="AJ12" s="1493">
        <v>2676920</v>
      </c>
      <c r="AK12" s="1458">
        <v>1338462</v>
      </c>
      <c r="AL12" s="1458">
        <v>1338458</v>
      </c>
      <c r="AM12" s="1493">
        <v>223076</v>
      </c>
    </row>
    <row r="13" spans="1:39" ht="28.8" customHeight="1">
      <c r="A13" s="1514" t="s">
        <v>908</v>
      </c>
      <c r="B13" s="1514">
        <v>393003</v>
      </c>
      <c r="C13" s="1513" t="s">
        <v>1200</v>
      </c>
      <c r="D13" s="1506">
        <v>464</v>
      </c>
      <c r="E13" s="325">
        <v>3642.513206532697</v>
      </c>
      <c r="F13" s="325">
        <v>1690126</v>
      </c>
      <c r="G13" s="325">
        <v>746.0335616438357</v>
      </c>
      <c r="H13" s="325">
        <v>346159.57260273979</v>
      </c>
      <c r="I13" s="326">
        <v>2036286</v>
      </c>
      <c r="J13" s="1505"/>
      <c r="K13" s="327"/>
      <c r="L13" s="328">
        <v>0</v>
      </c>
      <c r="M13" s="326">
        <v>2036286</v>
      </c>
      <c r="N13" s="1503">
        <v>-9709</v>
      </c>
      <c r="O13" s="326">
        <v>2026577</v>
      </c>
      <c r="P13" s="1503">
        <v>0</v>
      </c>
      <c r="Q13" s="1503">
        <v>2678</v>
      </c>
      <c r="R13" s="1503">
        <v>0</v>
      </c>
      <c r="S13" s="1503">
        <v>0</v>
      </c>
      <c r="T13" s="1503">
        <v>0</v>
      </c>
      <c r="U13" s="326">
        <v>2029255</v>
      </c>
      <c r="V13" s="1503"/>
      <c r="W13" s="1503">
        <v>6078</v>
      </c>
      <c r="X13" s="1504">
        <v>2820192</v>
      </c>
      <c r="Y13" s="329"/>
      <c r="Z13" s="327">
        <v>0</v>
      </c>
      <c r="AA13" s="329"/>
      <c r="AB13" s="327">
        <v>0</v>
      </c>
      <c r="AC13" s="328">
        <v>0</v>
      </c>
      <c r="AD13" s="1502">
        <v>2820192</v>
      </c>
      <c r="AE13" s="327">
        <v>-49353</v>
      </c>
      <c r="AF13" s="327">
        <v>-7050</v>
      </c>
      <c r="AG13" s="327">
        <v>-56403</v>
      </c>
      <c r="AH13" s="1502">
        <v>2763789</v>
      </c>
      <c r="AI13" s="1503">
        <v>0</v>
      </c>
      <c r="AJ13" s="1502">
        <v>2763789</v>
      </c>
      <c r="AK13" s="327">
        <v>1381896</v>
      </c>
      <c r="AL13" s="327">
        <v>1381893</v>
      </c>
      <c r="AM13" s="1502">
        <v>230316</v>
      </c>
    </row>
    <row r="14" spans="1:39" ht="16.8" customHeight="1">
      <c r="A14" s="1514" t="s">
        <v>913</v>
      </c>
      <c r="B14" s="1514">
        <v>395005</v>
      </c>
      <c r="C14" s="1513" t="s">
        <v>1199</v>
      </c>
      <c r="D14" s="1506">
        <v>1245</v>
      </c>
      <c r="E14" s="325">
        <v>3642.513206532697</v>
      </c>
      <c r="F14" s="325">
        <v>4534929</v>
      </c>
      <c r="G14" s="325">
        <v>592.05529010815155</v>
      </c>
      <c r="H14" s="325">
        <v>737108.83618464868</v>
      </c>
      <c r="I14" s="326">
        <v>5272038</v>
      </c>
      <c r="J14" s="1505"/>
      <c r="K14" s="327"/>
      <c r="L14" s="328">
        <v>0</v>
      </c>
      <c r="M14" s="326">
        <v>5272038</v>
      </c>
      <c r="N14" s="1503">
        <v>-168671</v>
      </c>
      <c r="O14" s="326">
        <v>5103367</v>
      </c>
      <c r="P14" s="1503">
        <v>0</v>
      </c>
      <c r="Q14" s="1503">
        <v>32370</v>
      </c>
      <c r="R14" s="1503">
        <v>0</v>
      </c>
      <c r="S14" s="1503">
        <v>0</v>
      </c>
      <c r="T14" s="1503">
        <v>0</v>
      </c>
      <c r="U14" s="326">
        <v>5135737</v>
      </c>
      <c r="V14" s="1503">
        <v>5278</v>
      </c>
      <c r="W14" s="1503"/>
      <c r="X14" s="1504">
        <v>6571110</v>
      </c>
      <c r="Y14" s="329"/>
      <c r="Z14" s="327">
        <v>0</v>
      </c>
      <c r="AA14" s="329"/>
      <c r="AB14" s="327">
        <v>0</v>
      </c>
      <c r="AC14" s="328">
        <v>0</v>
      </c>
      <c r="AD14" s="1502">
        <v>6571110</v>
      </c>
      <c r="AE14" s="327">
        <v>-114994</v>
      </c>
      <c r="AF14" s="327">
        <v>-16428</v>
      </c>
      <c r="AG14" s="327">
        <v>-131422</v>
      </c>
      <c r="AH14" s="1502">
        <v>6439688</v>
      </c>
      <c r="AI14" s="1503">
        <v>-183763.5</v>
      </c>
      <c r="AJ14" s="1502">
        <v>6255925</v>
      </c>
      <c r="AK14" s="327">
        <v>3127962</v>
      </c>
      <c r="AL14" s="327">
        <v>3127963</v>
      </c>
      <c r="AM14" s="1502">
        <v>521327</v>
      </c>
    </row>
    <row r="15" spans="1:39" ht="16.8" customHeight="1">
      <c r="A15" s="1514" t="s">
        <v>912</v>
      </c>
      <c r="B15" s="1514">
        <v>395004</v>
      </c>
      <c r="C15" s="1513" t="s">
        <v>1198</v>
      </c>
      <c r="D15" s="1506">
        <v>587</v>
      </c>
      <c r="E15" s="325">
        <v>3642.513206532697</v>
      </c>
      <c r="F15" s="325">
        <v>2138155</v>
      </c>
      <c r="G15" s="325">
        <v>1003.4698393033485</v>
      </c>
      <c r="H15" s="325">
        <v>589036.79567106557</v>
      </c>
      <c r="I15" s="326">
        <v>2727192</v>
      </c>
      <c r="J15" s="1505">
        <v>-580748</v>
      </c>
      <c r="K15" s="327"/>
      <c r="L15" s="328">
        <v>-580748</v>
      </c>
      <c r="M15" s="326">
        <v>2146444</v>
      </c>
      <c r="N15" s="1503">
        <v>0</v>
      </c>
      <c r="O15" s="326">
        <v>2146444</v>
      </c>
      <c r="P15" s="1503">
        <v>0</v>
      </c>
      <c r="Q15" s="1503">
        <v>3432</v>
      </c>
      <c r="R15" s="1503">
        <v>0</v>
      </c>
      <c r="S15" s="1503">
        <v>0</v>
      </c>
      <c r="T15" s="1503">
        <v>0</v>
      </c>
      <c r="U15" s="326">
        <v>2149876</v>
      </c>
      <c r="V15" s="1503">
        <v>5278</v>
      </c>
      <c r="W15" s="1503"/>
      <c r="X15" s="1504">
        <v>3098186</v>
      </c>
      <c r="Y15" s="329">
        <v>-125</v>
      </c>
      <c r="Z15" s="327">
        <v>-659750</v>
      </c>
      <c r="AA15" s="329"/>
      <c r="AB15" s="327">
        <v>0</v>
      </c>
      <c r="AC15" s="328">
        <v>-659750</v>
      </c>
      <c r="AD15" s="1502">
        <v>2438436</v>
      </c>
      <c r="AE15" s="327">
        <v>-42673</v>
      </c>
      <c r="AF15" s="327">
        <v>-6096</v>
      </c>
      <c r="AG15" s="327">
        <v>-48769</v>
      </c>
      <c r="AH15" s="1502">
        <v>2389667</v>
      </c>
      <c r="AI15" s="1503">
        <v>0</v>
      </c>
      <c r="AJ15" s="1502">
        <v>2389667</v>
      </c>
      <c r="AK15" s="327">
        <v>1518114</v>
      </c>
      <c r="AL15" s="327">
        <v>871553</v>
      </c>
      <c r="AM15" s="1502">
        <v>145259</v>
      </c>
    </row>
    <row r="16" spans="1:39" ht="16.8" customHeight="1">
      <c r="A16" s="1455" t="s">
        <v>911</v>
      </c>
      <c r="B16" s="1455">
        <v>395003</v>
      </c>
      <c r="C16" s="1454" t="s">
        <v>1197</v>
      </c>
      <c r="D16" s="1453">
        <v>531</v>
      </c>
      <c r="E16" s="1512">
        <v>3642.513206532697</v>
      </c>
      <c r="F16" s="1512">
        <v>1934175</v>
      </c>
      <c r="G16" s="1512">
        <v>761.3587570202327</v>
      </c>
      <c r="H16" s="1512">
        <v>404281.49997774354</v>
      </c>
      <c r="I16" s="1510">
        <v>2338456</v>
      </c>
      <c r="J16" s="1511">
        <v>-449195</v>
      </c>
      <c r="K16" s="1447"/>
      <c r="L16" s="1446">
        <v>-449195</v>
      </c>
      <c r="M16" s="1510">
        <v>1889261</v>
      </c>
      <c r="N16" s="1450">
        <v>-3913</v>
      </c>
      <c r="O16" s="1510">
        <v>1885348</v>
      </c>
      <c r="P16" s="1450">
        <v>0</v>
      </c>
      <c r="Q16" s="1450">
        <v>3042</v>
      </c>
      <c r="R16" s="1450">
        <v>0</v>
      </c>
      <c r="S16" s="1450">
        <v>0</v>
      </c>
      <c r="T16" s="1450">
        <v>0</v>
      </c>
      <c r="U16" s="1510">
        <v>1888390</v>
      </c>
      <c r="V16" s="1450">
        <v>5278</v>
      </c>
      <c r="W16" s="1450"/>
      <c r="X16" s="1449">
        <v>2802618</v>
      </c>
      <c r="Y16" s="1448">
        <v>-102</v>
      </c>
      <c r="Z16" s="1447">
        <v>-538356</v>
      </c>
      <c r="AA16" s="1448"/>
      <c r="AB16" s="1447">
        <v>0</v>
      </c>
      <c r="AC16" s="1446">
        <v>-538356</v>
      </c>
      <c r="AD16" s="1509">
        <v>2264262</v>
      </c>
      <c r="AE16" s="1447">
        <v>-39625</v>
      </c>
      <c r="AF16" s="1447">
        <v>-5661</v>
      </c>
      <c r="AG16" s="1447">
        <v>-45286</v>
      </c>
      <c r="AH16" s="1509">
        <v>2218976</v>
      </c>
      <c r="AI16" s="1450">
        <v>-4809</v>
      </c>
      <c r="AJ16" s="1509">
        <v>2214167</v>
      </c>
      <c r="AK16" s="1447">
        <v>1370880</v>
      </c>
      <c r="AL16" s="1447">
        <v>843287</v>
      </c>
      <c r="AM16" s="1509">
        <v>140548</v>
      </c>
    </row>
    <row r="17" spans="1:39" ht="16.8" customHeight="1">
      <c r="A17" s="1466" t="s">
        <v>910</v>
      </c>
      <c r="B17" s="1466">
        <v>395002</v>
      </c>
      <c r="C17" s="1465" t="s">
        <v>1196</v>
      </c>
      <c r="D17" s="1516">
        <v>732</v>
      </c>
      <c r="E17" s="1496">
        <v>3642.513206532697</v>
      </c>
      <c r="F17" s="1496">
        <v>2666320</v>
      </c>
      <c r="G17" s="1461">
        <v>686.92241021135874</v>
      </c>
      <c r="H17" s="1496">
        <v>502827.20427471458</v>
      </c>
      <c r="I17" s="1494">
        <v>3169147</v>
      </c>
      <c r="J17" s="1495"/>
      <c r="K17" s="1458"/>
      <c r="L17" s="1457">
        <v>0</v>
      </c>
      <c r="M17" s="1494">
        <v>3169147</v>
      </c>
      <c r="N17" s="1461">
        <v>0</v>
      </c>
      <c r="O17" s="1494">
        <v>3169147</v>
      </c>
      <c r="P17" s="1461">
        <v>0</v>
      </c>
      <c r="Q17" s="1461">
        <v>4212</v>
      </c>
      <c r="R17" s="1461">
        <v>0</v>
      </c>
      <c r="S17" s="1461">
        <v>0</v>
      </c>
      <c r="T17" s="1461">
        <v>0</v>
      </c>
      <c r="U17" s="1494">
        <v>3173359</v>
      </c>
      <c r="V17" s="1461">
        <v>5278</v>
      </c>
      <c r="W17" s="1461"/>
      <c r="X17" s="1460">
        <v>3863496</v>
      </c>
      <c r="Y17" s="1459"/>
      <c r="Z17" s="1458">
        <v>0</v>
      </c>
      <c r="AA17" s="1459"/>
      <c r="AB17" s="1458">
        <v>0</v>
      </c>
      <c r="AC17" s="1457">
        <v>0</v>
      </c>
      <c r="AD17" s="1493">
        <v>3863496</v>
      </c>
      <c r="AE17" s="1458">
        <v>-67611</v>
      </c>
      <c r="AF17" s="1458">
        <v>-9659</v>
      </c>
      <c r="AG17" s="1458">
        <v>-77270</v>
      </c>
      <c r="AH17" s="1493">
        <v>3786226</v>
      </c>
      <c r="AI17" s="1461">
        <v>0</v>
      </c>
      <c r="AJ17" s="1493">
        <v>3786226</v>
      </c>
      <c r="AK17" s="1458">
        <v>1893114</v>
      </c>
      <c r="AL17" s="1458">
        <v>1893112</v>
      </c>
      <c r="AM17" s="1493">
        <v>315519</v>
      </c>
    </row>
    <row r="18" spans="1:39" ht="16.8" customHeight="1">
      <c r="A18" s="1508" t="s">
        <v>909</v>
      </c>
      <c r="B18" s="1508">
        <v>395001</v>
      </c>
      <c r="C18" s="1513" t="s">
        <v>1195</v>
      </c>
      <c r="D18" s="1506">
        <v>676</v>
      </c>
      <c r="E18" s="325">
        <v>3642.513206532697</v>
      </c>
      <c r="F18" s="325">
        <v>2462339</v>
      </c>
      <c r="G18" s="1503">
        <v>678.38194087511556</v>
      </c>
      <c r="H18" s="325">
        <v>458586.1920315781</v>
      </c>
      <c r="I18" s="326">
        <v>2920925</v>
      </c>
      <c r="J18" s="1505"/>
      <c r="K18" s="327"/>
      <c r="L18" s="328">
        <v>0</v>
      </c>
      <c r="M18" s="326">
        <v>2920925</v>
      </c>
      <c r="N18" s="1503">
        <v>-3789</v>
      </c>
      <c r="O18" s="326">
        <v>2917136</v>
      </c>
      <c r="P18" s="1503">
        <v>0</v>
      </c>
      <c r="Q18" s="1503">
        <v>3900</v>
      </c>
      <c r="R18" s="1503">
        <v>0</v>
      </c>
      <c r="S18" s="1503">
        <v>0</v>
      </c>
      <c r="T18" s="1503">
        <v>0</v>
      </c>
      <c r="U18" s="326">
        <v>2921036</v>
      </c>
      <c r="V18" s="1503">
        <v>5278</v>
      </c>
      <c r="W18" s="1503"/>
      <c r="X18" s="1504">
        <v>3567928</v>
      </c>
      <c r="Y18" s="329"/>
      <c r="Z18" s="327">
        <v>0</v>
      </c>
      <c r="AA18" s="329"/>
      <c r="AB18" s="327">
        <v>0</v>
      </c>
      <c r="AC18" s="328">
        <v>0</v>
      </c>
      <c r="AD18" s="1502">
        <v>3567928</v>
      </c>
      <c r="AE18" s="327">
        <v>-62439</v>
      </c>
      <c r="AF18" s="327">
        <v>-8920</v>
      </c>
      <c r="AG18" s="327">
        <v>-71359</v>
      </c>
      <c r="AH18" s="1502">
        <v>3496569</v>
      </c>
      <c r="AI18" s="1503">
        <v>-4738.5</v>
      </c>
      <c r="AJ18" s="1502">
        <v>3491831</v>
      </c>
      <c r="AK18" s="327">
        <v>1745916</v>
      </c>
      <c r="AL18" s="327">
        <v>1745915</v>
      </c>
      <c r="AM18" s="1502">
        <v>290986</v>
      </c>
    </row>
    <row r="19" spans="1:39" ht="16.8" customHeight="1">
      <c r="A19" s="1508" t="s">
        <v>914</v>
      </c>
      <c r="B19" s="1508">
        <v>395007</v>
      </c>
      <c r="C19" s="1513" t="s">
        <v>1194</v>
      </c>
      <c r="D19" s="1506">
        <v>241</v>
      </c>
      <c r="E19" s="325">
        <v>3642.513206532697</v>
      </c>
      <c r="F19" s="325">
        <v>877846</v>
      </c>
      <c r="G19" s="1503">
        <v>907.69666061705993</v>
      </c>
      <c r="H19" s="325">
        <v>218754.89520871144</v>
      </c>
      <c r="I19" s="326">
        <v>1096601</v>
      </c>
      <c r="J19" s="1505">
        <v>-186559</v>
      </c>
      <c r="K19" s="327"/>
      <c r="L19" s="328">
        <v>-186559</v>
      </c>
      <c r="M19" s="326">
        <v>910042</v>
      </c>
      <c r="N19" s="1503">
        <v>-84375</v>
      </c>
      <c r="O19" s="326">
        <v>825667</v>
      </c>
      <c r="P19" s="1503">
        <v>0</v>
      </c>
      <c r="Q19" s="1503">
        <v>6266</v>
      </c>
      <c r="R19" s="1503">
        <v>0</v>
      </c>
      <c r="S19" s="1503">
        <v>0</v>
      </c>
      <c r="T19" s="1503">
        <v>0</v>
      </c>
      <c r="U19" s="326">
        <v>831933</v>
      </c>
      <c r="V19" s="1503">
        <v>5278</v>
      </c>
      <c r="W19" s="1503"/>
      <c r="X19" s="1504">
        <v>1271998</v>
      </c>
      <c r="Y19" s="329">
        <v>-41</v>
      </c>
      <c r="Z19" s="327">
        <v>-216398</v>
      </c>
      <c r="AA19" s="329"/>
      <c r="AB19" s="327">
        <v>0</v>
      </c>
      <c r="AC19" s="328">
        <v>-216398</v>
      </c>
      <c r="AD19" s="1502">
        <v>1055600</v>
      </c>
      <c r="AE19" s="327">
        <v>-18473</v>
      </c>
      <c r="AF19" s="327">
        <v>-2639</v>
      </c>
      <c r="AG19" s="327">
        <v>-21112</v>
      </c>
      <c r="AH19" s="1502">
        <v>1034488</v>
      </c>
      <c r="AI19" s="1503">
        <v>-99133.5</v>
      </c>
      <c r="AJ19" s="1502">
        <v>935355</v>
      </c>
      <c r="AK19" s="327">
        <v>573714</v>
      </c>
      <c r="AL19" s="327">
        <v>361641</v>
      </c>
      <c r="AM19" s="1502">
        <v>60274</v>
      </c>
    </row>
    <row r="20" spans="1:39" ht="28.8" customHeight="1">
      <c r="A20" s="1514" t="s">
        <v>915</v>
      </c>
      <c r="B20" s="1514">
        <v>397001</v>
      </c>
      <c r="C20" s="1513" t="s">
        <v>1193</v>
      </c>
      <c r="D20" s="1515">
        <v>424</v>
      </c>
      <c r="E20" s="325">
        <v>3642.513206532697</v>
      </c>
      <c r="F20" s="325">
        <v>1544426</v>
      </c>
      <c r="G20" s="1503">
        <v>741.72363820787723</v>
      </c>
      <c r="H20" s="325">
        <v>314490.82260013995</v>
      </c>
      <c r="I20" s="326">
        <v>1858917</v>
      </c>
      <c r="J20" s="1505"/>
      <c r="K20" s="327"/>
      <c r="L20" s="328">
        <v>0</v>
      </c>
      <c r="M20" s="326">
        <v>1858917</v>
      </c>
      <c r="N20" s="1503">
        <v>-32122</v>
      </c>
      <c r="O20" s="326">
        <v>1826795</v>
      </c>
      <c r="P20" s="1503">
        <v>0</v>
      </c>
      <c r="Q20" s="1503">
        <v>11024</v>
      </c>
      <c r="R20" s="1503">
        <v>0</v>
      </c>
      <c r="S20" s="1503">
        <v>0</v>
      </c>
      <c r="T20" s="1503">
        <v>0</v>
      </c>
      <c r="U20" s="326">
        <v>1837819</v>
      </c>
      <c r="V20" s="1503"/>
      <c r="W20" s="1503">
        <v>6078</v>
      </c>
      <c r="X20" s="1504">
        <v>2577072</v>
      </c>
      <c r="Y20" s="329"/>
      <c r="Z20" s="327">
        <v>0</v>
      </c>
      <c r="AA20" s="329"/>
      <c r="AB20" s="327">
        <v>0</v>
      </c>
      <c r="AC20" s="328">
        <v>0</v>
      </c>
      <c r="AD20" s="1502">
        <v>2577072</v>
      </c>
      <c r="AE20" s="327">
        <v>-45099</v>
      </c>
      <c r="AF20" s="327">
        <v>-6443</v>
      </c>
      <c r="AG20" s="327">
        <v>-51542</v>
      </c>
      <c r="AH20" s="1502">
        <v>2525530</v>
      </c>
      <c r="AI20" s="1503">
        <v>-35292</v>
      </c>
      <c r="AJ20" s="1502">
        <v>2490238</v>
      </c>
      <c r="AK20" s="327">
        <v>1245120</v>
      </c>
      <c r="AL20" s="327">
        <v>1245118</v>
      </c>
      <c r="AM20" s="1502">
        <v>207520</v>
      </c>
    </row>
    <row r="21" spans="1:39" s="1444" customFormat="1" ht="16.8" customHeight="1">
      <c r="A21" s="1455" t="s">
        <v>917</v>
      </c>
      <c r="B21" s="1455">
        <v>398002</v>
      </c>
      <c r="C21" s="1454" t="s">
        <v>1192</v>
      </c>
      <c r="D21" s="1453">
        <v>912</v>
      </c>
      <c r="E21" s="1512">
        <v>3642.513206532697</v>
      </c>
      <c r="F21" s="1512">
        <v>3321972</v>
      </c>
      <c r="G21" s="1512">
        <v>724.79250196607131</v>
      </c>
      <c r="H21" s="1512">
        <v>661010.76179305709</v>
      </c>
      <c r="I21" s="1510">
        <v>3982983</v>
      </c>
      <c r="J21" s="1511"/>
      <c r="K21" s="1447"/>
      <c r="L21" s="1446">
        <v>0</v>
      </c>
      <c r="M21" s="1510">
        <v>3982983</v>
      </c>
      <c r="N21" s="1450">
        <v>-4375</v>
      </c>
      <c r="O21" s="1510">
        <v>3978608</v>
      </c>
      <c r="P21" s="1450">
        <v>0</v>
      </c>
      <c r="Q21" s="1450">
        <v>5356</v>
      </c>
      <c r="R21" s="1450">
        <v>0</v>
      </c>
      <c r="S21" s="1450">
        <v>0</v>
      </c>
      <c r="T21" s="1450">
        <v>0</v>
      </c>
      <c r="U21" s="1510">
        <v>3983964</v>
      </c>
      <c r="V21" s="1450">
        <v>5278</v>
      </c>
      <c r="W21" s="1450"/>
      <c r="X21" s="1449">
        <v>4813536</v>
      </c>
      <c r="Y21" s="1448"/>
      <c r="Z21" s="1447">
        <v>0</v>
      </c>
      <c r="AA21" s="1448"/>
      <c r="AB21" s="1447">
        <v>0</v>
      </c>
      <c r="AC21" s="1446">
        <v>0</v>
      </c>
      <c r="AD21" s="1509">
        <v>4813536</v>
      </c>
      <c r="AE21" s="1447">
        <v>-84237</v>
      </c>
      <c r="AF21" s="1447">
        <v>-12034</v>
      </c>
      <c r="AG21" s="1447">
        <v>-96271</v>
      </c>
      <c r="AH21" s="1509">
        <v>4717265</v>
      </c>
      <c r="AI21" s="1450">
        <v>-4809</v>
      </c>
      <c r="AJ21" s="1509">
        <v>4712456</v>
      </c>
      <c r="AK21" s="1447">
        <v>2356230</v>
      </c>
      <c r="AL21" s="1447">
        <v>2356226</v>
      </c>
      <c r="AM21" s="1509">
        <v>392704</v>
      </c>
    </row>
    <row r="22" spans="1:39" ht="16.8" customHeight="1">
      <c r="A22" s="1466" t="s">
        <v>916</v>
      </c>
      <c r="B22" s="1466">
        <v>398001</v>
      </c>
      <c r="C22" s="1465" t="s">
        <v>1191</v>
      </c>
      <c r="D22" s="1464">
        <v>883</v>
      </c>
      <c r="E22" s="1496">
        <v>3642.513206532697</v>
      </c>
      <c r="F22" s="1496">
        <v>3216339</v>
      </c>
      <c r="G22" s="1496">
        <v>643.94778836855926</v>
      </c>
      <c r="H22" s="1496">
        <v>568605.89712943777</v>
      </c>
      <c r="I22" s="1494">
        <v>3784945</v>
      </c>
      <c r="J22" s="1495"/>
      <c r="K22" s="1458"/>
      <c r="L22" s="1457">
        <v>0</v>
      </c>
      <c r="M22" s="1494">
        <v>3784945</v>
      </c>
      <c r="N22" s="1461">
        <v>0</v>
      </c>
      <c r="O22" s="1494">
        <v>3784945</v>
      </c>
      <c r="P22" s="1461">
        <v>0</v>
      </c>
      <c r="Q22" s="1461">
        <v>5330</v>
      </c>
      <c r="R22" s="1461">
        <v>0</v>
      </c>
      <c r="S22" s="1461">
        <v>0</v>
      </c>
      <c r="T22" s="1461">
        <v>0</v>
      </c>
      <c r="U22" s="1494">
        <v>3790275</v>
      </c>
      <c r="V22" s="1461">
        <v>5278</v>
      </c>
      <c r="W22" s="1461"/>
      <c r="X22" s="1460">
        <v>4660474</v>
      </c>
      <c r="Y22" s="1459"/>
      <c r="Z22" s="1458">
        <v>0</v>
      </c>
      <c r="AA22" s="1459"/>
      <c r="AB22" s="1458">
        <v>0</v>
      </c>
      <c r="AC22" s="1457">
        <v>0</v>
      </c>
      <c r="AD22" s="1493">
        <v>4660474</v>
      </c>
      <c r="AE22" s="1458">
        <v>-81558</v>
      </c>
      <c r="AF22" s="1458">
        <v>-11651</v>
      </c>
      <c r="AG22" s="1458">
        <v>-93209</v>
      </c>
      <c r="AH22" s="1493">
        <v>4567265</v>
      </c>
      <c r="AI22" s="1461">
        <v>0</v>
      </c>
      <c r="AJ22" s="1493">
        <v>4567265</v>
      </c>
      <c r="AK22" s="1458">
        <v>2283634</v>
      </c>
      <c r="AL22" s="1458">
        <v>2283631</v>
      </c>
      <c r="AM22" s="1493">
        <v>380605</v>
      </c>
    </row>
    <row r="23" spans="1:39" ht="16.8" customHeight="1">
      <c r="A23" s="1514" t="s">
        <v>918</v>
      </c>
      <c r="B23" s="1514">
        <v>398003</v>
      </c>
      <c r="C23" s="1513" t="s">
        <v>1190</v>
      </c>
      <c r="D23" s="1506">
        <v>425</v>
      </c>
      <c r="E23" s="325">
        <v>3642.513206532697</v>
      </c>
      <c r="F23" s="325">
        <v>1548068</v>
      </c>
      <c r="G23" s="325">
        <v>592.5310423197493</v>
      </c>
      <c r="H23" s="325">
        <v>251825.69298589346</v>
      </c>
      <c r="I23" s="326">
        <v>1799894</v>
      </c>
      <c r="J23" s="1505"/>
      <c r="K23" s="327"/>
      <c r="L23" s="328">
        <v>0</v>
      </c>
      <c r="M23" s="326">
        <v>1799894</v>
      </c>
      <c r="N23" s="1503">
        <v>-4883</v>
      </c>
      <c r="O23" s="326">
        <v>1795011</v>
      </c>
      <c r="P23" s="1503">
        <v>0</v>
      </c>
      <c r="Q23" s="1503">
        <v>5434</v>
      </c>
      <c r="R23" s="1503">
        <v>0</v>
      </c>
      <c r="S23" s="1503">
        <v>0</v>
      </c>
      <c r="T23" s="1503">
        <v>0</v>
      </c>
      <c r="U23" s="326">
        <v>1800445</v>
      </c>
      <c r="V23" s="1503">
        <v>5278</v>
      </c>
      <c r="W23" s="1503"/>
      <c r="X23" s="1504">
        <v>2243150</v>
      </c>
      <c r="Y23" s="329"/>
      <c r="Z23" s="327">
        <v>0</v>
      </c>
      <c r="AA23" s="329"/>
      <c r="AB23" s="327">
        <v>0</v>
      </c>
      <c r="AC23" s="328">
        <v>0</v>
      </c>
      <c r="AD23" s="1502">
        <v>2243150</v>
      </c>
      <c r="AE23" s="327">
        <v>-39255</v>
      </c>
      <c r="AF23" s="327">
        <v>-5608</v>
      </c>
      <c r="AG23" s="327">
        <v>-44863</v>
      </c>
      <c r="AH23" s="1502">
        <v>2198287</v>
      </c>
      <c r="AI23" s="1503">
        <v>-2404.5</v>
      </c>
      <c r="AJ23" s="1502">
        <v>2195883</v>
      </c>
      <c r="AK23" s="327">
        <v>1097940</v>
      </c>
      <c r="AL23" s="327">
        <v>1097943</v>
      </c>
      <c r="AM23" s="1502">
        <v>182991</v>
      </c>
    </row>
    <row r="24" spans="1:39" ht="16.8" customHeight="1">
      <c r="A24" s="1514" t="s">
        <v>921</v>
      </c>
      <c r="B24" s="1514">
        <v>398006</v>
      </c>
      <c r="C24" s="1513" t="s">
        <v>1189</v>
      </c>
      <c r="D24" s="1515">
        <v>868</v>
      </c>
      <c r="E24" s="325">
        <v>3642.513206532697</v>
      </c>
      <c r="F24" s="325">
        <v>3161701</v>
      </c>
      <c r="G24" s="1503">
        <v>746.0335616438357</v>
      </c>
      <c r="H24" s="325">
        <v>647557.13150684943</v>
      </c>
      <c r="I24" s="326">
        <v>3809258</v>
      </c>
      <c r="J24" s="1505"/>
      <c r="K24" s="327"/>
      <c r="L24" s="328">
        <v>0</v>
      </c>
      <c r="M24" s="326">
        <v>3809258</v>
      </c>
      <c r="N24" s="1503">
        <v>-7111</v>
      </c>
      <c r="O24" s="326">
        <v>3802147</v>
      </c>
      <c r="P24" s="1503">
        <v>0</v>
      </c>
      <c r="Q24" s="1503">
        <v>5252</v>
      </c>
      <c r="R24" s="1503">
        <v>0</v>
      </c>
      <c r="S24" s="1503">
        <v>0</v>
      </c>
      <c r="T24" s="1503">
        <v>0</v>
      </c>
      <c r="U24" s="326">
        <v>3807399</v>
      </c>
      <c r="V24" s="1503">
        <v>5278</v>
      </c>
      <c r="W24" s="1503"/>
      <c r="X24" s="1504">
        <v>4581304</v>
      </c>
      <c r="Y24" s="329"/>
      <c r="Z24" s="327">
        <v>0</v>
      </c>
      <c r="AA24" s="329"/>
      <c r="AB24" s="327">
        <v>0</v>
      </c>
      <c r="AC24" s="328">
        <v>0</v>
      </c>
      <c r="AD24" s="1502">
        <v>4581304</v>
      </c>
      <c r="AE24" s="327">
        <v>-80173</v>
      </c>
      <c r="AF24" s="327">
        <v>-11453</v>
      </c>
      <c r="AG24" s="327">
        <v>-91626</v>
      </c>
      <c r="AH24" s="1502">
        <v>4489678</v>
      </c>
      <c r="AI24" s="1503">
        <v>-4809</v>
      </c>
      <c r="AJ24" s="1502">
        <v>4484869</v>
      </c>
      <c r="AK24" s="327">
        <v>2242434</v>
      </c>
      <c r="AL24" s="327">
        <v>2242435</v>
      </c>
      <c r="AM24" s="1502">
        <v>373739</v>
      </c>
    </row>
    <row r="25" spans="1:39" ht="16.8" customHeight="1">
      <c r="A25" s="1514" t="s">
        <v>922</v>
      </c>
      <c r="B25" s="1514">
        <v>398007</v>
      </c>
      <c r="C25" s="1513" t="s">
        <v>1188</v>
      </c>
      <c r="D25" s="1506">
        <v>158</v>
      </c>
      <c r="E25" s="325">
        <v>3642.513206532697</v>
      </c>
      <c r="F25" s="325">
        <v>575517</v>
      </c>
      <c r="G25" s="325">
        <v>746.0335616438357</v>
      </c>
      <c r="H25" s="325">
        <v>117873.30273972604</v>
      </c>
      <c r="I25" s="326">
        <v>693390</v>
      </c>
      <c r="J25" s="1505"/>
      <c r="K25" s="327"/>
      <c r="L25" s="328">
        <v>0</v>
      </c>
      <c r="M25" s="326">
        <v>693390</v>
      </c>
      <c r="N25" s="1503">
        <v>-1723</v>
      </c>
      <c r="O25" s="326">
        <v>691667</v>
      </c>
      <c r="P25" s="1503">
        <v>0</v>
      </c>
      <c r="Q25" s="1503">
        <v>0</v>
      </c>
      <c r="R25" s="1503">
        <v>0</v>
      </c>
      <c r="S25" s="1503">
        <v>0</v>
      </c>
      <c r="T25" s="1503">
        <v>0</v>
      </c>
      <c r="U25" s="326">
        <v>691667</v>
      </c>
      <c r="V25" s="1503">
        <v>5278</v>
      </c>
      <c r="W25" s="1503"/>
      <c r="X25" s="1504">
        <v>833924</v>
      </c>
      <c r="Y25" s="329"/>
      <c r="Z25" s="327">
        <v>0</v>
      </c>
      <c r="AA25" s="329"/>
      <c r="AB25" s="327">
        <v>0</v>
      </c>
      <c r="AC25" s="328">
        <v>0</v>
      </c>
      <c r="AD25" s="1502">
        <v>833924</v>
      </c>
      <c r="AE25" s="327">
        <v>-14594</v>
      </c>
      <c r="AF25" s="327">
        <v>-2085</v>
      </c>
      <c r="AG25" s="327">
        <v>-16679</v>
      </c>
      <c r="AH25" s="1502">
        <v>817245</v>
      </c>
      <c r="AI25" s="1503">
        <v>-2404.5</v>
      </c>
      <c r="AJ25" s="1502">
        <v>814841</v>
      </c>
      <c r="AK25" s="327">
        <v>407422</v>
      </c>
      <c r="AL25" s="327">
        <v>407419</v>
      </c>
      <c r="AM25" s="1502">
        <v>67903</v>
      </c>
    </row>
    <row r="26" spans="1:39" ht="16.8" customHeight="1">
      <c r="A26" s="1455" t="s">
        <v>923</v>
      </c>
      <c r="B26" s="1455">
        <v>399001</v>
      </c>
      <c r="C26" s="1454" t="s">
        <v>1187</v>
      </c>
      <c r="D26" s="1453">
        <v>509</v>
      </c>
      <c r="E26" s="1512">
        <v>3642.513206532697</v>
      </c>
      <c r="F26" s="1512">
        <v>1854039</v>
      </c>
      <c r="G26" s="1512">
        <v>752.85062142702634</v>
      </c>
      <c r="H26" s="1512">
        <v>383200.96630635642</v>
      </c>
      <c r="I26" s="1510">
        <v>2237240</v>
      </c>
      <c r="J26" s="1511"/>
      <c r="K26" s="1447"/>
      <c r="L26" s="1446">
        <v>0</v>
      </c>
      <c r="M26" s="1510">
        <v>2237240</v>
      </c>
      <c r="N26" s="1450">
        <v>0</v>
      </c>
      <c r="O26" s="1510">
        <v>2237240</v>
      </c>
      <c r="P26" s="1450">
        <v>0</v>
      </c>
      <c r="Q26" s="1450">
        <v>3042</v>
      </c>
      <c r="R26" s="1450">
        <v>0</v>
      </c>
      <c r="S26" s="1450">
        <v>0</v>
      </c>
      <c r="T26" s="1450">
        <v>0</v>
      </c>
      <c r="U26" s="1510">
        <v>2240282</v>
      </c>
      <c r="V26" s="1450">
        <v>5278</v>
      </c>
      <c r="W26" s="1450"/>
      <c r="X26" s="1449">
        <v>2686502</v>
      </c>
      <c r="Y26" s="1448"/>
      <c r="Z26" s="1447">
        <v>0</v>
      </c>
      <c r="AA26" s="1448"/>
      <c r="AB26" s="1447">
        <v>0</v>
      </c>
      <c r="AC26" s="1446">
        <v>0</v>
      </c>
      <c r="AD26" s="1509">
        <v>2686502</v>
      </c>
      <c r="AE26" s="1447">
        <v>-47014</v>
      </c>
      <c r="AF26" s="1447">
        <v>-6716</v>
      </c>
      <c r="AG26" s="1447">
        <v>-53730</v>
      </c>
      <c r="AH26" s="1509">
        <v>2632772</v>
      </c>
      <c r="AI26" s="1450">
        <v>0</v>
      </c>
      <c r="AJ26" s="1509">
        <v>2632772</v>
      </c>
      <c r="AK26" s="1447">
        <v>1316388</v>
      </c>
      <c r="AL26" s="1447">
        <v>1316384</v>
      </c>
      <c r="AM26" s="1509">
        <v>219397</v>
      </c>
    </row>
    <row r="27" spans="1:39" ht="16.8" customHeight="1">
      <c r="A27" s="1466" t="s">
        <v>924</v>
      </c>
      <c r="B27" s="1466">
        <v>399002</v>
      </c>
      <c r="C27" s="1465" t="s">
        <v>1186</v>
      </c>
      <c r="D27" s="1464">
        <v>696</v>
      </c>
      <c r="E27" s="1496">
        <v>3642.513206532697</v>
      </c>
      <c r="F27" s="1496">
        <v>2535189</v>
      </c>
      <c r="G27" s="1496">
        <v>803.97152919927748</v>
      </c>
      <c r="H27" s="1496">
        <v>559564.18432269711</v>
      </c>
      <c r="I27" s="1494">
        <v>3094753</v>
      </c>
      <c r="J27" s="1495"/>
      <c r="K27" s="1458"/>
      <c r="L27" s="1457">
        <v>0</v>
      </c>
      <c r="M27" s="1494">
        <v>3094753</v>
      </c>
      <c r="N27" s="1461">
        <v>0</v>
      </c>
      <c r="O27" s="1494">
        <v>3094753</v>
      </c>
      <c r="P27" s="1461">
        <v>0</v>
      </c>
      <c r="Q27" s="1461">
        <v>3926</v>
      </c>
      <c r="R27" s="1461">
        <v>0</v>
      </c>
      <c r="S27" s="1461">
        <v>0</v>
      </c>
      <c r="T27" s="1461">
        <v>0</v>
      </c>
      <c r="U27" s="1494">
        <v>3098679</v>
      </c>
      <c r="V27" s="1461">
        <v>5278</v>
      </c>
      <c r="W27" s="1461"/>
      <c r="X27" s="1460">
        <v>3673488</v>
      </c>
      <c r="Y27" s="1459"/>
      <c r="Z27" s="1458">
        <v>0</v>
      </c>
      <c r="AA27" s="1459"/>
      <c r="AB27" s="1458">
        <v>0</v>
      </c>
      <c r="AC27" s="1457">
        <v>0</v>
      </c>
      <c r="AD27" s="1493">
        <v>3673488</v>
      </c>
      <c r="AE27" s="1458">
        <v>-64286</v>
      </c>
      <c r="AF27" s="1458">
        <v>-9184</v>
      </c>
      <c r="AG27" s="1458">
        <v>-73470</v>
      </c>
      <c r="AH27" s="1493">
        <v>3600018</v>
      </c>
      <c r="AI27" s="1461">
        <v>0</v>
      </c>
      <c r="AJ27" s="1493">
        <v>3600018</v>
      </c>
      <c r="AK27" s="1458">
        <v>1800011</v>
      </c>
      <c r="AL27" s="1458">
        <v>1800007</v>
      </c>
      <c r="AM27" s="1493">
        <v>300001</v>
      </c>
    </row>
    <row r="28" spans="1:39" ht="16.8" customHeight="1">
      <c r="A28" s="1508" t="s">
        <v>925</v>
      </c>
      <c r="B28" s="1508">
        <v>399003</v>
      </c>
      <c r="C28" s="1513" t="s">
        <v>1185</v>
      </c>
      <c r="D28" s="1506">
        <v>371</v>
      </c>
      <c r="E28" s="325">
        <v>3642.513206532697</v>
      </c>
      <c r="F28" s="325">
        <v>1351372</v>
      </c>
      <c r="G28" s="1503">
        <v>746.0335616438357</v>
      </c>
      <c r="H28" s="325">
        <v>276778.45136986306</v>
      </c>
      <c r="I28" s="326">
        <v>1628150</v>
      </c>
      <c r="J28" s="1505">
        <v>-693390</v>
      </c>
      <c r="K28" s="327"/>
      <c r="L28" s="328">
        <v>-693390</v>
      </c>
      <c r="M28" s="326">
        <v>934760</v>
      </c>
      <c r="N28" s="1503">
        <v>-17057</v>
      </c>
      <c r="O28" s="326">
        <v>917703</v>
      </c>
      <c r="P28" s="1503">
        <v>0</v>
      </c>
      <c r="Q28" s="1503">
        <v>9646</v>
      </c>
      <c r="R28" s="1503">
        <v>0</v>
      </c>
      <c r="S28" s="1503">
        <v>0</v>
      </c>
      <c r="T28" s="1503">
        <v>0</v>
      </c>
      <c r="U28" s="326">
        <v>927349</v>
      </c>
      <c r="V28" s="1503">
        <v>5278</v>
      </c>
      <c r="W28" s="1503"/>
      <c r="X28" s="1504">
        <v>1958138</v>
      </c>
      <c r="Y28" s="329">
        <v>-158</v>
      </c>
      <c r="Z28" s="327">
        <v>-833924</v>
      </c>
      <c r="AA28" s="329"/>
      <c r="AB28" s="327">
        <v>0</v>
      </c>
      <c r="AC28" s="328">
        <v>-833924</v>
      </c>
      <c r="AD28" s="1502">
        <v>1124214</v>
      </c>
      <c r="AE28" s="327">
        <v>-19674</v>
      </c>
      <c r="AF28" s="327">
        <v>-2811</v>
      </c>
      <c r="AG28" s="327">
        <v>-22485</v>
      </c>
      <c r="AH28" s="1502">
        <v>1101729</v>
      </c>
      <c r="AI28" s="1503">
        <v>-9861</v>
      </c>
      <c r="AJ28" s="1502">
        <v>1091868</v>
      </c>
      <c r="AK28" s="327">
        <v>954558</v>
      </c>
      <c r="AL28" s="327">
        <v>137310</v>
      </c>
      <c r="AM28" s="1502">
        <v>22885</v>
      </c>
    </row>
    <row r="29" spans="1:39" ht="28.8" customHeight="1">
      <c r="A29" s="1514" t="s">
        <v>926</v>
      </c>
      <c r="B29" s="1514">
        <v>399004</v>
      </c>
      <c r="C29" s="1513" t="s">
        <v>1184</v>
      </c>
      <c r="D29" s="1515">
        <v>659</v>
      </c>
      <c r="E29" s="325">
        <v>3642.513206532697</v>
      </c>
      <c r="F29" s="325">
        <v>2400416</v>
      </c>
      <c r="G29" s="1503">
        <v>746.0335616438357</v>
      </c>
      <c r="H29" s="325">
        <v>491636.11712328769</v>
      </c>
      <c r="I29" s="326">
        <v>2892052</v>
      </c>
      <c r="J29" s="1505"/>
      <c r="K29" s="327"/>
      <c r="L29" s="328">
        <v>0</v>
      </c>
      <c r="M29" s="326">
        <v>2892052</v>
      </c>
      <c r="N29" s="1503">
        <v>0</v>
      </c>
      <c r="O29" s="326">
        <v>2892052</v>
      </c>
      <c r="P29" s="1503">
        <v>0</v>
      </c>
      <c r="Q29" s="1503">
        <v>3146</v>
      </c>
      <c r="R29" s="1503">
        <v>0</v>
      </c>
      <c r="S29" s="1503">
        <v>0</v>
      </c>
      <c r="T29" s="1503">
        <v>0</v>
      </c>
      <c r="U29" s="326">
        <v>2895198</v>
      </c>
      <c r="V29" s="1503"/>
      <c r="W29" s="1503">
        <v>6078</v>
      </c>
      <c r="X29" s="1504">
        <v>4005402</v>
      </c>
      <c r="Y29" s="329"/>
      <c r="Z29" s="327">
        <v>0</v>
      </c>
      <c r="AA29" s="329"/>
      <c r="AB29" s="327">
        <v>0</v>
      </c>
      <c r="AC29" s="328">
        <v>0</v>
      </c>
      <c r="AD29" s="1502">
        <v>4005402</v>
      </c>
      <c r="AE29" s="327">
        <v>-70095</v>
      </c>
      <c r="AF29" s="327">
        <v>-10014</v>
      </c>
      <c r="AG29" s="327">
        <v>-80109</v>
      </c>
      <c r="AH29" s="1502">
        <v>3925293</v>
      </c>
      <c r="AI29" s="1503">
        <v>0</v>
      </c>
      <c r="AJ29" s="1502">
        <v>3925293</v>
      </c>
      <c r="AK29" s="327">
        <v>1962648</v>
      </c>
      <c r="AL29" s="327">
        <v>1962645</v>
      </c>
      <c r="AM29" s="1502">
        <v>327108</v>
      </c>
    </row>
    <row r="30" spans="1:39" ht="16.8" customHeight="1">
      <c r="A30" s="1508" t="s">
        <v>927</v>
      </c>
      <c r="B30" s="1508">
        <v>399005</v>
      </c>
      <c r="C30" s="1513" t="s">
        <v>1183</v>
      </c>
      <c r="D30" s="1506">
        <v>783</v>
      </c>
      <c r="E30" s="325">
        <v>3642.513206532697</v>
      </c>
      <c r="F30" s="325">
        <v>2852088</v>
      </c>
      <c r="G30" s="1503">
        <v>746.0335616438357</v>
      </c>
      <c r="H30" s="325">
        <v>584144.27876712335</v>
      </c>
      <c r="I30" s="326">
        <v>3436232</v>
      </c>
      <c r="J30" s="1505"/>
      <c r="K30" s="327"/>
      <c r="L30" s="328">
        <v>0</v>
      </c>
      <c r="M30" s="326">
        <v>3436232</v>
      </c>
      <c r="N30" s="1503">
        <v>0</v>
      </c>
      <c r="O30" s="326">
        <v>3436232</v>
      </c>
      <c r="P30" s="1503">
        <v>0</v>
      </c>
      <c r="Q30" s="1503">
        <v>4420</v>
      </c>
      <c r="R30" s="1503">
        <v>0</v>
      </c>
      <c r="S30" s="1503">
        <v>0</v>
      </c>
      <c r="T30" s="1503">
        <v>0</v>
      </c>
      <c r="U30" s="326">
        <v>3440652</v>
      </c>
      <c r="V30" s="1503">
        <v>5278</v>
      </c>
      <c r="W30" s="1503"/>
      <c r="X30" s="1504">
        <v>4132674</v>
      </c>
      <c r="Y30" s="329"/>
      <c r="Z30" s="327">
        <v>0</v>
      </c>
      <c r="AA30" s="329"/>
      <c r="AB30" s="327">
        <v>0</v>
      </c>
      <c r="AC30" s="328">
        <v>0</v>
      </c>
      <c r="AD30" s="1502">
        <v>4132674</v>
      </c>
      <c r="AE30" s="327">
        <v>-72322</v>
      </c>
      <c r="AF30" s="327">
        <v>-10332</v>
      </c>
      <c r="AG30" s="327">
        <v>-82654</v>
      </c>
      <c r="AH30" s="1502">
        <v>4050020</v>
      </c>
      <c r="AI30" s="1503">
        <v>0</v>
      </c>
      <c r="AJ30" s="1502">
        <v>4050020</v>
      </c>
      <c r="AK30" s="327">
        <v>2025012</v>
      </c>
      <c r="AL30" s="327">
        <v>2025008</v>
      </c>
      <c r="AM30" s="1502">
        <v>337501</v>
      </c>
    </row>
    <row r="31" spans="1:39" ht="16.8" customHeight="1">
      <c r="A31" s="1517" t="s">
        <v>890</v>
      </c>
      <c r="B31" s="1517">
        <v>368001</v>
      </c>
      <c r="C31" s="1454" t="s">
        <v>516</v>
      </c>
      <c r="D31" s="1453">
        <v>559</v>
      </c>
      <c r="E31" s="1512">
        <v>3642.513206532697</v>
      </c>
      <c r="F31" s="1512">
        <v>2036165</v>
      </c>
      <c r="G31" s="1450">
        <v>746.03356164383604</v>
      </c>
      <c r="H31" s="1512">
        <v>417032.76095890434</v>
      </c>
      <c r="I31" s="1510">
        <v>2453198</v>
      </c>
      <c r="J31" s="1511">
        <v>465185.9574267125</v>
      </c>
      <c r="K31" s="1447"/>
      <c r="L31" s="1446">
        <v>465185.9574267125</v>
      </c>
      <c r="M31" s="1510">
        <v>2918383.9574267124</v>
      </c>
      <c r="N31" s="1450">
        <v>-4018</v>
      </c>
      <c r="O31" s="1510">
        <v>2914366</v>
      </c>
      <c r="P31" s="1450">
        <v>21000</v>
      </c>
      <c r="Q31" s="1450">
        <v>832</v>
      </c>
      <c r="R31" s="1450">
        <v>6000</v>
      </c>
      <c r="S31" s="1450">
        <v>0</v>
      </c>
      <c r="T31" s="1450">
        <v>0</v>
      </c>
      <c r="U31" s="1510">
        <v>2942198</v>
      </c>
      <c r="V31" s="1450">
        <v>5278</v>
      </c>
      <c r="W31" s="1450"/>
      <c r="X31" s="1449">
        <v>2950402</v>
      </c>
      <c r="Y31" s="1448">
        <v>106</v>
      </c>
      <c r="Z31" s="1447">
        <v>559468</v>
      </c>
      <c r="AA31" s="1448"/>
      <c r="AB31" s="1447">
        <v>0</v>
      </c>
      <c r="AC31" s="1446">
        <v>559468</v>
      </c>
      <c r="AD31" s="1509">
        <v>3509870</v>
      </c>
      <c r="AE31" s="1447">
        <v>-61423</v>
      </c>
      <c r="AF31" s="1447">
        <v>-8775</v>
      </c>
      <c r="AG31" s="1447">
        <v>-70198</v>
      </c>
      <c r="AH31" s="1509">
        <v>3439672</v>
      </c>
      <c r="AI31" s="1450">
        <v>-7213.5</v>
      </c>
      <c r="AJ31" s="1509">
        <v>3432459</v>
      </c>
      <c r="AK31" s="1447">
        <v>1692437</v>
      </c>
      <c r="AL31" s="1447">
        <v>1740022</v>
      </c>
      <c r="AM31" s="1509">
        <v>290004</v>
      </c>
    </row>
    <row r="32" spans="1:39" ht="16.8" customHeight="1">
      <c r="A32" s="1466" t="s">
        <v>889</v>
      </c>
      <c r="B32" s="1466">
        <v>367001</v>
      </c>
      <c r="C32" s="1465" t="s">
        <v>1182</v>
      </c>
      <c r="D32" s="1464">
        <v>363</v>
      </c>
      <c r="E32" s="1496">
        <v>3642.513206532697</v>
      </c>
      <c r="F32" s="1496">
        <v>1322232</v>
      </c>
      <c r="G32" s="1496">
        <v>746.0335616438357</v>
      </c>
      <c r="H32" s="1496">
        <v>270810.18287671235</v>
      </c>
      <c r="I32" s="1494">
        <v>1593042</v>
      </c>
      <c r="J32" s="1495"/>
      <c r="K32" s="1458"/>
      <c r="L32" s="1457">
        <v>0</v>
      </c>
      <c r="M32" s="1494">
        <v>1593042</v>
      </c>
      <c r="N32" s="1461">
        <v>-1723</v>
      </c>
      <c r="O32" s="1494">
        <v>1591319</v>
      </c>
      <c r="P32" s="1461">
        <v>0</v>
      </c>
      <c r="Q32" s="1461">
        <v>1612</v>
      </c>
      <c r="R32" s="1461">
        <v>0</v>
      </c>
      <c r="S32" s="1461">
        <v>0</v>
      </c>
      <c r="T32" s="1461">
        <v>0</v>
      </c>
      <c r="U32" s="1494">
        <v>1592931</v>
      </c>
      <c r="V32" s="1461">
        <v>5278</v>
      </c>
      <c r="W32" s="1461"/>
      <c r="X32" s="1460">
        <v>1915914</v>
      </c>
      <c r="Y32" s="1459"/>
      <c r="Z32" s="1458">
        <v>0</v>
      </c>
      <c r="AA32" s="1459"/>
      <c r="AB32" s="1458">
        <v>0</v>
      </c>
      <c r="AC32" s="1457">
        <v>0</v>
      </c>
      <c r="AD32" s="1493">
        <v>1915914</v>
      </c>
      <c r="AE32" s="1458">
        <v>-33528</v>
      </c>
      <c r="AF32" s="1458">
        <v>-4790</v>
      </c>
      <c r="AG32" s="1458">
        <v>-38318</v>
      </c>
      <c r="AH32" s="1493">
        <v>1877596</v>
      </c>
      <c r="AI32" s="1461">
        <v>-2404.5</v>
      </c>
      <c r="AJ32" s="1493">
        <v>1875192</v>
      </c>
      <c r="AK32" s="1458">
        <v>937596</v>
      </c>
      <c r="AL32" s="1458">
        <v>937596</v>
      </c>
      <c r="AM32" s="1493">
        <v>156266</v>
      </c>
    </row>
    <row r="33" spans="1:39" ht="16.8" customHeight="1">
      <c r="A33" s="1514" t="s">
        <v>888</v>
      </c>
      <c r="B33" s="1514">
        <v>364001</v>
      </c>
      <c r="C33" s="1513" t="s">
        <v>1181</v>
      </c>
      <c r="D33" s="1506">
        <v>570</v>
      </c>
      <c r="E33" s="325">
        <v>3642.513206532697</v>
      </c>
      <c r="F33" s="325">
        <v>2076233</v>
      </c>
      <c r="G33" s="325">
        <v>746.0335616438357</v>
      </c>
      <c r="H33" s="325">
        <v>425239.13013698632</v>
      </c>
      <c r="I33" s="326">
        <v>2501472</v>
      </c>
      <c r="J33" s="1505"/>
      <c r="K33" s="327"/>
      <c r="L33" s="328">
        <v>0</v>
      </c>
      <c r="M33" s="326">
        <v>2501472</v>
      </c>
      <c r="N33" s="1503">
        <v>0</v>
      </c>
      <c r="O33" s="326">
        <v>2501472</v>
      </c>
      <c r="P33" s="1503">
        <v>0</v>
      </c>
      <c r="Q33" s="1503">
        <v>2392</v>
      </c>
      <c r="R33" s="1503">
        <v>0</v>
      </c>
      <c r="S33" s="1503">
        <v>0</v>
      </c>
      <c r="T33" s="1503">
        <v>0</v>
      </c>
      <c r="U33" s="326">
        <v>2503864</v>
      </c>
      <c r="V33" s="1503">
        <v>5278</v>
      </c>
      <c r="W33" s="1503"/>
      <c r="X33" s="1504">
        <v>3008460</v>
      </c>
      <c r="Y33" s="329"/>
      <c r="Z33" s="327">
        <v>0</v>
      </c>
      <c r="AA33" s="329"/>
      <c r="AB33" s="327">
        <v>0</v>
      </c>
      <c r="AC33" s="328">
        <v>0</v>
      </c>
      <c r="AD33" s="1502">
        <v>3008460</v>
      </c>
      <c r="AE33" s="327">
        <v>-52648</v>
      </c>
      <c r="AF33" s="327">
        <v>-7521</v>
      </c>
      <c r="AG33" s="327">
        <v>-60169</v>
      </c>
      <c r="AH33" s="1502">
        <v>2948291</v>
      </c>
      <c r="AI33" s="1503">
        <v>0</v>
      </c>
      <c r="AJ33" s="1502">
        <v>2948291</v>
      </c>
      <c r="AK33" s="327">
        <v>1474146</v>
      </c>
      <c r="AL33" s="327">
        <v>1474145</v>
      </c>
      <c r="AM33" s="1502">
        <v>245691</v>
      </c>
    </row>
    <row r="34" spans="1:39" ht="16.8" customHeight="1">
      <c r="A34" s="1514" t="s">
        <v>886</v>
      </c>
      <c r="B34" s="1514">
        <v>363001</v>
      </c>
      <c r="C34" s="1513" t="s">
        <v>1180</v>
      </c>
      <c r="D34" s="1515">
        <v>532</v>
      </c>
      <c r="E34" s="325">
        <v>3642.513206532697</v>
      </c>
      <c r="F34" s="325">
        <v>1937817</v>
      </c>
      <c r="G34" s="1503">
        <v>746.0335616438357</v>
      </c>
      <c r="H34" s="325">
        <v>396889.85479452059</v>
      </c>
      <c r="I34" s="326">
        <v>2334707</v>
      </c>
      <c r="J34" s="1505"/>
      <c r="K34" s="327"/>
      <c r="L34" s="328">
        <v>0</v>
      </c>
      <c r="M34" s="326">
        <v>2334707</v>
      </c>
      <c r="N34" s="1503">
        <v>0</v>
      </c>
      <c r="O34" s="326">
        <v>2334707</v>
      </c>
      <c r="P34" s="1503">
        <v>0</v>
      </c>
      <c r="Q34" s="1503">
        <v>3224</v>
      </c>
      <c r="R34" s="1503">
        <v>0</v>
      </c>
      <c r="S34" s="1503">
        <v>0</v>
      </c>
      <c r="T34" s="1503">
        <v>0</v>
      </c>
      <c r="U34" s="326">
        <v>2337931</v>
      </c>
      <c r="V34" s="1503">
        <v>5278</v>
      </c>
      <c r="W34" s="1503"/>
      <c r="X34" s="1504">
        <v>2807896</v>
      </c>
      <c r="Y34" s="329"/>
      <c r="Z34" s="327">
        <v>0</v>
      </c>
      <c r="AA34" s="329"/>
      <c r="AB34" s="327">
        <v>0</v>
      </c>
      <c r="AC34" s="328">
        <v>0</v>
      </c>
      <c r="AD34" s="1502">
        <v>2807896</v>
      </c>
      <c r="AE34" s="327">
        <v>-49138</v>
      </c>
      <c r="AF34" s="327">
        <v>-7020</v>
      </c>
      <c r="AG34" s="327">
        <v>-56158</v>
      </c>
      <c r="AH34" s="1502">
        <v>2751738</v>
      </c>
      <c r="AI34" s="1503">
        <v>0</v>
      </c>
      <c r="AJ34" s="1502">
        <v>2751738</v>
      </c>
      <c r="AK34" s="327">
        <v>1375871</v>
      </c>
      <c r="AL34" s="327">
        <v>1375867</v>
      </c>
      <c r="AM34" s="1502">
        <v>229311</v>
      </c>
    </row>
    <row r="35" spans="1:39" ht="28.8" customHeight="1">
      <c r="A35" s="1514" t="s">
        <v>884</v>
      </c>
      <c r="B35" s="1514">
        <v>360001</v>
      </c>
      <c r="C35" s="1513" t="s">
        <v>1179</v>
      </c>
      <c r="D35" s="1506">
        <v>163</v>
      </c>
      <c r="E35" s="325">
        <v>3642.513206532697</v>
      </c>
      <c r="F35" s="325">
        <v>593730</v>
      </c>
      <c r="G35" s="325">
        <v>746.0335616438357</v>
      </c>
      <c r="H35" s="325">
        <v>121603.47054794522</v>
      </c>
      <c r="I35" s="326">
        <v>715333</v>
      </c>
      <c r="J35" s="1505"/>
      <c r="K35" s="327"/>
      <c r="L35" s="328">
        <v>0</v>
      </c>
      <c r="M35" s="326">
        <v>715333</v>
      </c>
      <c r="N35" s="1503">
        <v>-13226</v>
      </c>
      <c r="O35" s="326">
        <v>702107</v>
      </c>
      <c r="P35" s="1503">
        <v>0</v>
      </c>
      <c r="Q35" s="1503">
        <v>4238</v>
      </c>
      <c r="R35" s="1503">
        <v>0</v>
      </c>
      <c r="S35" s="1503">
        <v>0</v>
      </c>
      <c r="T35" s="1503">
        <v>0</v>
      </c>
      <c r="U35" s="326">
        <v>706345</v>
      </c>
      <c r="V35" s="1503"/>
      <c r="W35" s="1503">
        <v>6078</v>
      </c>
      <c r="X35" s="1504">
        <v>990714</v>
      </c>
      <c r="Y35" s="329"/>
      <c r="Z35" s="327">
        <v>0</v>
      </c>
      <c r="AA35" s="329"/>
      <c r="AB35" s="327">
        <v>0</v>
      </c>
      <c r="AC35" s="328">
        <v>0</v>
      </c>
      <c r="AD35" s="1502">
        <v>990714</v>
      </c>
      <c r="AE35" s="327">
        <v>-17337</v>
      </c>
      <c r="AF35" s="327">
        <v>-2477</v>
      </c>
      <c r="AG35" s="327">
        <v>-19814</v>
      </c>
      <c r="AH35" s="1502">
        <v>970900</v>
      </c>
      <c r="AI35" s="1503">
        <v>-17457</v>
      </c>
      <c r="AJ35" s="1502">
        <v>953443</v>
      </c>
      <c r="AK35" s="327">
        <v>476724</v>
      </c>
      <c r="AL35" s="327">
        <v>476719</v>
      </c>
      <c r="AM35" s="1502">
        <v>79453</v>
      </c>
    </row>
    <row r="36" spans="1:39" ht="28.8" customHeight="1">
      <c r="A36" s="1517" t="s">
        <v>885</v>
      </c>
      <c r="B36" s="1517">
        <v>361001</v>
      </c>
      <c r="C36" s="1454" t="s">
        <v>1178</v>
      </c>
      <c r="D36" s="1453">
        <v>108</v>
      </c>
      <c r="E36" s="1512">
        <v>3642.513206532697</v>
      </c>
      <c r="F36" s="1512">
        <v>393391</v>
      </c>
      <c r="G36" s="1450">
        <v>746.0335616438357</v>
      </c>
      <c r="H36" s="1512">
        <v>80571.624657534252</v>
      </c>
      <c r="I36" s="1510">
        <v>473963</v>
      </c>
      <c r="J36" s="1511">
        <v>-127268</v>
      </c>
      <c r="K36" s="1447"/>
      <c r="L36" s="1446">
        <v>-127268</v>
      </c>
      <c r="M36" s="1510">
        <v>346695</v>
      </c>
      <c r="N36" s="1450">
        <v>-41423</v>
      </c>
      <c r="O36" s="1510">
        <v>305272</v>
      </c>
      <c r="P36" s="1450">
        <v>0</v>
      </c>
      <c r="Q36" s="1450">
        <v>2808</v>
      </c>
      <c r="R36" s="1450">
        <v>0</v>
      </c>
      <c r="S36" s="1450">
        <v>0</v>
      </c>
      <c r="T36" s="1450">
        <v>0</v>
      </c>
      <c r="U36" s="1510">
        <v>308080</v>
      </c>
      <c r="V36" s="1450"/>
      <c r="W36" s="1450">
        <v>6078</v>
      </c>
      <c r="X36" s="1449">
        <v>656424</v>
      </c>
      <c r="Y36" s="1448">
        <v>-29</v>
      </c>
      <c r="Z36" s="1447">
        <v>-176262</v>
      </c>
      <c r="AA36" s="1448"/>
      <c r="AB36" s="1447">
        <v>0</v>
      </c>
      <c r="AC36" s="1446">
        <v>-176262</v>
      </c>
      <c r="AD36" s="1509">
        <v>480162</v>
      </c>
      <c r="AE36" s="1447">
        <v>-8403</v>
      </c>
      <c r="AF36" s="1447">
        <v>-1200</v>
      </c>
      <c r="AG36" s="1447">
        <v>-9603</v>
      </c>
      <c r="AH36" s="1509">
        <v>470559</v>
      </c>
      <c r="AI36" s="1450">
        <v>-51685.5</v>
      </c>
      <c r="AJ36" s="1509">
        <v>418874</v>
      </c>
      <c r="AK36" s="1447">
        <v>295806</v>
      </c>
      <c r="AL36" s="1447">
        <v>123068</v>
      </c>
      <c r="AM36" s="1509">
        <v>20511</v>
      </c>
    </row>
    <row r="37" spans="1:39" ht="16.8" customHeight="1">
      <c r="A37" s="1466" t="s">
        <v>887</v>
      </c>
      <c r="B37" s="1466">
        <v>363002</v>
      </c>
      <c r="C37" s="1465" t="s">
        <v>1177</v>
      </c>
      <c r="D37" s="1464">
        <v>486</v>
      </c>
      <c r="E37" s="1496">
        <v>3642.513206532697</v>
      </c>
      <c r="F37" s="1496">
        <v>1770261</v>
      </c>
      <c r="G37" s="1496">
        <v>746.0335616438357</v>
      </c>
      <c r="H37" s="1496">
        <v>362572.31095890416</v>
      </c>
      <c r="I37" s="1494">
        <v>2132833</v>
      </c>
      <c r="J37" s="1495"/>
      <c r="K37" s="1458"/>
      <c r="L37" s="1457">
        <v>0</v>
      </c>
      <c r="M37" s="1494">
        <v>2132833</v>
      </c>
      <c r="N37" s="1461">
        <v>-12073</v>
      </c>
      <c r="O37" s="1494">
        <v>2120760</v>
      </c>
      <c r="P37" s="1461">
        <v>0</v>
      </c>
      <c r="Q37" s="1461">
        <v>2236</v>
      </c>
      <c r="R37" s="1461">
        <v>0</v>
      </c>
      <c r="S37" s="1461">
        <v>0</v>
      </c>
      <c r="T37" s="1461">
        <v>0</v>
      </c>
      <c r="U37" s="1494">
        <v>2122996</v>
      </c>
      <c r="V37" s="1461">
        <v>5278</v>
      </c>
      <c r="W37" s="1461"/>
      <c r="X37" s="1460">
        <v>2565108</v>
      </c>
      <c r="Y37" s="1459"/>
      <c r="Z37" s="1458">
        <v>0</v>
      </c>
      <c r="AA37" s="1459"/>
      <c r="AB37" s="1458">
        <v>0</v>
      </c>
      <c r="AC37" s="1457">
        <v>0</v>
      </c>
      <c r="AD37" s="1493">
        <v>2565108</v>
      </c>
      <c r="AE37" s="1458">
        <v>-44889</v>
      </c>
      <c r="AF37" s="1458">
        <v>-6413</v>
      </c>
      <c r="AG37" s="1458">
        <v>-51302</v>
      </c>
      <c r="AH37" s="1493">
        <v>2513806</v>
      </c>
      <c r="AI37" s="1461">
        <v>-2404.5</v>
      </c>
      <c r="AJ37" s="1493">
        <v>2511402</v>
      </c>
      <c r="AK37" s="1458">
        <v>1255703</v>
      </c>
      <c r="AL37" s="1458">
        <v>1255699</v>
      </c>
      <c r="AM37" s="1493">
        <v>209283</v>
      </c>
    </row>
    <row r="38" spans="1:39" ht="16.8" customHeight="1">
      <c r="A38" s="1514" t="s">
        <v>902</v>
      </c>
      <c r="B38" s="1514">
        <v>385001</v>
      </c>
      <c r="C38" s="1513" t="s">
        <v>1176</v>
      </c>
      <c r="D38" s="1506">
        <v>396</v>
      </c>
      <c r="E38" s="325">
        <v>3642.513206532697</v>
      </c>
      <c r="F38" s="325">
        <v>1442435</v>
      </c>
      <c r="G38" s="325">
        <v>618.75651162790689</v>
      </c>
      <c r="H38" s="325">
        <v>245027.57860465112</v>
      </c>
      <c r="I38" s="326">
        <v>1687463</v>
      </c>
      <c r="J38" s="1505"/>
      <c r="K38" s="327"/>
      <c r="L38" s="328">
        <v>0</v>
      </c>
      <c r="M38" s="326">
        <v>1687463</v>
      </c>
      <c r="N38" s="1503">
        <v>0</v>
      </c>
      <c r="O38" s="326">
        <v>1687463</v>
      </c>
      <c r="P38" s="1503">
        <v>0</v>
      </c>
      <c r="Q38" s="1503">
        <v>0</v>
      </c>
      <c r="R38" s="1503">
        <v>0</v>
      </c>
      <c r="S38" s="1503">
        <v>0</v>
      </c>
      <c r="T38" s="1503">
        <v>0</v>
      </c>
      <c r="U38" s="326">
        <v>1687463</v>
      </c>
      <c r="V38" s="1503">
        <v>5278</v>
      </c>
      <c r="W38" s="1503"/>
      <c r="X38" s="1504">
        <v>2090088</v>
      </c>
      <c r="Y38" s="329"/>
      <c r="Z38" s="327">
        <v>0</v>
      </c>
      <c r="AA38" s="329"/>
      <c r="AB38" s="327">
        <v>0</v>
      </c>
      <c r="AC38" s="328">
        <v>0</v>
      </c>
      <c r="AD38" s="1502">
        <v>2090088</v>
      </c>
      <c r="AE38" s="327">
        <v>-36577</v>
      </c>
      <c r="AF38" s="327">
        <v>-5225</v>
      </c>
      <c r="AG38" s="327">
        <v>-41802</v>
      </c>
      <c r="AH38" s="1502">
        <v>2048286</v>
      </c>
      <c r="AI38" s="1503">
        <v>0</v>
      </c>
      <c r="AJ38" s="1502">
        <v>2048286</v>
      </c>
      <c r="AK38" s="327">
        <v>1024145</v>
      </c>
      <c r="AL38" s="327">
        <v>1024141</v>
      </c>
      <c r="AM38" s="1502">
        <v>170690</v>
      </c>
    </row>
    <row r="39" spans="1:39" ht="16.8" customHeight="1">
      <c r="A39" s="1514" t="s">
        <v>903</v>
      </c>
      <c r="B39" s="1514">
        <v>385002</v>
      </c>
      <c r="C39" s="1513" t="s">
        <v>1175</v>
      </c>
      <c r="D39" s="1506">
        <v>430</v>
      </c>
      <c r="E39" s="325">
        <v>3642.513206532697</v>
      </c>
      <c r="F39" s="325">
        <v>1566281</v>
      </c>
      <c r="G39" s="325">
        <v>746.0335616438357</v>
      </c>
      <c r="H39" s="325">
        <v>320794.43150684936</v>
      </c>
      <c r="I39" s="326">
        <v>1887075</v>
      </c>
      <c r="J39" s="1505"/>
      <c r="K39" s="327"/>
      <c r="L39" s="328">
        <v>0</v>
      </c>
      <c r="M39" s="326">
        <v>1887075</v>
      </c>
      <c r="N39" s="1503">
        <v>-26074</v>
      </c>
      <c r="O39" s="326">
        <v>1861001</v>
      </c>
      <c r="P39" s="1503">
        <v>0</v>
      </c>
      <c r="Q39" s="1503">
        <v>11180</v>
      </c>
      <c r="R39" s="1503">
        <v>0</v>
      </c>
      <c r="S39" s="1503">
        <v>0</v>
      </c>
      <c r="T39" s="1503">
        <v>0</v>
      </c>
      <c r="U39" s="326">
        <v>1872181</v>
      </c>
      <c r="V39" s="1503">
        <v>5278</v>
      </c>
      <c r="W39" s="1503"/>
      <c r="X39" s="1504">
        <v>2269540</v>
      </c>
      <c r="Y39" s="329"/>
      <c r="Z39" s="327">
        <v>0</v>
      </c>
      <c r="AA39" s="329"/>
      <c r="AB39" s="327">
        <v>0</v>
      </c>
      <c r="AC39" s="328">
        <v>0</v>
      </c>
      <c r="AD39" s="1502">
        <v>2269540</v>
      </c>
      <c r="AE39" s="327">
        <v>-39717</v>
      </c>
      <c r="AF39" s="327">
        <v>-5674</v>
      </c>
      <c r="AG39" s="327">
        <v>-45391</v>
      </c>
      <c r="AH39" s="1502">
        <v>2224149</v>
      </c>
      <c r="AI39" s="1503">
        <v>-19197</v>
      </c>
      <c r="AJ39" s="1502">
        <v>2204952</v>
      </c>
      <c r="AK39" s="327">
        <v>1102476</v>
      </c>
      <c r="AL39" s="327">
        <v>1102476</v>
      </c>
      <c r="AM39" s="1502">
        <v>183746</v>
      </c>
    </row>
    <row r="40" spans="1:39" ht="16.8" customHeight="1">
      <c r="A40" s="1508" t="s">
        <v>904</v>
      </c>
      <c r="B40" s="1508">
        <v>385003</v>
      </c>
      <c r="C40" s="1513" t="s">
        <v>1174</v>
      </c>
      <c r="D40" s="1506">
        <v>455</v>
      </c>
      <c r="E40" s="325">
        <v>3642.513206532697</v>
      </c>
      <c r="F40" s="325">
        <v>1657344</v>
      </c>
      <c r="G40" s="1503">
        <v>746.0335616438357</v>
      </c>
      <c r="H40" s="325">
        <v>339445.27054794523</v>
      </c>
      <c r="I40" s="326">
        <v>1996789</v>
      </c>
      <c r="J40" s="1505"/>
      <c r="K40" s="327"/>
      <c r="L40" s="328">
        <v>0</v>
      </c>
      <c r="M40" s="326">
        <v>1996789</v>
      </c>
      <c r="N40" s="1503">
        <v>-3236</v>
      </c>
      <c r="O40" s="326">
        <v>1993553</v>
      </c>
      <c r="P40" s="1503">
        <v>0</v>
      </c>
      <c r="Q40" s="1503">
        <v>1456</v>
      </c>
      <c r="R40" s="1503">
        <v>0</v>
      </c>
      <c r="S40" s="1503">
        <v>0</v>
      </c>
      <c r="T40" s="1503">
        <v>0</v>
      </c>
      <c r="U40" s="326">
        <v>1995009</v>
      </c>
      <c r="V40" s="1503">
        <v>5278</v>
      </c>
      <c r="W40" s="1503"/>
      <c r="X40" s="1504">
        <v>2401490</v>
      </c>
      <c r="Y40" s="329"/>
      <c r="Z40" s="327">
        <v>0</v>
      </c>
      <c r="AA40" s="329"/>
      <c r="AB40" s="327">
        <v>0</v>
      </c>
      <c r="AC40" s="328">
        <v>0</v>
      </c>
      <c r="AD40" s="1502">
        <v>2401490</v>
      </c>
      <c r="AE40" s="327">
        <v>-42026</v>
      </c>
      <c r="AF40" s="327">
        <v>-6004</v>
      </c>
      <c r="AG40" s="327">
        <v>-48030</v>
      </c>
      <c r="AH40" s="1502">
        <v>2353460</v>
      </c>
      <c r="AI40" s="1503">
        <v>0</v>
      </c>
      <c r="AJ40" s="1502">
        <v>2353460</v>
      </c>
      <c r="AK40" s="327">
        <v>1176732</v>
      </c>
      <c r="AL40" s="327">
        <v>1176728</v>
      </c>
      <c r="AM40" s="1502">
        <v>196121</v>
      </c>
    </row>
    <row r="41" spans="1:39" ht="16.8" customHeight="1">
      <c r="A41" s="1517" t="s">
        <v>899</v>
      </c>
      <c r="B41" s="1517">
        <v>381001</v>
      </c>
      <c r="C41" s="1454" t="s">
        <v>1173</v>
      </c>
      <c r="D41" s="1453">
        <v>544</v>
      </c>
      <c r="E41" s="1512">
        <v>3642.513206532697</v>
      </c>
      <c r="F41" s="1512">
        <v>1981527</v>
      </c>
      <c r="G41" s="1450">
        <v>743.65689655172423</v>
      </c>
      <c r="H41" s="1512">
        <v>404549.35172413796</v>
      </c>
      <c r="I41" s="1510">
        <v>2386076</v>
      </c>
      <c r="J41" s="1511"/>
      <c r="K41" s="1447"/>
      <c r="L41" s="1446">
        <v>0</v>
      </c>
      <c r="M41" s="1510">
        <v>2386076</v>
      </c>
      <c r="N41" s="1450">
        <v>0</v>
      </c>
      <c r="O41" s="1510">
        <v>2386076</v>
      </c>
      <c r="P41" s="1450">
        <v>0</v>
      </c>
      <c r="Q41" s="1450">
        <v>2938</v>
      </c>
      <c r="R41" s="1450">
        <v>0</v>
      </c>
      <c r="S41" s="1450">
        <v>0</v>
      </c>
      <c r="T41" s="1450">
        <v>0</v>
      </c>
      <c r="U41" s="1510">
        <v>2389014</v>
      </c>
      <c r="V41" s="1450">
        <v>5278</v>
      </c>
      <c r="W41" s="1503"/>
      <c r="X41" s="1449">
        <v>2871232</v>
      </c>
      <c r="Y41" s="1448"/>
      <c r="Z41" s="1447">
        <v>0</v>
      </c>
      <c r="AA41" s="1448"/>
      <c r="AB41" s="1447">
        <v>0</v>
      </c>
      <c r="AC41" s="1446">
        <v>0</v>
      </c>
      <c r="AD41" s="1509">
        <v>2871232</v>
      </c>
      <c r="AE41" s="1447">
        <v>-50247</v>
      </c>
      <c r="AF41" s="1447">
        <v>-7178</v>
      </c>
      <c r="AG41" s="1447">
        <v>-57425</v>
      </c>
      <c r="AH41" s="1509">
        <v>2813807</v>
      </c>
      <c r="AI41" s="1450">
        <v>0</v>
      </c>
      <c r="AJ41" s="1509">
        <v>2813807</v>
      </c>
      <c r="AK41" s="1447">
        <v>1406904</v>
      </c>
      <c r="AL41" s="1447">
        <v>1406903</v>
      </c>
      <c r="AM41" s="1509">
        <v>234484</v>
      </c>
    </row>
    <row r="42" spans="1:39" ht="16.8" customHeight="1">
      <c r="A42" s="1466" t="s">
        <v>900</v>
      </c>
      <c r="B42" s="1466">
        <v>382001</v>
      </c>
      <c r="C42" s="1465" t="s">
        <v>1172</v>
      </c>
      <c r="D42" s="1516">
        <v>493</v>
      </c>
      <c r="E42" s="1496">
        <v>3642.513206532697</v>
      </c>
      <c r="F42" s="1496">
        <v>1795759</v>
      </c>
      <c r="G42" s="1461">
        <v>783.54939759036142</v>
      </c>
      <c r="H42" s="1496">
        <v>386289.85301204817</v>
      </c>
      <c r="I42" s="1494">
        <v>2182049</v>
      </c>
      <c r="J42" s="1495"/>
      <c r="K42" s="1458"/>
      <c r="L42" s="1457">
        <v>0</v>
      </c>
      <c r="M42" s="1494">
        <v>2182049</v>
      </c>
      <c r="N42" s="1461">
        <v>-12485</v>
      </c>
      <c r="O42" s="1494">
        <v>2169564</v>
      </c>
      <c r="P42" s="1461">
        <v>0</v>
      </c>
      <c r="Q42" s="1461">
        <v>12818</v>
      </c>
      <c r="R42" s="1461">
        <v>0</v>
      </c>
      <c r="S42" s="1461">
        <v>0</v>
      </c>
      <c r="T42" s="1461">
        <v>0</v>
      </c>
      <c r="U42" s="1494">
        <v>2182382</v>
      </c>
      <c r="V42" s="1461">
        <v>5278</v>
      </c>
      <c r="W42" s="1461"/>
      <c r="X42" s="1460">
        <v>2602054</v>
      </c>
      <c r="Y42" s="1459"/>
      <c r="Z42" s="1458">
        <v>0</v>
      </c>
      <c r="AA42" s="1459"/>
      <c r="AB42" s="1458">
        <v>0</v>
      </c>
      <c r="AC42" s="1457">
        <v>0</v>
      </c>
      <c r="AD42" s="1493">
        <v>2602054</v>
      </c>
      <c r="AE42" s="1458">
        <v>-45536</v>
      </c>
      <c r="AF42" s="1458">
        <v>-6505</v>
      </c>
      <c r="AG42" s="1458">
        <v>-52041</v>
      </c>
      <c r="AH42" s="1493">
        <v>2550013</v>
      </c>
      <c r="AI42" s="1461">
        <v>-7072.5</v>
      </c>
      <c r="AJ42" s="1493">
        <v>2542941</v>
      </c>
      <c r="AK42" s="1458">
        <v>1271472</v>
      </c>
      <c r="AL42" s="1458">
        <v>1271469</v>
      </c>
      <c r="AM42" s="1493">
        <v>211912</v>
      </c>
    </row>
    <row r="43" spans="1:39" ht="16.8" customHeight="1">
      <c r="A43" s="1514" t="s">
        <v>901</v>
      </c>
      <c r="B43" s="1514">
        <v>382002</v>
      </c>
      <c r="C43" s="1513" t="s">
        <v>1171</v>
      </c>
      <c r="D43" s="1506">
        <v>805</v>
      </c>
      <c r="E43" s="325">
        <v>3642.513206532697</v>
      </c>
      <c r="F43" s="325">
        <v>2932223</v>
      </c>
      <c r="G43" s="325">
        <v>746.0335616438357</v>
      </c>
      <c r="H43" s="325">
        <v>600557.01712328778</v>
      </c>
      <c r="I43" s="326">
        <v>3532780</v>
      </c>
      <c r="J43" s="1505"/>
      <c r="K43" s="327"/>
      <c r="L43" s="328">
        <v>0</v>
      </c>
      <c r="M43" s="326">
        <v>3532780</v>
      </c>
      <c r="N43" s="1503">
        <v>-4919</v>
      </c>
      <c r="O43" s="326">
        <v>3527861</v>
      </c>
      <c r="P43" s="1503">
        <v>0</v>
      </c>
      <c r="Q43" s="1503">
        <v>20930</v>
      </c>
      <c r="R43" s="1503">
        <v>0</v>
      </c>
      <c r="S43" s="1503">
        <v>0</v>
      </c>
      <c r="T43" s="1503">
        <v>0</v>
      </c>
      <c r="U43" s="326">
        <v>3548791</v>
      </c>
      <c r="V43" s="1503">
        <v>5278</v>
      </c>
      <c r="W43" s="1503"/>
      <c r="X43" s="1504">
        <v>4248790</v>
      </c>
      <c r="Y43" s="329"/>
      <c r="Z43" s="327">
        <v>0</v>
      </c>
      <c r="AA43" s="329"/>
      <c r="AB43" s="327">
        <v>0</v>
      </c>
      <c r="AC43" s="328">
        <v>0</v>
      </c>
      <c r="AD43" s="1502">
        <v>4248790</v>
      </c>
      <c r="AE43" s="327">
        <v>-74354</v>
      </c>
      <c r="AF43" s="327">
        <v>-10622</v>
      </c>
      <c r="AG43" s="327">
        <v>-84976</v>
      </c>
      <c r="AH43" s="1502">
        <v>4163814</v>
      </c>
      <c r="AI43" s="1503">
        <v>-2404.5</v>
      </c>
      <c r="AJ43" s="1502">
        <v>4161410</v>
      </c>
      <c r="AK43" s="327">
        <v>2080704</v>
      </c>
      <c r="AL43" s="327">
        <v>2080706</v>
      </c>
      <c r="AM43" s="1502">
        <v>346784</v>
      </c>
    </row>
    <row r="44" spans="1:39" ht="16.8" customHeight="1">
      <c r="A44" s="1508" t="s">
        <v>919</v>
      </c>
      <c r="B44" s="1508">
        <v>398004</v>
      </c>
      <c r="C44" s="1513" t="s">
        <v>545</v>
      </c>
      <c r="D44" s="1506">
        <v>496</v>
      </c>
      <c r="E44" s="325">
        <v>3642.513206532697</v>
      </c>
      <c r="F44" s="325">
        <v>1806687</v>
      </c>
      <c r="G44" s="1503">
        <v>741.31578947368428</v>
      </c>
      <c r="H44" s="325">
        <v>367692.63157894742</v>
      </c>
      <c r="I44" s="326">
        <v>2174380</v>
      </c>
      <c r="J44" s="1505"/>
      <c r="K44" s="327"/>
      <c r="L44" s="328">
        <v>0</v>
      </c>
      <c r="M44" s="326">
        <v>2174380</v>
      </c>
      <c r="N44" s="1503">
        <v>-4262</v>
      </c>
      <c r="O44" s="326">
        <v>2170118</v>
      </c>
      <c r="P44" s="1503">
        <v>0</v>
      </c>
      <c r="Q44" s="1503">
        <v>0</v>
      </c>
      <c r="R44" s="1503">
        <v>0</v>
      </c>
      <c r="S44" s="1503">
        <v>0</v>
      </c>
      <c r="T44" s="1503">
        <v>0</v>
      </c>
      <c r="U44" s="326">
        <v>2170118</v>
      </c>
      <c r="V44" s="1503">
        <v>5278</v>
      </c>
      <c r="W44" s="1503"/>
      <c r="X44" s="1504">
        <v>2617888</v>
      </c>
      <c r="Y44" s="329"/>
      <c r="Z44" s="327">
        <v>0</v>
      </c>
      <c r="AA44" s="329"/>
      <c r="AB44" s="327">
        <v>0</v>
      </c>
      <c r="AC44" s="328">
        <v>0</v>
      </c>
      <c r="AD44" s="1502">
        <v>2617888</v>
      </c>
      <c r="AE44" s="327">
        <v>-45813</v>
      </c>
      <c r="AF44" s="327">
        <v>-6545</v>
      </c>
      <c r="AG44" s="327">
        <v>-52358</v>
      </c>
      <c r="AH44" s="1502">
        <v>2565530</v>
      </c>
      <c r="AI44" s="1503">
        <v>-4668</v>
      </c>
      <c r="AJ44" s="1502">
        <v>2560862</v>
      </c>
      <c r="AK44" s="327">
        <v>1280430</v>
      </c>
      <c r="AL44" s="327">
        <v>1280432</v>
      </c>
      <c r="AM44" s="1502">
        <v>213405</v>
      </c>
    </row>
    <row r="45" spans="1:39" ht="16.8" customHeight="1">
      <c r="A45" s="1514" t="s">
        <v>898</v>
      </c>
      <c r="B45" s="1514">
        <v>374001</v>
      </c>
      <c r="C45" s="1513" t="s">
        <v>523</v>
      </c>
      <c r="D45" s="1506">
        <v>491</v>
      </c>
      <c r="E45" s="325">
        <v>3642.513206532697</v>
      </c>
      <c r="F45" s="325">
        <v>1788474</v>
      </c>
      <c r="G45" s="325">
        <v>746.0335616438357</v>
      </c>
      <c r="H45" s="325">
        <v>366302.47876712331</v>
      </c>
      <c r="I45" s="326">
        <v>2154776</v>
      </c>
      <c r="J45" s="1505"/>
      <c r="K45" s="327"/>
      <c r="L45" s="328">
        <v>0</v>
      </c>
      <c r="M45" s="326">
        <v>2154776</v>
      </c>
      <c r="N45" s="1503">
        <v>0</v>
      </c>
      <c r="O45" s="326">
        <v>2154776</v>
      </c>
      <c r="P45" s="1503">
        <v>0</v>
      </c>
      <c r="Q45" s="1503">
        <v>2210</v>
      </c>
      <c r="R45" s="1503">
        <v>0</v>
      </c>
      <c r="S45" s="1503">
        <v>0</v>
      </c>
      <c r="T45" s="1503">
        <v>0</v>
      </c>
      <c r="U45" s="326">
        <v>2156986</v>
      </c>
      <c r="V45" s="1503">
        <v>5278</v>
      </c>
      <c r="W45" s="1503"/>
      <c r="X45" s="1504">
        <v>2591498</v>
      </c>
      <c r="Y45" s="329"/>
      <c r="Z45" s="327">
        <v>0</v>
      </c>
      <c r="AA45" s="329"/>
      <c r="AB45" s="327">
        <v>0</v>
      </c>
      <c r="AC45" s="328">
        <v>0</v>
      </c>
      <c r="AD45" s="1502">
        <v>2591498</v>
      </c>
      <c r="AE45" s="327">
        <v>-45351</v>
      </c>
      <c r="AF45" s="327">
        <v>-6479</v>
      </c>
      <c r="AG45" s="327">
        <v>-51830</v>
      </c>
      <c r="AH45" s="1502">
        <v>2539668</v>
      </c>
      <c r="AI45" s="1503">
        <v>0</v>
      </c>
      <c r="AJ45" s="1502">
        <v>2539668</v>
      </c>
      <c r="AK45" s="327">
        <v>1269834</v>
      </c>
      <c r="AL45" s="327">
        <v>1269834</v>
      </c>
      <c r="AM45" s="1502">
        <v>211639</v>
      </c>
    </row>
    <row r="46" spans="1:39" ht="28.8" customHeight="1">
      <c r="A46" s="1455" t="s">
        <v>896</v>
      </c>
      <c r="B46" s="1455">
        <v>373001</v>
      </c>
      <c r="C46" s="1454" t="s">
        <v>1170</v>
      </c>
      <c r="D46" s="1453">
        <v>490</v>
      </c>
      <c r="E46" s="1512">
        <v>3642.513206532697</v>
      </c>
      <c r="F46" s="1512">
        <v>1784831</v>
      </c>
      <c r="G46" s="1512">
        <v>746.0335616438357</v>
      </c>
      <c r="H46" s="1512">
        <v>365556.44520547951</v>
      </c>
      <c r="I46" s="1510">
        <v>2150387</v>
      </c>
      <c r="J46" s="1511"/>
      <c r="K46" s="1447"/>
      <c r="L46" s="1446">
        <v>0</v>
      </c>
      <c r="M46" s="1510">
        <v>2150387</v>
      </c>
      <c r="N46" s="1450">
        <v>0</v>
      </c>
      <c r="O46" s="1510">
        <v>2150387</v>
      </c>
      <c r="P46" s="1450">
        <v>0</v>
      </c>
      <c r="Q46" s="1450">
        <v>2860</v>
      </c>
      <c r="R46" s="1450">
        <v>0</v>
      </c>
      <c r="S46" s="1450">
        <v>0</v>
      </c>
      <c r="T46" s="1450">
        <v>0</v>
      </c>
      <c r="U46" s="1510">
        <v>2153247</v>
      </c>
      <c r="V46" s="1450"/>
      <c r="W46" s="1450">
        <v>6078</v>
      </c>
      <c r="X46" s="1449">
        <v>2978220</v>
      </c>
      <c r="Y46" s="1448"/>
      <c r="Z46" s="1447">
        <v>0</v>
      </c>
      <c r="AA46" s="1448"/>
      <c r="AB46" s="1447">
        <v>0</v>
      </c>
      <c r="AC46" s="1446">
        <v>0</v>
      </c>
      <c r="AD46" s="1509">
        <v>2978220</v>
      </c>
      <c r="AE46" s="1447">
        <v>-52119</v>
      </c>
      <c r="AF46" s="1447">
        <v>-7446</v>
      </c>
      <c r="AG46" s="1447">
        <v>-59565</v>
      </c>
      <c r="AH46" s="1509">
        <v>2918655</v>
      </c>
      <c r="AI46" s="1450">
        <v>0</v>
      </c>
      <c r="AJ46" s="1509">
        <v>2918655</v>
      </c>
      <c r="AK46" s="1447">
        <v>1459326</v>
      </c>
      <c r="AL46" s="1447">
        <v>1459329</v>
      </c>
      <c r="AM46" s="1509">
        <v>243222</v>
      </c>
    </row>
    <row r="47" spans="1:39" ht="16.8" customHeight="1">
      <c r="A47" s="1466" t="s">
        <v>897</v>
      </c>
      <c r="B47" s="1466">
        <v>373002</v>
      </c>
      <c r="C47" s="1465" t="s">
        <v>1169</v>
      </c>
      <c r="D47" s="1464">
        <v>518</v>
      </c>
      <c r="E47" s="1496">
        <v>3642.513206532697</v>
      </c>
      <c r="F47" s="1496">
        <v>1886822</v>
      </c>
      <c r="G47" s="1496">
        <v>746.0335616438357</v>
      </c>
      <c r="H47" s="1496">
        <v>386445.38493150688</v>
      </c>
      <c r="I47" s="1494">
        <v>2273267</v>
      </c>
      <c r="J47" s="1495"/>
      <c r="K47" s="1458"/>
      <c r="L47" s="1457">
        <v>0</v>
      </c>
      <c r="M47" s="1494">
        <v>2273267</v>
      </c>
      <c r="N47" s="1461">
        <v>0</v>
      </c>
      <c r="O47" s="1494">
        <v>2273267</v>
      </c>
      <c r="P47" s="1461">
        <v>0</v>
      </c>
      <c r="Q47" s="1461">
        <v>3094</v>
      </c>
      <c r="R47" s="1461">
        <v>0</v>
      </c>
      <c r="S47" s="1461">
        <v>0</v>
      </c>
      <c r="T47" s="1461">
        <v>0</v>
      </c>
      <c r="U47" s="1494">
        <v>2276361</v>
      </c>
      <c r="V47" s="1461">
        <v>5278</v>
      </c>
      <c r="W47" s="1461"/>
      <c r="X47" s="1460">
        <v>2734004</v>
      </c>
      <c r="Y47" s="1459"/>
      <c r="Z47" s="1458">
        <v>0</v>
      </c>
      <c r="AA47" s="1459"/>
      <c r="AB47" s="1458">
        <v>0</v>
      </c>
      <c r="AC47" s="1457">
        <v>0</v>
      </c>
      <c r="AD47" s="1493">
        <v>2734004</v>
      </c>
      <c r="AE47" s="1458">
        <v>-47845</v>
      </c>
      <c r="AF47" s="1458">
        <v>-6835</v>
      </c>
      <c r="AG47" s="1458">
        <v>-54680</v>
      </c>
      <c r="AH47" s="1493">
        <v>2679324</v>
      </c>
      <c r="AI47" s="1461">
        <v>0</v>
      </c>
      <c r="AJ47" s="1493">
        <v>2679324</v>
      </c>
      <c r="AK47" s="1458">
        <v>1339662</v>
      </c>
      <c r="AL47" s="1458">
        <v>1339662</v>
      </c>
      <c r="AM47" s="1493">
        <v>223277</v>
      </c>
    </row>
    <row r="48" spans="1:39" ht="16.8" customHeight="1">
      <c r="A48" s="1514" t="s">
        <v>891</v>
      </c>
      <c r="B48" s="1514">
        <v>369001</v>
      </c>
      <c r="C48" s="1513" t="s">
        <v>1168</v>
      </c>
      <c r="D48" s="1515">
        <v>632</v>
      </c>
      <c r="E48" s="325">
        <v>3642.513206532697</v>
      </c>
      <c r="F48" s="325">
        <v>2302068</v>
      </c>
      <c r="G48" s="1503">
        <v>746.0335616438357</v>
      </c>
      <c r="H48" s="325">
        <v>471493.21095890418</v>
      </c>
      <c r="I48" s="326">
        <v>2773561</v>
      </c>
      <c r="J48" s="1505"/>
      <c r="K48" s="327"/>
      <c r="L48" s="328">
        <v>0</v>
      </c>
      <c r="M48" s="326">
        <v>2773561</v>
      </c>
      <c r="N48" s="1503">
        <v>-11961</v>
      </c>
      <c r="O48" s="326">
        <v>2761600</v>
      </c>
      <c r="P48" s="1503">
        <v>0</v>
      </c>
      <c r="Q48" s="1503">
        <v>4056</v>
      </c>
      <c r="R48" s="1503">
        <v>0</v>
      </c>
      <c r="S48" s="1503">
        <v>0</v>
      </c>
      <c r="T48" s="1503">
        <v>0</v>
      </c>
      <c r="U48" s="326">
        <v>2765656</v>
      </c>
      <c r="V48" s="1503">
        <v>5278</v>
      </c>
      <c r="W48" s="1503"/>
      <c r="X48" s="1504">
        <v>3335696</v>
      </c>
      <c r="Y48" s="329"/>
      <c r="Z48" s="327">
        <v>0</v>
      </c>
      <c r="AA48" s="329"/>
      <c r="AB48" s="327">
        <v>0</v>
      </c>
      <c r="AC48" s="328">
        <v>0</v>
      </c>
      <c r="AD48" s="1502">
        <v>3335696</v>
      </c>
      <c r="AE48" s="327">
        <v>-58375</v>
      </c>
      <c r="AF48" s="327">
        <v>-8339</v>
      </c>
      <c r="AG48" s="327">
        <v>-66714</v>
      </c>
      <c r="AH48" s="1502">
        <v>3268982</v>
      </c>
      <c r="AI48" s="1503">
        <v>-11670</v>
      </c>
      <c r="AJ48" s="1502">
        <v>3257312</v>
      </c>
      <c r="AK48" s="327">
        <v>1628658</v>
      </c>
      <c r="AL48" s="327">
        <v>1628654</v>
      </c>
      <c r="AM48" s="1502">
        <v>271442</v>
      </c>
    </row>
    <row r="49" spans="1:39" ht="16.8" customHeight="1">
      <c r="A49" s="1514" t="s">
        <v>892</v>
      </c>
      <c r="B49" s="1514">
        <v>369002</v>
      </c>
      <c r="C49" s="1513" t="s">
        <v>1167</v>
      </c>
      <c r="D49" s="1506">
        <v>643</v>
      </c>
      <c r="E49" s="325">
        <v>3642.513206532697</v>
      </c>
      <c r="F49" s="325">
        <v>2342136</v>
      </c>
      <c r="G49" s="325">
        <v>746.0335616438357</v>
      </c>
      <c r="H49" s="325">
        <v>479699.58013698633</v>
      </c>
      <c r="I49" s="326">
        <v>2821836</v>
      </c>
      <c r="J49" s="1505"/>
      <c r="K49" s="327"/>
      <c r="L49" s="328">
        <v>0</v>
      </c>
      <c r="M49" s="326">
        <v>2821836</v>
      </c>
      <c r="N49" s="1503">
        <v>-8615</v>
      </c>
      <c r="O49" s="326">
        <v>2813221</v>
      </c>
      <c r="P49" s="1503">
        <v>0</v>
      </c>
      <c r="Q49" s="1503">
        <v>3120</v>
      </c>
      <c r="R49" s="1503">
        <v>0</v>
      </c>
      <c r="S49" s="1503">
        <v>0</v>
      </c>
      <c r="T49" s="1503">
        <v>0</v>
      </c>
      <c r="U49" s="326">
        <v>2816341</v>
      </c>
      <c r="V49" s="1503">
        <v>5278</v>
      </c>
      <c r="W49" s="1503"/>
      <c r="X49" s="1504">
        <v>3393754</v>
      </c>
      <c r="Y49" s="329"/>
      <c r="Z49" s="327">
        <v>0</v>
      </c>
      <c r="AA49" s="329"/>
      <c r="AB49" s="327">
        <v>0</v>
      </c>
      <c r="AC49" s="328">
        <v>0</v>
      </c>
      <c r="AD49" s="1502">
        <v>3393754</v>
      </c>
      <c r="AE49" s="327">
        <v>-59391</v>
      </c>
      <c r="AF49" s="327">
        <v>-8484</v>
      </c>
      <c r="AG49" s="327">
        <v>-67875</v>
      </c>
      <c r="AH49" s="1502">
        <v>3325879</v>
      </c>
      <c r="AI49" s="1503">
        <v>-9477</v>
      </c>
      <c r="AJ49" s="1502">
        <v>3316402</v>
      </c>
      <c r="AK49" s="327">
        <v>1658202</v>
      </c>
      <c r="AL49" s="327">
        <v>1658200</v>
      </c>
      <c r="AM49" s="1502">
        <v>276367</v>
      </c>
    </row>
    <row r="50" spans="1:39" ht="16.8" customHeight="1">
      <c r="A50" s="1514" t="s">
        <v>893</v>
      </c>
      <c r="B50" s="1514">
        <v>369003</v>
      </c>
      <c r="C50" s="1513" t="s">
        <v>1166</v>
      </c>
      <c r="D50" s="1506">
        <v>770</v>
      </c>
      <c r="E50" s="325">
        <v>3642.513206532697</v>
      </c>
      <c r="F50" s="325">
        <v>2804735</v>
      </c>
      <c r="G50" s="325">
        <v>746.0335616438357</v>
      </c>
      <c r="H50" s="325">
        <v>574445.84246575343</v>
      </c>
      <c r="I50" s="326">
        <v>3379181</v>
      </c>
      <c r="J50" s="1505"/>
      <c r="K50" s="327"/>
      <c r="L50" s="328">
        <v>0</v>
      </c>
      <c r="M50" s="326">
        <v>3379181</v>
      </c>
      <c r="N50" s="1503">
        <v>-2174</v>
      </c>
      <c r="O50" s="326">
        <v>3377007</v>
      </c>
      <c r="P50" s="1503">
        <v>0</v>
      </c>
      <c r="Q50" s="1503">
        <v>3874</v>
      </c>
      <c r="R50" s="1503">
        <v>0</v>
      </c>
      <c r="S50" s="1503">
        <v>0</v>
      </c>
      <c r="T50" s="1503">
        <v>0</v>
      </c>
      <c r="U50" s="326">
        <v>3380881</v>
      </c>
      <c r="V50" s="1503">
        <v>5278</v>
      </c>
      <c r="W50" s="1503"/>
      <c r="X50" s="1504">
        <v>4064060</v>
      </c>
      <c r="Y50" s="329"/>
      <c r="Z50" s="327">
        <v>0</v>
      </c>
      <c r="AA50" s="329"/>
      <c r="AB50" s="327">
        <v>0</v>
      </c>
      <c r="AC50" s="328">
        <v>0</v>
      </c>
      <c r="AD50" s="1502">
        <v>4064060</v>
      </c>
      <c r="AE50" s="327">
        <v>-71121</v>
      </c>
      <c r="AF50" s="327">
        <v>-10160</v>
      </c>
      <c r="AG50" s="327">
        <v>-81281</v>
      </c>
      <c r="AH50" s="1502">
        <v>3982779</v>
      </c>
      <c r="AI50" s="1503">
        <v>-2404.5</v>
      </c>
      <c r="AJ50" s="1502">
        <v>3980375</v>
      </c>
      <c r="AK50" s="327">
        <v>1990188</v>
      </c>
      <c r="AL50" s="327">
        <v>1990187</v>
      </c>
      <c r="AM50" s="1502">
        <v>331698</v>
      </c>
    </row>
    <row r="51" spans="1:39" ht="16.8" customHeight="1">
      <c r="A51" s="1455" t="s">
        <v>894</v>
      </c>
      <c r="B51" s="1455">
        <v>369005</v>
      </c>
      <c r="C51" s="1454" t="s">
        <v>1165</v>
      </c>
      <c r="D51" s="1453">
        <v>346</v>
      </c>
      <c r="E51" s="1512">
        <v>3642.513206532697</v>
      </c>
      <c r="F51" s="1512">
        <v>1260310</v>
      </c>
      <c r="G51" s="1512">
        <v>746.0335616438357</v>
      </c>
      <c r="H51" s="1512">
        <v>258127.61232876717</v>
      </c>
      <c r="I51" s="1510">
        <v>1518438</v>
      </c>
      <c r="J51" s="1511"/>
      <c r="K51" s="1447"/>
      <c r="L51" s="1446">
        <v>0</v>
      </c>
      <c r="M51" s="1510">
        <v>1518438</v>
      </c>
      <c r="N51" s="1450">
        <v>-69601</v>
      </c>
      <c r="O51" s="1510">
        <v>1448837</v>
      </c>
      <c r="P51" s="1450">
        <v>0</v>
      </c>
      <c r="Q51" s="1450">
        <v>8996</v>
      </c>
      <c r="R51" s="1450">
        <v>0</v>
      </c>
      <c r="S51" s="1450">
        <v>0</v>
      </c>
      <c r="T51" s="1450">
        <v>0</v>
      </c>
      <c r="U51" s="1510">
        <v>1457833</v>
      </c>
      <c r="V51" s="1450">
        <v>5278</v>
      </c>
      <c r="W51" s="1450"/>
      <c r="X51" s="1449">
        <v>1826188</v>
      </c>
      <c r="Y51" s="1448"/>
      <c r="Z51" s="1447">
        <v>0</v>
      </c>
      <c r="AA51" s="1448"/>
      <c r="AB51" s="1447">
        <v>0</v>
      </c>
      <c r="AC51" s="1446">
        <v>0</v>
      </c>
      <c r="AD51" s="1509">
        <v>1826188</v>
      </c>
      <c r="AE51" s="1447">
        <v>-31958</v>
      </c>
      <c r="AF51" s="1447">
        <v>-4565</v>
      </c>
      <c r="AG51" s="1447">
        <v>-36523</v>
      </c>
      <c r="AH51" s="1509">
        <v>1789665</v>
      </c>
      <c r="AI51" s="1450">
        <v>-86272.5</v>
      </c>
      <c r="AJ51" s="1509">
        <v>1703393</v>
      </c>
      <c r="AK51" s="1447">
        <v>851698</v>
      </c>
      <c r="AL51" s="1447">
        <v>851695</v>
      </c>
      <c r="AM51" s="1509">
        <v>141949</v>
      </c>
    </row>
    <row r="52" spans="1:39" ht="16.8" customHeight="1">
      <c r="A52" s="1508" t="s">
        <v>895</v>
      </c>
      <c r="B52" s="1508">
        <v>369006</v>
      </c>
      <c r="C52" s="1507" t="s">
        <v>1164</v>
      </c>
      <c r="D52" s="1506">
        <v>816</v>
      </c>
      <c r="E52" s="325">
        <v>3642.513206532697</v>
      </c>
      <c r="F52" s="325">
        <v>2972291</v>
      </c>
      <c r="G52" s="1503">
        <v>746.0335616438357</v>
      </c>
      <c r="H52" s="325">
        <v>608763.38630136987</v>
      </c>
      <c r="I52" s="326">
        <v>3581054</v>
      </c>
      <c r="J52" s="1505"/>
      <c r="K52" s="327"/>
      <c r="L52" s="328">
        <v>0</v>
      </c>
      <c r="M52" s="326">
        <v>3581054</v>
      </c>
      <c r="N52" s="1503">
        <v>-8533</v>
      </c>
      <c r="O52" s="326">
        <v>3572521</v>
      </c>
      <c r="P52" s="1503">
        <v>0</v>
      </c>
      <c r="Q52" s="1503">
        <v>4862</v>
      </c>
      <c r="R52" s="1503">
        <v>0</v>
      </c>
      <c r="S52" s="1503">
        <v>0</v>
      </c>
      <c r="T52" s="1503">
        <v>0</v>
      </c>
      <c r="U52" s="326">
        <v>3577383</v>
      </c>
      <c r="V52" s="1503">
        <v>5278</v>
      </c>
      <c r="W52" s="1503"/>
      <c r="X52" s="1504">
        <v>4306848</v>
      </c>
      <c r="Y52" s="329"/>
      <c r="Z52" s="327">
        <v>0</v>
      </c>
      <c r="AA52" s="329"/>
      <c r="AB52" s="327">
        <v>0</v>
      </c>
      <c r="AC52" s="328">
        <v>0</v>
      </c>
      <c r="AD52" s="1502">
        <v>4306848</v>
      </c>
      <c r="AE52" s="327">
        <v>-75370</v>
      </c>
      <c r="AF52" s="327">
        <v>-10767</v>
      </c>
      <c r="AG52" s="327">
        <v>-86137</v>
      </c>
      <c r="AH52" s="1502">
        <v>4220711</v>
      </c>
      <c r="AI52" s="1503">
        <v>-9336</v>
      </c>
      <c r="AJ52" s="1502">
        <v>4211375</v>
      </c>
      <c r="AK52" s="327">
        <v>2105688</v>
      </c>
      <c r="AL52" s="327">
        <v>2105687</v>
      </c>
      <c r="AM52" s="1502">
        <v>350948</v>
      </c>
    </row>
    <row r="53" spans="1:39" ht="28.8" customHeight="1">
      <c r="A53" s="1501" t="s">
        <v>666</v>
      </c>
      <c r="B53" s="1501">
        <v>369007</v>
      </c>
      <c r="C53" s="1500" t="s">
        <v>1163</v>
      </c>
      <c r="D53" s="1499">
        <v>681</v>
      </c>
      <c r="E53" s="1489">
        <v>3642.513206532697</v>
      </c>
      <c r="F53" s="1489">
        <v>2480551</v>
      </c>
      <c r="G53" s="1483">
        <v>746.0335616438357</v>
      </c>
      <c r="H53" s="1489">
        <v>508048.85547945212</v>
      </c>
      <c r="I53" s="1487">
        <v>2988600</v>
      </c>
      <c r="J53" s="1488"/>
      <c r="K53" s="1482"/>
      <c r="L53" s="1484">
        <v>0</v>
      </c>
      <c r="M53" s="1487">
        <v>2988600</v>
      </c>
      <c r="N53" s="1483">
        <v>0</v>
      </c>
      <c r="O53" s="1487">
        <v>2988600</v>
      </c>
      <c r="P53" s="1483">
        <v>0</v>
      </c>
      <c r="Q53" s="1483">
        <v>2912</v>
      </c>
      <c r="R53" s="1483">
        <v>0</v>
      </c>
      <c r="S53" s="1483">
        <v>0</v>
      </c>
      <c r="T53" s="1483">
        <v>0</v>
      </c>
      <c r="U53" s="1487">
        <v>2991512</v>
      </c>
      <c r="V53" s="1483">
        <v>5278</v>
      </c>
      <c r="W53" s="1483">
        <v>6078</v>
      </c>
      <c r="X53" s="1486">
        <v>3753518</v>
      </c>
      <c r="Y53" s="1485">
        <v>0</v>
      </c>
      <c r="Z53" s="1482">
        <v>0</v>
      </c>
      <c r="AA53" s="1485">
        <v>0</v>
      </c>
      <c r="AB53" s="1482">
        <v>0</v>
      </c>
      <c r="AC53" s="1484">
        <v>0</v>
      </c>
      <c r="AD53" s="1481">
        <v>3753518</v>
      </c>
      <c r="AE53" s="1482">
        <v>-65687</v>
      </c>
      <c r="AF53" s="1482">
        <v>-9384</v>
      </c>
      <c r="AG53" s="1482">
        <v>-75071</v>
      </c>
      <c r="AH53" s="1481">
        <v>3678447</v>
      </c>
      <c r="AI53" s="1483">
        <v>0</v>
      </c>
      <c r="AJ53" s="1481">
        <v>3678447</v>
      </c>
      <c r="AK53" s="1482">
        <v>1839222</v>
      </c>
      <c r="AL53" s="1482">
        <v>1839225</v>
      </c>
      <c r="AM53" s="1481">
        <v>306538</v>
      </c>
    </row>
    <row r="54" spans="1:39" s="330" customFormat="1" ht="16.95" customHeight="1">
      <c r="A54" s="1480"/>
      <c r="B54" s="1480"/>
      <c r="C54" s="1480" t="s">
        <v>1162</v>
      </c>
      <c r="D54" s="1479">
        <v>26002</v>
      </c>
      <c r="E54" s="1478"/>
      <c r="F54" s="1474">
        <v>94712627</v>
      </c>
      <c r="G54" s="1474"/>
      <c r="H54" s="1474">
        <v>19072342.487782806</v>
      </c>
      <c r="I54" s="1477">
        <v>113784968</v>
      </c>
      <c r="J54" s="1474">
        <v>-1571974.0425732876</v>
      </c>
      <c r="K54" s="1474">
        <v>0</v>
      </c>
      <c r="L54" s="1475">
        <v>-1571974.0425732876</v>
      </c>
      <c r="M54" s="1477">
        <v>112212993.95742671</v>
      </c>
      <c r="N54" s="1474">
        <v>-610225</v>
      </c>
      <c r="O54" s="1477">
        <v>111602769</v>
      </c>
      <c r="P54" s="1474">
        <v>21000</v>
      </c>
      <c r="Q54" s="1474">
        <v>232466</v>
      </c>
      <c r="R54" s="1474">
        <v>6000</v>
      </c>
      <c r="S54" s="1474">
        <v>0</v>
      </c>
      <c r="T54" s="1474">
        <v>0</v>
      </c>
      <c r="U54" s="1477">
        <v>111862235</v>
      </c>
      <c r="V54" s="1474"/>
      <c r="W54" s="1474"/>
      <c r="X54" s="1473">
        <v>139588956</v>
      </c>
      <c r="Y54" s="1476">
        <v>-349</v>
      </c>
      <c r="Z54" s="1474">
        <v>-1865222</v>
      </c>
      <c r="AA54" s="1476">
        <v>0</v>
      </c>
      <c r="AB54" s="1474">
        <v>0</v>
      </c>
      <c r="AC54" s="1475">
        <v>-1865222</v>
      </c>
      <c r="AD54" s="1473">
        <v>137723734</v>
      </c>
      <c r="AE54" s="1474">
        <v>-2410167</v>
      </c>
      <c r="AF54" s="1474">
        <v>-344311</v>
      </c>
      <c r="AG54" s="1474">
        <v>-2754478</v>
      </c>
      <c r="AH54" s="1473">
        <v>134969256</v>
      </c>
      <c r="AI54" s="1474">
        <v>-631825.5</v>
      </c>
      <c r="AJ54" s="1473">
        <v>134337438</v>
      </c>
      <c r="AK54" s="1474">
        <v>68333068</v>
      </c>
      <c r="AL54" s="1474">
        <v>66004370</v>
      </c>
      <c r="AM54" s="1473">
        <v>11000730</v>
      </c>
    </row>
    <row r="55" spans="1:39" s="1467" customFormat="1" ht="17.399999999999999" customHeight="1">
      <c r="AE55" s="1472"/>
      <c r="AF55" s="1472"/>
      <c r="AG55" s="1472"/>
      <c r="AK55" s="1472"/>
      <c r="AL55" s="1472"/>
    </row>
    <row r="56" spans="1:39" s="1467" customFormat="1" ht="17.399999999999999" customHeight="1">
      <c r="A56" s="1498" t="s">
        <v>1067</v>
      </c>
      <c r="B56" s="1498">
        <v>398008</v>
      </c>
      <c r="C56" s="1497" t="s">
        <v>1026</v>
      </c>
      <c r="D56" s="1464">
        <v>100</v>
      </c>
      <c r="E56" s="1496">
        <v>3642.513206532697</v>
      </c>
      <c r="F56" s="1496">
        <v>364251</v>
      </c>
      <c r="G56" s="1461">
        <v>746.0335616438357</v>
      </c>
      <c r="H56" s="1496">
        <v>74603.356164383571</v>
      </c>
      <c r="I56" s="1494">
        <v>438854</v>
      </c>
      <c r="J56" s="1495"/>
      <c r="K56" s="1458"/>
      <c r="L56" s="1457">
        <v>0</v>
      </c>
      <c r="M56" s="1494">
        <v>438854</v>
      </c>
      <c r="N56" s="1461">
        <v>0</v>
      </c>
      <c r="O56" s="1494">
        <v>438854</v>
      </c>
      <c r="P56" s="1461">
        <v>0</v>
      </c>
      <c r="Q56" s="1461">
        <v>2600</v>
      </c>
      <c r="R56" s="1461">
        <v>0</v>
      </c>
      <c r="S56" s="1461">
        <v>0</v>
      </c>
      <c r="T56" s="1461">
        <v>0</v>
      </c>
      <c r="U56" s="1494">
        <v>441454</v>
      </c>
      <c r="V56" s="1461">
        <v>5278</v>
      </c>
      <c r="W56" s="1461"/>
      <c r="X56" s="1460">
        <v>527800</v>
      </c>
      <c r="Y56" s="1459"/>
      <c r="Z56" s="1458">
        <v>0</v>
      </c>
      <c r="AA56" s="1459"/>
      <c r="AB56" s="1458">
        <v>0</v>
      </c>
      <c r="AC56" s="1457">
        <v>0</v>
      </c>
      <c r="AD56" s="1493">
        <v>527800</v>
      </c>
      <c r="AE56" s="1458">
        <v>-9237</v>
      </c>
      <c r="AF56" s="1458">
        <v>-1320</v>
      </c>
      <c r="AG56" s="1458">
        <v>-10557</v>
      </c>
      <c r="AH56" s="1493">
        <v>517243</v>
      </c>
      <c r="AI56" s="1461">
        <v>0</v>
      </c>
      <c r="AJ56" s="1493">
        <v>517243</v>
      </c>
      <c r="AK56" s="1458">
        <v>258624</v>
      </c>
      <c r="AL56" s="1458">
        <v>258619</v>
      </c>
      <c r="AM56" s="1493">
        <v>43103</v>
      </c>
    </row>
    <row r="57" spans="1:39" s="1467" customFormat="1" ht="17.399999999999999" customHeight="1">
      <c r="A57" s="1492" t="s">
        <v>1068</v>
      </c>
      <c r="B57" s="1492">
        <v>382004</v>
      </c>
      <c r="C57" s="1491" t="s">
        <v>1025</v>
      </c>
      <c r="D57" s="1490">
        <v>120</v>
      </c>
      <c r="E57" s="1489">
        <v>3642.513206532697</v>
      </c>
      <c r="F57" s="1489">
        <v>437102</v>
      </c>
      <c r="G57" s="1483">
        <v>746.0335616438357</v>
      </c>
      <c r="H57" s="1489">
        <v>89524.027397260288</v>
      </c>
      <c r="I57" s="1487">
        <v>526626</v>
      </c>
      <c r="J57" s="1488"/>
      <c r="K57" s="1482"/>
      <c r="L57" s="1484">
        <v>0</v>
      </c>
      <c r="M57" s="1487">
        <v>526626</v>
      </c>
      <c r="N57" s="1483">
        <v>0</v>
      </c>
      <c r="O57" s="1487">
        <v>526626</v>
      </c>
      <c r="P57" s="1483">
        <v>0</v>
      </c>
      <c r="Q57" s="1483">
        <v>3120</v>
      </c>
      <c r="R57" s="1483">
        <v>0</v>
      </c>
      <c r="S57" s="1483">
        <v>0</v>
      </c>
      <c r="T57" s="1483">
        <v>0</v>
      </c>
      <c r="U57" s="1487">
        <v>529746</v>
      </c>
      <c r="V57" s="1483">
        <v>5278</v>
      </c>
      <c r="W57" s="1483"/>
      <c r="X57" s="1486">
        <v>633360</v>
      </c>
      <c r="Y57" s="1485"/>
      <c r="Z57" s="1482">
        <v>0</v>
      </c>
      <c r="AA57" s="1485"/>
      <c r="AB57" s="1482">
        <v>0</v>
      </c>
      <c r="AC57" s="1484">
        <v>0</v>
      </c>
      <c r="AD57" s="1481">
        <v>633360</v>
      </c>
      <c r="AE57" s="1482">
        <v>-11084</v>
      </c>
      <c r="AF57" s="1482">
        <v>-1583</v>
      </c>
      <c r="AG57" s="1482">
        <v>-12667</v>
      </c>
      <c r="AH57" s="1481">
        <v>620693</v>
      </c>
      <c r="AI57" s="1483">
        <v>0</v>
      </c>
      <c r="AJ57" s="1481">
        <v>620693</v>
      </c>
      <c r="AK57" s="1482">
        <v>310348</v>
      </c>
      <c r="AL57" s="1482">
        <v>310345</v>
      </c>
      <c r="AM57" s="1481">
        <v>51724</v>
      </c>
    </row>
    <row r="58" spans="1:39" s="330" customFormat="1" ht="16.95" customHeight="1">
      <c r="A58" s="1480"/>
      <c r="B58" s="1480"/>
      <c r="C58" s="1480" t="s">
        <v>1161</v>
      </c>
      <c r="D58" s="1479">
        <v>220</v>
      </c>
      <c r="E58" s="1478"/>
      <c r="F58" s="1474">
        <v>801353</v>
      </c>
      <c r="G58" s="1474"/>
      <c r="H58" s="1474">
        <v>164127.38356164386</v>
      </c>
      <c r="I58" s="1477">
        <v>965480</v>
      </c>
      <c r="J58" s="1474">
        <v>0</v>
      </c>
      <c r="K58" s="1474">
        <v>0</v>
      </c>
      <c r="L58" s="1475">
        <v>0</v>
      </c>
      <c r="M58" s="1477">
        <v>965480</v>
      </c>
      <c r="N58" s="1474">
        <v>0</v>
      </c>
      <c r="O58" s="1477">
        <v>965480</v>
      </c>
      <c r="P58" s="1474">
        <v>0</v>
      </c>
      <c r="Q58" s="1474">
        <v>5720</v>
      </c>
      <c r="R58" s="1474">
        <v>0</v>
      </c>
      <c r="S58" s="1474">
        <v>0</v>
      </c>
      <c r="T58" s="1474">
        <v>0</v>
      </c>
      <c r="U58" s="1477">
        <v>971200</v>
      </c>
      <c r="V58" s="1474"/>
      <c r="W58" s="1474"/>
      <c r="X58" s="1473">
        <v>1161160</v>
      </c>
      <c r="Y58" s="1476">
        <v>0</v>
      </c>
      <c r="Z58" s="1474">
        <v>0</v>
      </c>
      <c r="AA58" s="1476">
        <v>0</v>
      </c>
      <c r="AB58" s="1474">
        <v>0</v>
      </c>
      <c r="AC58" s="1475">
        <v>0</v>
      </c>
      <c r="AD58" s="1473">
        <v>1161160</v>
      </c>
      <c r="AE58" s="1474">
        <v>-20321</v>
      </c>
      <c r="AF58" s="1474">
        <v>-2903</v>
      </c>
      <c r="AG58" s="1474">
        <v>-23224</v>
      </c>
      <c r="AH58" s="1473">
        <v>1137936</v>
      </c>
      <c r="AI58" s="1474">
        <v>0</v>
      </c>
      <c r="AJ58" s="1473">
        <v>1137936</v>
      </c>
      <c r="AK58" s="1474">
        <v>568972</v>
      </c>
      <c r="AL58" s="1474">
        <v>568964</v>
      </c>
      <c r="AM58" s="1473">
        <v>94827</v>
      </c>
    </row>
    <row r="59" spans="1:39" s="1467" customFormat="1" ht="17.399999999999999" customHeight="1">
      <c r="K59" s="1472"/>
      <c r="AE59" s="1472"/>
      <c r="AF59" s="1472"/>
      <c r="AG59" s="1472"/>
      <c r="AK59" s="1472"/>
      <c r="AL59" s="1472"/>
    </row>
    <row r="60" spans="1:39" s="330" customFormat="1" ht="16.95" customHeight="1">
      <c r="A60" s="738"/>
      <c r="B60" s="738"/>
      <c r="C60" s="738" t="s">
        <v>1160</v>
      </c>
      <c r="D60" s="863">
        <v>26222</v>
      </c>
      <c r="E60" s="845"/>
      <c r="F60" s="1469">
        <v>95513980</v>
      </c>
      <c r="G60" s="1469"/>
      <c r="H60" s="1469">
        <v>19236469.871344451</v>
      </c>
      <c r="I60" s="1471">
        <v>114750448</v>
      </c>
      <c r="J60" s="1469">
        <v>-1571974.0425732876</v>
      </c>
      <c r="K60" s="1469">
        <v>0</v>
      </c>
      <c r="L60" s="1470">
        <v>-1571974.0425732876</v>
      </c>
      <c r="M60" s="1471">
        <v>113178473.95742671</v>
      </c>
      <c r="N60" s="1469">
        <v>-610225</v>
      </c>
      <c r="O60" s="1471">
        <v>112568249</v>
      </c>
      <c r="P60" s="1469">
        <v>21000</v>
      </c>
      <c r="Q60" s="1469">
        <v>238186</v>
      </c>
      <c r="R60" s="1469">
        <v>6000</v>
      </c>
      <c r="S60" s="1469">
        <v>0</v>
      </c>
      <c r="T60" s="1469">
        <v>0</v>
      </c>
      <c r="U60" s="1471">
        <v>112833435</v>
      </c>
      <c r="V60" s="1469"/>
      <c r="W60" s="1469"/>
      <c r="X60" s="1468">
        <v>140750116</v>
      </c>
      <c r="Y60" s="864">
        <v>-349</v>
      </c>
      <c r="Z60" s="1469">
        <v>-1865222</v>
      </c>
      <c r="AA60" s="864">
        <v>0</v>
      </c>
      <c r="AB60" s="1469">
        <v>0</v>
      </c>
      <c r="AC60" s="1470">
        <v>-1865222</v>
      </c>
      <c r="AD60" s="1468">
        <v>138884894</v>
      </c>
      <c r="AE60" s="1469">
        <v>-2430488</v>
      </c>
      <c r="AF60" s="1469">
        <v>-347214</v>
      </c>
      <c r="AG60" s="1469">
        <v>-2777702</v>
      </c>
      <c r="AH60" s="1468">
        <v>136107192</v>
      </c>
      <c r="AI60" s="1469">
        <v>-631825.5</v>
      </c>
      <c r="AJ60" s="1468">
        <v>135475374</v>
      </c>
      <c r="AK60" s="1469">
        <v>68902040</v>
      </c>
      <c r="AL60" s="1469">
        <v>66573334</v>
      </c>
      <c r="AM60" s="1468">
        <v>11095557</v>
      </c>
    </row>
    <row r="61" spans="1:39" s="1467" customFormat="1" ht="37.950000000000003" customHeight="1"/>
    <row r="62" spans="1:39" s="1444" customFormat="1" ht="28.2" customHeight="1">
      <c r="A62" s="1466" t="s">
        <v>666</v>
      </c>
      <c r="B62" s="1466">
        <v>369007</v>
      </c>
      <c r="C62" s="1465" t="s">
        <v>1159</v>
      </c>
      <c r="D62" s="1464">
        <v>199</v>
      </c>
      <c r="E62" s="1462"/>
      <c r="F62" s="1462"/>
      <c r="G62" s="1462"/>
      <c r="H62" s="1462"/>
      <c r="I62" s="1462"/>
      <c r="J62" s="1463"/>
      <c r="K62" s="1462"/>
      <c r="L62" s="1462"/>
      <c r="M62" s="1462"/>
      <c r="N62" s="1462"/>
      <c r="O62" s="1462"/>
      <c r="P62" s="1462"/>
      <c r="Q62" s="1462"/>
      <c r="R62" s="1462"/>
      <c r="S62" s="1462"/>
      <c r="T62" s="1462"/>
      <c r="U62" s="1462"/>
      <c r="V62" s="1461"/>
      <c r="W62" s="1461">
        <v>6078</v>
      </c>
      <c r="X62" s="1460">
        <v>1209522</v>
      </c>
      <c r="Y62" s="1459"/>
      <c r="Z62" s="1458">
        <v>0</v>
      </c>
      <c r="AA62" s="1459"/>
      <c r="AB62" s="1458">
        <v>0</v>
      </c>
      <c r="AC62" s="1457">
        <v>0</v>
      </c>
      <c r="AD62" s="1456"/>
      <c r="AE62" s="1456"/>
      <c r="AF62" s="1456"/>
      <c r="AG62" s="1456"/>
      <c r="AH62" s="1456"/>
      <c r="AI62" s="1456"/>
      <c r="AJ62" s="1456"/>
      <c r="AK62" s="1456"/>
      <c r="AL62" s="1456"/>
      <c r="AM62" s="1456"/>
    </row>
    <row r="63" spans="1:39" s="1444" customFormat="1" ht="28.2" customHeight="1">
      <c r="A63" s="1455" t="s">
        <v>666</v>
      </c>
      <c r="B63" s="1455">
        <v>369007</v>
      </c>
      <c r="C63" s="1454" t="s">
        <v>1158</v>
      </c>
      <c r="D63" s="1453">
        <v>482</v>
      </c>
      <c r="E63" s="1451"/>
      <c r="F63" s="1451"/>
      <c r="G63" s="1451"/>
      <c r="H63" s="1451"/>
      <c r="I63" s="1451"/>
      <c r="J63" s="1452"/>
      <c r="K63" s="1451"/>
      <c r="L63" s="1451"/>
      <c r="M63" s="1451"/>
      <c r="N63" s="1451"/>
      <c r="O63" s="1451"/>
      <c r="P63" s="1451"/>
      <c r="Q63" s="1451"/>
      <c r="R63" s="1451"/>
      <c r="S63" s="1451"/>
      <c r="T63" s="1451"/>
      <c r="U63" s="1451"/>
      <c r="V63" s="1450">
        <v>5278</v>
      </c>
      <c r="W63" s="1450"/>
      <c r="X63" s="1449">
        <v>2543996</v>
      </c>
      <c r="Y63" s="1448"/>
      <c r="Z63" s="1447">
        <v>0</v>
      </c>
      <c r="AA63" s="1448"/>
      <c r="AB63" s="1447">
        <v>0</v>
      </c>
      <c r="AC63" s="1446">
        <v>0</v>
      </c>
      <c r="AD63" s="1445"/>
      <c r="AE63" s="1445"/>
      <c r="AF63" s="1445"/>
      <c r="AG63" s="1445"/>
      <c r="AH63" s="1445"/>
      <c r="AI63" s="1445"/>
      <c r="AJ63" s="1445"/>
      <c r="AK63" s="1445"/>
      <c r="AL63" s="1445"/>
      <c r="AM63" s="1445"/>
    </row>
  </sheetData>
  <mergeCells count="43">
    <mergeCell ref="A1:C4"/>
    <mergeCell ref="D1:I1"/>
    <mergeCell ref="J1:O1"/>
    <mergeCell ref="P1:U1"/>
    <mergeCell ref="V1:Z1"/>
    <mergeCell ref="AA1:AG1"/>
    <mergeCell ref="D3:D4"/>
    <mergeCell ref="F3:F4"/>
    <mergeCell ref="G3:G4"/>
    <mergeCell ref="H3:H4"/>
    <mergeCell ref="AH1:AM1"/>
    <mergeCell ref="J2:L2"/>
    <mergeCell ref="P2:Q2"/>
    <mergeCell ref="R2:T2"/>
    <mergeCell ref="Y2:Z2"/>
    <mergeCell ref="AA2:AC2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X3:X4"/>
    <mergeCell ref="Y3:Y4"/>
    <mergeCell ref="Z3:Z4"/>
    <mergeCell ref="AA3:AA4"/>
    <mergeCell ref="AB3:AB4"/>
    <mergeCell ref="AK3:AK4"/>
    <mergeCell ref="AL3:AL4"/>
    <mergeCell ref="AM3:AM4"/>
    <mergeCell ref="AC3:AC4"/>
    <mergeCell ref="AD3:AD4"/>
    <mergeCell ref="AG3:AG4"/>
    <mergeCell ref="AH3:AH4"/>
    <mergeCell ref="AI3:AI4"/>
    <mergeCell ref="AJ3:AJ4"/>
  </mergeCells>
  <printOptions horizontalCentered="1"/>
  <pageMargins left="0.25" right="0.25" top="0.8" bottom="0.3" header="0.3" footer="0.19"/>
  <pageSetup paperSize="5" scale="70" firstPageNumber="46" fitToHeight="2" orientation="portrait" r:id="rId1"/>
  <headerFooter alignWithMargins="0">
    <oddHeader xml:space="preserve">&amp;L&amp;"Arial,Bold"&amp;20&amp;K000000FY2016-17 MFP Budget Letter
January 2017&amp;R
</oddHeader>
    <oddFooter>&amp;R&amp;P</oddFooter>
  </headerFooter>
  <colBreaks count="5" manualBreakCount="5">
    <brk id="9" max="1048575" man="1"/>
    <brk id="15" max="1048575" man="1"/>
    <brk id="21" max="1048575" man="1"/>
    <brk id="26" max="62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"/>
  <sheetViews>
    <sheetView zoomScaleNormal="100" zoomScaleSheetLayoutView="80" workbookViewId="0">
      <pane xSplit="3" ySplit="5" topLeftCell="D6" activePane="bottomRight" state="frozen"/>
      <selection activeCell="D16" sqref="D16"/>
      <selection pane="topRight" activeCell="D16" sqref="D16"/>
      <selection pane="bottomLeft" activeCell="D16" sqref="D16"/>
      <selection pane="bottomRight" activeCell="D6" sqref="D6"/>
    </sheetView>
  </sheetViews>
  <sheetFormatPr defaultColWidth="8.88671875" defaultRowHeight="13.2"/>
  <cols>
    <col min="1" max="1" width="8.5546875" style="136" bestFit="1" customWidth="1"/>
    <col min="2" max="2" width="8.109375" style="136" hidden="1" customWidth="1"/>
    <col min="3" max="3" width="22" style="136" customWidth="1"/>
    <col min="4" max="4" width="12.77734375" style="136" customWidth="1"/>
    <col min="5" max="5" width="12.88671875" style="136" customWidth="1"/>
    <col min="6" max="6" width="12.109375" style="136" customWidth="1"/>
    <col min="7" max="7" width="13.109375" style="136" customWidth="1"/>
    <col min="8" max="8" width="12.109375" style="136" customWidth="1"/>
    <col min="9" max="9" width="8.21875" style="136" customWidth="1"/>
    <col min="10" max="10" width="7.77734375" style="136" customWidth="1"/>
    <col min="11" max="11" width="12.109375" style="136" customWidth="1"/>
    <col min="12" max="12" width="8.21875" style="136" customWidth="1"/>
    <col min="13" max="13" width="7.77734375" style="136" customWidth="1"/>
    <col min="14" max="14" width="12.109375" style="136" customWidth="1"/>
    <col min="15" max="15" width="8.21875" style="136" customWidth="1"/>
    <col min="16" max="16" width="7.77734375" style="136" customWidth="1"/>
    <col min="17" max="17" width="12.109375" style="136" customWidth="1"/>
    <col min="18" max="18" width="8.21875" style="136" customWidth="1"/>
    <col min="19" max="19" width="7.77734375" style="136" customWidth="1"/>
    <col min="20" max="20" width="12.109375" style="136" customWidth="1"/>
    <col min="21" max="21" width="13.21875" style="136" customWidth="1"/>
    <col min="22" max="25" width="13.77734375" style="136" customWidth="1"/>
    <col min="26" max="26" width="13.33203125" style="136" customWidth="1"/>
    <col min="27" max="27" width="14.109375" style="136" customWidth="1"/>
    <col min="28" max="28" width="14.6640625" style="136" customWidth="1"/>
    <col min="29" max="29" width="16.44140625" style="136" customWidth="1"/>
    <col min="30" max="30" width="13.109375" style="136" customWidth="1"/>
    <col min="31" max="31" width="14" style="136" customWidth="1"/>
    <col min="32" max="32" width="12.6640625" style="136" customWidth="1"/>
    <col min="33" max="33" width="16" style="136" customWidth="1"/>
    <col min="34" max="34" width="14.5546875" style="136" customWidth="1"/>
    <col min="35" max="35" width="14.44140625" style="136" bestFit="1" customWidth="1"/>
    <col min="36" max="40" width="11.33203125" style="136" customWidth="1"/>
    <col min="41" max="41" width="14.44140625" style="136" bestFit="1" customWidth="1"/>
    <col min="42" max="44" width="11.44140625" style="136" customWidth="1"/>
    <col min="45" max="45" width="14.44140625" style="136" customWidth="1"/>
    <col min="46" max="46" width="12.6640625" style="136" customWidth="1"/>
    <col min="47" max="47" width="14.44140625" style="136" bestFit="1" customWidth="1"/>
    <col min="48" max="49" width="12.109375" style="136" customWidth="1"/>
    <col min="50" max="50" width="14.44140625" style="136" customWidth="1"/>
    <col min="51" max="16384" width="8.88671875" style="136"/>
  </cols>
  <sheetData>
    <row r="1" spans="1:50" ht="36" customHeight="1">
      <c r="A1" s="1608" t="s">
        <v>1236</v>
      </c>
      <c r="B1" s="1607"/>
      <c r="C1" s="1327"/>
      <c r="D1" s="1606" t="s">
        <v>1235</v>
      </c>
      <c r="E1" s="1605"/>
      <c r="F1" s="1605"/>
      <c r="G1" s="1605"/>
      <c r="H1" s="1605"/>
      <c r="I1" s="1605"/>
      <c r="J1" s="1605"/>
      <c r="K1" s="1605"/>
      <c r="L1" s="1605"/>
      <c r="M1" s="1605"/>
      <c r="N1" s="1605"/>
      <c r="O1" s="1605"/>
      <c r="P1" s="1605"/>
      <c r="Q1" s="1605"/>
      <c r="R1" s="1605"/>
      <c r="S1" s="1605"/>
      <c r="T1" s="1605"/>
      <c r="U1" s="1604"/>
      <c r="V1" s="1606" t="s">
        <v>1235</v>
      </c>
      <c r="W1" s="1605"/>
      <c r="X1" s="1605"/>
      <c r="Y1" s="1605"/>
      <c r="Z1" s="1605"/>
      <c r="AA1" s="1605"/>
      <c r="AB1" s="1605"/>
      <c r="AC1" s="1605"/>
      <c r="AD1" s="1605"/>
      <c r="AE1" s="1605"/>
      <c r="AF1" s="1605"/>
      <c r="AG1" s="1604"/>
      <c r="AH1" s="1603" t="s">
        <v>717</v>
      </c>
      <c r="AI1" s="1602"/>
      <c r="AJ1" s="1602"/>
      <c r="AK1" s="1602"/>
      <c r="AL1" s="1602"/>
      <c r="AM1" s="1602"/>
      <c r="AN1" s="1602"/>
      <c r="AO1" s="1602"/>
      <c r="AP1" s="1602"/>
      <c r="AQ1" s="1602"/>
      <c r="AR1" s="1602"/>
      <c r="AS1" s="1602"/>
      <c r="AT1" s="1602"/>
      <c r="AU1" s="1602"/>
      <c r="AV1" s="1602"/>
      <c r="AW1" s="1602"/>
      <c r="AX1" s="1601"/>
    </row>
    <row r="2" spans="1:50" ht="31.8" customHeight="1">
      <c r="A2" s="1328"/>
      <c r="B2" s="1600"/>
      <c r="C2" s="1329"/>
      <c r="D2" s="1319" t="s">
        <v>833</v>
      </c>
      <c r="E2" s="1599" t="s">
        <v>1105</v>
      </c>
      <c r="F2" s="1309"/>
      <c r="G2" s="1309"/>
      <c r="H2" s="1310"/>
      <c r="I2" s="1308" t="s">
        <v>1102</v>
      </c>
      <c r="J2" s="1323"/>
      <c r="K2" s="1324"/>
      <c r="L2" s="1308" t="s">
        <v>1069</v>
      </c>
      <c r="M2" s="1323"/>
      <c r="N2" s="1324"/>
      <c r="O2" s="1308" t="s">
        <v>1103</v>
      </c>
      <c r="P2" s="1323"/>
      <c r="Q2" s="1324"/>
      <c r="R2" s="1308" t="s">
        <v>1104</v>
      </c>
      <c r="S2" s="1323"/>
      <c r="T2" s="1324"/>
      <c r="U2" s="1319" t="s">
        <v>766</v>
      </c>
      <c r="V2" s="1598" t="s">
        <v>300</v>
      </c>
      <c r="W2" s="1597"/>
      <c r="X2" s="1596"/>
      <c r="Y2" s="1319" t="s">
        <v>767</v>
      </c>
      <c r="Z2" s="1321" t="s">
        <v>836</v>
      </c>
      <c r="AA2" s="1595" t="s">
        <v>448</v>
      </c>
      <c r="AB2" s="1593"/>
      <c r="AC2" s="1319" t="s">
        <v>1234</v>
      </c>
      <c r="AD2" s="1595" t="s">
        <v>450</v>
      </c>
      <c r="AE2" s="1594"/>
      <c r="AF2" s="1593"/>
      <c r="AG2" s="1319" t="s">
        <v>1233</v>
      </c>
      <c r="AH2" s="1589" t="s">
        <v>1232</v>
      </c>
      <c r="AI2" s="1589" t="s">
        <v>473</v>
      </c>
      <c r="AJ2" s="1592" t="s">
        <v>300</v>
      </c>
      <c r="AK2" s="1591"/>
      <c r="AL2" s="1591"/>
      <c r="AM2" s="1591"/>
      <c r="AN2" s="1590"/>
      <c r="AO2" s="1589" t="s">
        <v>746</v>
      </c>
      <c r="AP2" s="1589" t="s">
        <v>1231</v>
      </c>
      <c r="AQ2" s="1589" t="s">
        <v>764</v>
      </c>
      <c r="AR2" s="1589" t="s">
        <v>759</v>
      </c>
      <c r="AS2" s="1588" t="s">
        <v>760</v>
      </c>
      <c r="AT2" s="1321" t="s">
        <v>836</v>
      </c>
      <c r="AU2" s="1589" t="s">
        <v>1230</v>
      </c>
      <c r="AV2" s="1589" t="s">
        <v>428</v>
      </c>
      <c r="AW2" s="1589" t="s">
        <v>360</v>
      </c>
      <c r="AX2" s="1588" t="s">
        <v>761</v>
      </c>
    </row>
    <row r="3" spans="1:50" ht="120" customHeight="1">
      <c r="A3" s="1330"/>
      <c r="B3" s="1587"/>
      <c r="C3" s="1331"/>
      <c r="D3" s="1320"/>
      <c r="E3" s="1178" t="s">
        <v>1078</v>
      </c>
      <c r="F3" s="1178" t="s">
        <v>471</v>
      </c>
      <c r="G3" s="1178" t="s">
        <v>449</v>
      </c>
      <c r="H3" s="1178" t="s">
        <v>471</v>
      </c>
      <c r="I3" s="1178" t="s">
        <v>837</v>
      </c>
      <c r="J3" s="1178" t="s">
        <v>720</v>
      </c>
      <c r="K3" s="1178" t="s">
        <v>471</v>
      </c>
      <c r="L3" s="1178" t="s">
        <v>839</v>
      </c>
      <c r="M3" s="1178" t="s">
        <v>720</v>
      </c>
      <c r="N3" s="1178" t="s">
        <v>471</v>
      </c>
      <c r="O3" s="1178" t="s">
        <v>838</v>
      </c>
      <c r="P3" s="1178" t="s">
        <v>720</v>
      </c>
      <c r="Q3" s="1178" t="s">
        <v>471</v>
      </c>
      <c r="R3" s="1178" t="s">
        <v>838</v>
      </c>
      <c r="S3" s="1178" t="s">
        <v>720</v>
      </c>
      <c r="T3" s="1178" t="s">
        <v>471</v>
      </c>
      <c r="U3" s="1320"/>
      <c r="V3" s="1179" t="s">
        <v>834</v>
      </c>
      <c r="W3" s="1179" t="s">
        <v>835</v>
      </c>
      <c r="X3" s="1179" t="s">
        <v>302</v>
      </c>
      <c r="Y3" s="1320"/>
      <c r="Z3" s="1322"/>
      <c r="AA3" s="1586" t="s">
        <v>442</v>
      </c>
      <c r="AB3" s="1586" t="s">
        <v>447</v>
      </c>
      <c r="AC3" s="1320"/>
      <c r="AD3" s="631" t="s">
        <v>640</v>
      </c>
      <c r="AE3" s="631" t="s">
        <v>779</v>
      </c>
      <c r="AF3" s="631" t="s">
        <v>641</v>
      </c>
      <c r="AG3" s="1320"/>
      <c r="AH3" s="1585"/>
      <c r="AI3" s="1585"/>
      <c r="AJ3" s="1179" t="s">
        <v>840</v>
      </c>
      <c r="AK3" s="1179" t="s">
        <v>841</v>
      </c>
      <c r="AL3" s="1179" t="s">
        <v>842</v>
      </c>
      <c r="AM3" s="1179" t="s">
        <v>843</v>
      </c>
      <c r="AN3" s="1179" t="s">
        <v>302</v>
      </c>
      <c r="AO3" s="1585"/>
      <c r="AP3" s="1585"/>
      <c r="AQ3" s="1585"/>
      <c r="AR3" s="1585"/>
      <c r="AS3" s="1529"/>
      <c r="AT3" s="1322"/>
      <c r="AU3" s="1585"/>
      <c r="AV3" s="1585"/>
      <c r="AW3" s="1585"/>
      <c r="AX3" s="1529"/>
    </row>
    <row r="4" spans="1:50" ht="14.25" customHeight="1">
      <c r="A4" s="1584"/>
      <c r="B4" s="1584"/>
      <c r="C4" s="1583"/>
      <c r="D4" s="1582">
        <v>1</v>
      </c>
      <c r="E4" s="1582">
        <v>2</v>
      </c>
      <c r="F4" s="1582">
        <v>3</v>
      </c>
      <c r="G4" s="1582">
        <v>4</v>
      </c>
      <c r="H4" s="1582">
        <v>5</v>
      </c>
      <c r="I4" s="1582">
        <v>6</v>
      </c>
      <c r="J4" s="1582">
        <v>7</v>
      </c>
      <c r="K4" s="1582">
        <v>8</v>
      </c>
      <c r="L4" s="1582">
        <v>9</v>
      </c>
      <c r="M4" s="1582">
        <v>10</v>
      </c>
      <c r="N4" s="1582">
        <v>11</v>
      </c>
      <c r="O4" s="1582">
        <v>12</v>
      </c>
      <c r="P4" s="1582">
        <v>13</v>
      </c>
      <c r="Q4" s="1582">
        <v>14</v>
      </c>
      <c r="R4" s="1582">
        <v>15</v>
      </c>
      <c r="S4" s="1582">
        <v>16</v>
      </c>
      <c r="T4" s="1582">
        <v>17</v>
      </c>
      <c r="U4" s="1582">
        <v>18</v>
      </c>
      <c r="V4" s="1582">
        <v>19</v>
      </c>
      <c r="W4" s="1582">
        <v>20</v>
      </c>
      <c r="X4" s="1582">
        <v>21</v>
      </c>
      <c r="Y4" s="1582">
        <v>22</v>
      </c>
      <c r="Z4" s="1582">
        <v>23</v>
      </c>
      <c r="AA4" s="1582">
        <v>24</v>
      </c>
      <c r="AB4" s="1582">
        <v>25</v>
      </c>
      <c r="AC4" s="1582">
        <v>26</v>
      </c>
      <c r="AD4" s="1582">
        <v>27</v>
      </c>
      <c r="AE4" s="1582">
        <v>28</v>
      </c>
      <c r="AF4" s="1582">
        <v>29</v>
      </c>
      <c r="AG4" s="1582">
        <v>30</v>
      </c>
      <c r="AH4" s="1582">
        <v>31</v>
      </c>
      <c r="AI4" s="1582">
        <v>32</v>
      </c>
      <c r="AJ4" s="1582">
        <v>33</v>
      </c>
      <c r="AK4" s="1582">
        <v>34</v>
      </c>
      <c r="AL4" s="1582">
        <v>35</v>
      </c>
      <c r="AM4" s="1582">
        <v>36</v>
      </c>
      <c r="AN4" s="1582">
        <v>37</v>
      </c>
      <c r="AO4" s="1582">
        <v>38</v>
      </c>
      <c r="AP4" s="1582">
        <v>39</v>
      </c>
      <c r="AQ4" s="1582">
        <v>40</v>
      </c>
      <c r="AR4" s="1582">
        <v>41</v>
      </c>
      <c r="AS4" s="1582">
        <v>42</v>
      </c>
      <c r="AT4" s="1582">
        <v>43</v>
      </c>
      <c r="AU4" s="1582">
        <v>44</v>
      </c>
      <c r="AV4" s="1582">
        <v>45</v>
      </c>
      <c r="AW4" s="1582">
        <v>46</v>
      </c>
      <c r="AX4" s="1582">
        <v>47</v>
      </c>
    </row>
    <row r="5" spans="1:50" ht="13.2" hidden="1" customHeight="1">
      <c r="A5" s="553"/>
      <c r="B5" s="553"/>
      <c r="C5" s="548"/>
      <c r="D5" s="548"/>
      <c r="E5" s="548"/>
      <c r="F5" s="548"/>
      <c r="G5" s="1581"/>
      <c r="H5" s="1581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1581"/>
      <c r="V5" s="1581"/>
      <c r="W5" s="1581"/>
      <c r="X5" s="1581"/>
      <c r="Y5" s="1581"/>
      <c r="Z5" s="1581"/>
      <c r="AA5" s="1581"/>
      <c r="AB5" s="1581"/>
      <c r="AC5" s="1581"/>
      <c r="AD5" s="1581"/>
      <c r="AE5" s="1581"/>
      <c r="AF5" s="1581"/>
      <c r="AG5" s="1581"/>
      <c r="AH5" s="1581"/>
      <c r="AI5" s="1581"/>
      <c r="AJ5" s="1581"/>
      <c r="AK5" s="1581"/>
      <c r="AL5" s="1581"/>
      <c r="AM5" s="1581"/>
      <c r="AN5" s="1581"/>
      <c r="AO5" s="1581"/>
      <c r="AP5" s="1581"/>
      <c r="AQ5" s="1581"/>
      <c r="AR5" s="1581"/>
      <c r="AS5" s="1581"/>
      <c r="AT5" s="1581"/>
      <c r="AU5" s="1581"/>
      <c r="AV5" s="1581"/>
      <c r="AW5" s="1581"/>
      <c r="AX5" s="1581"/>
    </row>
    <row r="6" spans="1:50" s="1571" customFormat="1" ht="30" customHeight="1">
      <c r="A6" s="1580" t="s">
        <v>880</v>
      </c>
      <c r="B6" s="1579">
        <v>300001</v>
      </c>
      <c r="C6" s="1578" t="s">
        <v>1229</v>
      </c>
      <c r="D6" s="567">
        <v>411</v>
      </c>
      <c r="E6" s="568">
        <v>2707.8409599430761</v>
      </c>
      <c r="F6" s="569">
        <v>1112922.6345366042</v>
      </c>
      <c r="G6" s="569">
        <v>767.72184717013943</v>
      </c>
      <c r="H6" s="569">
        <v>315533.67918692733</v>
      </c>
      <c r="I6" s="570">
        <v>385</v>
      </c>
      <c r="J6" s="568">
        <v>470.16462809721531</v>
      </c>
      <c r="K6" s="569">
        <v>181013.3818174279</v>
      </c>
      <c r="L6" s="570">
        <v>0</v>
      </c>
      <c r="M6" s="568">
        <v>128.22671675378598</v>
      </c>
      <c r="N6" s="569">
        <v>0</v>
      </c>
      <c r="O6" s="570">
        <v>39</v>
      </c>
      <c r="P6" s="568">
        <v>3205.6679188446496</v>
      </c>
      <c r="Q6" s="569">
        <v>125021.04883494134</v>
      </c>
      <c r="R6" s="570">
        <v>15</v>
      </c>
      <c r="S6" s="568">
        <v>1282.2671675378599</v>
      </c>
      <c r="T6" s="569">
        <v>19234.0075130679</v>
      </c>
      <c r="U6" s="571">
        <v>1753725</v>
      </c>
      <c r="V6" s="568"/>
      <c r="W6" s="568"/>
      <c r="X6" s="572">
        <v>0</v>
      </c>
      <c r="Y6" s="571">
        <v>1753725</v>
      </c>
      <c r="Z6" s="568">
        <v>-11783</v>
      </c>
      <c r="AA6" s="568">
        <v>0</v>
      </c>
      <c r="AB6" s="568">
        <v>2574</v>
      </c>
      <c r="AC6" s="571">
        <v>1744516</v>
      </c>
      <c r="AD6" s="568">
        <v>0</v>
      </c>
      <c r="AE6" s="568">
        <v>0</v>
      </c>
      <c r="AF6" s="574">
        <v>0</v>
      </c>
      <c r="AG6" s="571">
        <v>1744516</v>
      </c>
      <c r="AH6" s="574">
        <v>5278</v>
      </c>
      <c r="AI6" s="575">
        <v>2169258</v>
      </c>
      <c r="AJ6" s="567"/>
      <c r="AK6" s="574">
        <v>0</v>
      </c>
      <c r="AL6" s="567"/>
      <c r="AM6" s="576">
        <v>0</v>
      </c>
      <c r="AN6" s="577">
        <v>0</v>
      </c>
      <c r="AO6" s="575">
        <v>2169258</v>
      </c>
      <c r="AP6" s="574">
        <v>-37962</v>
      </c>
      <c r="AQ6" s="574">
        <v>-5423</v>
      </c>
      <c r="AR6" s="574">
        <v>-43385</v>
      </c>
      <c r="AS6" s="575">
        <v>2125873</v>
      </c>
      <c r="AT6" s="576">
        <v>-9477</v>
      </c>
      <c r="AU6" s="575">
        <v>2116396</v>
      </c>
      <c r="AV6" s="574"/>
      <c r="AW6" s="574">
        <v>2116396</v>
      </c>
      <c r="AX6" s="575">
        <v>176366</v>
      </c>
    </row>
    <row r="7" spans="1:50" s="1571" customFormat="1" ht="30" customHeight="1">
      <c r="A7" s="1577" t="s">
        <v>882</v>
      </c>
      <c r="B7" s="1576">
        <v>300003</v>
      </c>
      <c r="C7" s="1575" t="s">
        <v>1228</v>
      </c>
      <c r="D7" s="590">
        <v>776</v>
      </c>
      <c r="E7" s="591">
        <v>2707.8409599430761</v>
      </c>
      <c r="F7" s="592">
        <v>2101284.584915827</v>
      </c>
      <c r="G7" s="592">
        <v>767.72184717013943</v>
      </c>
      <c r="H7" s="592">
        <v>595752.15340402815</v>
      </c>
      <c r="I7" s="593">
        <v>635</v>
      </c>
      <c r="J7" s="591">
        <v>470.16462809721531</v>
      </c>
      <c r="K7" s="592">
        <v>298554.53884173173</v>
      </c>
      <c r="L7" s="593">
        <v>441</v>
      </c>
      <c r="M7" s="591">
        <v>128.22671675378598</v>
      </c>
      <c r="N7" s="592">
        <v>56547.982088419616</v>
      </c>
      <c r="O7" s="593">
        <v>92</v>
      </c>
      <c r="P7" s="591">
        <v>3205.6679188446496</v>
      </c>
      <c r="Q7" s="592">
        <v>294921.44853370776</v>
      </c>
      <c r="R7" s="593">
        <v>20</v>
      </c>
      <c r="S7" s="591">
        <v>1282.2671675378599</v>
      </c>
      <c r="T7" s="592">
        <v>25645.343350757197</v>
      </c>
      <c r="U7" s="594">
        <v>3372706</v>
      </c>
      <c r="V7" s="591"/>
      <c r="W7" s="591"/>
      <c r="X7" s="595">
        <v>0</v>
      </c>
      <c r="Y7" s="594">
        <v>3372706</v>
      </c>
      <c r="Z7" s="591">
        <v>-2144</v>
      </c>
      <c r="AA7" s="591">
        <v>0</v>
      </c>
      <c r="AB7" s="591">
        <v>20176</v>
      </c>
      <c r="AC7" s="594">
        <v>3390738</v>
      </c>
      <c r="AD7" s="591">
        <v>0</v>
      </c>
      <c r="AE7" s="591">
        <v>0</v>
      </c>
      <c r="AF7" s="598">
        <v>0</v>
      </c>
      <c r="AG7" s="594">
        <v>3390738</v>
      </c>
      <c r="AH7" s="598">
        <v>5278</v>
      </c>
      <c r="AI7" s="599">
        <v>4095728</v>
      </c>
      <c r="AJ7" s="590"/>
      <c r="AK7" s="598">
        <v>0</v>
      </c>
      <c r="AL7" s="590"/>
      <c r="AM7" s="600">
        <v>0</v>
      </c>
      <c r="AN7" s="601">
        <v>0</v>
      </c>
      <c r="AO7" s="599">
        <v>4095728</v>
      </c>
      <c r="AP7" s="598">
        <v>-71675</v>
      </c>
      <c r="AQ7" s="598">
        <v>-10239</v>
      </c>
      <c r="AR7" s="598">
        <v>-81914</v>
      </c>
      <c r="AS7" s="599">
        <v>4013814</v>
      </c>
      <c r="AT7" s="600">
        <v>-2334</v>
      </c>
      <c r="AU7" s="599">
        <v>4011480</v>
      </c>
      <c r="AV7" s="598"/>
      <c r="AW7" s="598">
        <v>4011480</v>
      </c>
      <c r="AX7" s="599">
        <v>334290</v>
      </c>
    </row>
    <row r="8" spans="1:50" s="1571" customFormat="1" ht="30" customHeight="1">
      <c r="A8" s="1577" t="s">
        <v>667</v>
      </c>
      <c r="B8" s="1576" t="s">
        <v>667</v>
      </c>
      <c r="C8" s="1575" t="s">
        <v>1009</v>
      </c>
      <c r="D8" s="590">
        <v>743</v>
      </c>
      <c r="E8" s="591">
        <v>2707.8409599430761</v>
      </c>
      <c r="F8" s="592">
        <v>2011925.8332377055</v>
      </c>
      <c r="G8" s="592">
        <v>721.28337970262919</v>
      </c>
      <c r="H8" s="592">
        <v>535913.5511190535</v>
      </c>
      <c r="I8" s="593">
        <v>743</v>
      </c>
      <c r="J8" s="591">
        <v>470.16462809721531</v>
      </c>
      <c r="K8" s="592">
        <v>349332.31867623096</v>
      </c>
      <c r="L8" s="593">
        <v>252.5</v>
      </c>
      <c r="M8" s="591">
        <v>128.22671675378598</v>
      </c>
      <c r="N8" s="592">
        <v>32377.245980330961</v>
      </c>
      <c r="O8" s="593">
        <v>62</v>
      </c>
      <c r="P8" s="591">
        <v>3205.6679188446496</v>
      </c>
      <c r="Q8" s="592">
        <v>198751.41096836829</v>
      </c>
      <c r="R8" s="593">
        <v>16</v>
      </c>
      <c r="S8" s="591">
        <v>1282.2671675378599</v>
      </c>
      <c r="T8" s="592">
        <v>20516.274680605758</v>
      </c>
      <c r="U8" s="594">
        <v>3148817</v>
      </c>
      <c r="V8" s="591"/>
      <c r="W8" s="591"/>
      <c r="X8" s="595">
        <v>0</v>
      </c>
      <c r="Y8" s="594">
        <v>3148817</v>
      </c>
      <c r="Z8" s="591">
        <v>-8565</v>
      </c>
      <c r="AA8" s="591">
        <v>0</v>
      </c>
      <c r="AB8" s="591">
        <v>7488</v>
      </c>
      <c r="AC8" s="594">
        <v>3147740</v>
      </c>
      <c r="AD8" s="591">
        <v>0</v>
      </c>
      <c r="AE8" s="591">
        <v>0</v>
      </c>
      <c r="AF8" s="598">
        <v>0</v>
      </c>
      <c r="AG8" s="594">
        <v>3147740</v>
      </c>
      <c r="AH8" s="598">
        <v>5278</v>
      </c>
      <c r="AI8" s="599">
        <v>3921554</v>
      </c>
      <c r="AJ8" s="590"/>
      <c r="AK8" s="598">
        <v>0</v>
      </c>
      <c r="AL8" s="590"/>
      <c r="AM8" s="600">
        <v>0</v>
      </c>
      <c r="AN8" s="601">
        <v>0</v>
      </c>
      <c r="AO8" s="599">
        <v>3921554</v>
      </c>
      <c r="AP8" s="598">
        <v>-68627</v>
      </c>
      <c r="AQ8" s="598">
        <v>-9804</v>
      </c>
      <c r="AR8" s="598">
        <v>-78431</v>
      </c>
      <c r="AS8" s="599">
        <v>3843123</v>
      </c>
      <c r="AT8" s="600">
        <v>-9477</v>
      </c>
      <c r="AU8" s="599">
        <v>3833646</v>
      </c>
      <c r="AV8" s="598"/>
      <c r="AW8" s="598">
        <v>3833646</v>
      </c>
      <c r="AX8" s="599">
        <v>319471</v>
      </c>
    </row>
    <row r="9" spans="1:50" s="1571" customFormat="1" ht="30" customHeight="1">
      <c r="A9" s="1577" t="s">
        <v>928</v>
      </c>
      <c r="B9" s="1576" t="s">
        <v>297</v>
      </c>
      <c r="C9" s="1575" t="s">
        <v>1227</v>
      </c>
      <c r="D9" s="590">
        <v>627</v>
      </c>
      <c r="E9" s="591">
        <v>2707.8409599430761</v>
      </c>
      <c r="F9" s="592">
        <v>1697816.2818843087</v>
      </c>
      <c r="G9" s="592">
        <v>746.0335616438357</v>
      </c>
      <c r="H9" s="592">
        <v>467763.04315068497</v>
      </c>
      <c r="I9" s="593">
        <v>571</v>
      </c>
      <c r="J9" s="591">
        <v>470.16462809721531</v>
      </c>
      <c r="K9" s="592">
        <v>268464.00264350994</v>
      </c>
      <c r="L9" s="593">
        <v>0</v>
      </c>
      <c r="M9" s="591">
        <v>128.22671675378598</v>
      </c>
      <c r="N9" s="592">
        <v>0</v>
      </c>
      <c r="O9" s="593">
        <v>50</v>
      </c>
      <c r="P9" s="591">
        <v>3205.6679188446496</v>
      </c>
      <c r="Q9" s="592">
        <v>160283.39594223248</v>
      </c>
      <c r="R9" s="593">
        <v>0</v>
      </c>
      <c r="S9" s="591">
        <v>1282.2671675378599</v>
      </c>
      <c r="T9" s="592">
        <v>0</v>
      </c>
      <c r="U9" s="594">
        <v>2594327</v>
      </c>
      <c r="V9" s="591"/>
      <c r="W9" s="591"/>
      <c r="X9" s="595">
        <v>0</v>
      </c>
      <c r="Y9" s="594">
        <v>2594327</v>
      </c>
      <c r="Z9" s="591">
        <v>-27947</v>
      </c>
      <c r="AA9" s="591">
        <v>0</v>
      </c>
      <c r="AB9" s="591">
        <v>3432</v>
      </c>
      <c r="AC9" s="594">
        <v>2569812</v>
      </c>
      <c r="AD9" s="591">
        <v>0</v>
      </c>
      <c r="AE9" s="591">
        <v>0</v>
      </c>
      <c r="AF9" s="598">
        <v>0</v>
      </c>
      <c r="AG9" s="594">
        <v>2569812</v>
      </c>
      <c r="AH9" s="598">
        <v>5278</v>
      </c>
      <c r="AI9" s="599">
        <v>3309306</v>
      </c>
      <c r="AJ9" s="590"/>
      <c r="AK9" s="598">
        <v>0</v>
      </c>
      <c r="AL9" s="590"/>
      <c r="AM9" s="600">
        <v>0</v>
      </c>
      <c r="AN9" s="601">
        <v>0</v>
      </c>
      <c r="AO9" s="599">
        <v>3309306</v>
      </c>
      <c r="AP9" s="598">
        <v>-57913</v>
      </c>
      <c r="AQ9" s="598">
        <v>-8273</v>
      </c>
      <c r="AR9" s="598">
        <v>-66186</v>
      </c>
      <c r="AS9" s="599">
        <v>3243120</v>
      </c>
      <c r="AT9" s="600">
        <v>-14004</v>
      </c>
      <c r="AU9" s="599">
        <v>3229116</v>
      </c>
      <c r="AV9" s="598"/>
      <c r="AW9" s="598">
        <v>3229116</v>
      </c>
      <c r="AX9" s="599">
        <v>269093</v>
      </c>
    </row>
    <row r="10" spans="1:50" s="1571" customFormat="1" ht="30" customHeight="1">
      <c r="A10" s="1574" t="s">
        <v>920</v>
      </c>
      <c r="B10" s="1573">
        <v>398005</v>
      </c>
      <c r="C10" s="1572" t="s">
        <v>1226</v>
      </c>
      <c r="D10" s="604">
        <v>465</v>
      </c>
      <c r="E10" s="605">
        <v>2707.8409599430761</v>
      </c>
      <c r="F10" s="606">
        <v>1259146.0463735303</v>
      </c>
      <c r="G10" s="606">
        <v>746.0335616438357</v>
      </c>
      <c r="H10" s="606">
        <v>346905.60616438359</v>
      </c>
      <c r="I10" s="607">
        <v>436</v>
      </c>
      <c r="J10" s="605">
        <v>470.16462809721531</v>
      </c>
      <c r="K10" s="606">
        <v>204991.77785038587</v>
      </c>
      <c r="L10" s="607">
        <v>0</v>
      </c>
      <c r="M10" s="605">
        <v>128.22671675378598</v>
      </c>
      <c r="N10" s="606">
        <v>0</v>
      </c>
      <c r="O10" s="607">
        <v>100</v>
      </c>
      <c r="P10" s="605">
        <v>3205.6679188446496</v>
      </c>
      <c r="Q10" s="606">
        <v>320566.79188446497</v>
      </c>
      <c r="R10" s="607">
        <v>0</v>
      </c>
      <c r="S10" s="605">
        <v>1282.2671675378599</v>
      </c>
      <c r="T10" s="606">
        <v>0</v>
      </c>
      <c r="U10" s="608">
        <v>2131610</v>
      </c>
      <c r="V10" s="605"/>
      <c r="W10" s="605"/>
      <c r="X10" s="609">
        <v>0</v>
      </c>
      <c r="Y10" s="608">
        <v>2131610</v>
      </c>
      <c r="Z10" s="605">
        <v>0</v>
      </c>
      <c r="AA10" s="611">
        <v>0</v>
      </c>
      <c r="AB10" s="611">
        <v>12090</v>
      </c>
      <c r="AC10" s="608">
        <v>2143700</v>
      </c>
      <c r="AD10" s="611">
        <v>0</v>
      </c>
      <c r="AE10" s="611">
        <v>0</v>
      </c>
      <c r="AF10" s="613">
        <v>0</v>
      </c>
      <c r="AG10" s="608">
        <v>2143700</v>
      </c>
      <c r="AH10" s="613">
        <v>5278</v>
      </c>
      <c r="AI10" s="614">
        <v>2454270</v>
      </c>
      <c r="AJ10" s="604"/>
      <c r="AK10" s="613">
        <v>0</v>
      </c>
      <c r="AL10" s="604"/>
      <c r="AM10" s="615">
        <v>0</v>
      </c>
      <c r="AN10" s="616">
        <v>0</v>
      </c>
      <c r="AO10" s="614">
        <v>2454270</v>
      </c>
      <c r="AP10" s="613">
        <v>-42950</v>
      </c>
      <c r="AQ10" s="613">
        <v>-6136</v>
      </c>
      <c r="AR10" s="613">
        <v>-49086</v>
      </c>
      <c r="AS10" s="614">
        <v>2405184</v>
      </c>
      <c r="AT10" s="615">
        <v>0</v>
      </c>
      <c r="AU10" s="614">
        <v>2405184</v>
      </c>
      <c r="AV10" s="613"/>
      <c r="AW10" s="613">
        <v>2405184</v>
      </c>
      <c r="AX10" s="614">
        <v>200432</v>
      </c>
    </row>
    <row r="11" spans="1:50" s="324" customFormat="1" ht="30" customHeight="1" thickBot="1">
      <c r="A11" s="1351" t="s">
        <v>1225</v>
      </c>
      <c r="B11" s="1352"/>
      <c r="C11" s="1570"/>
      <c r="D11" s="1568">
        <v>3022</v>
      </c>
      <c r="E11" s="1566"/>
      <c r="F11" s="1569">
        <v>8183095.3809479764</v>
      </c>
      <c r="G11" s="1569"/>
      <c r="H11" s="1569">
        <v>2261868.0330250775</v>
      </c>
      <c r="I11" s="1568">
        <v>2770</v>
      </c>
      <c r="J11" s="1566"/>
      <c r="K11" s="1569">
        <v>1302356.0198292863</v>
      </c>
      <c r="L11" s="1568">
        <v>693.5</v>
      </c>
      <c r="M11" s="1566"/>
      <c r="N11" s="1569">
        <v>88925.228068750584</v>
      </c>
      <c r="O11" s="1568">
        <v>343</v>
      </c>
      <c r="P11" s="1566"/>
      <c r="Q11" s="1569">
        <v>1099544.0961637148</v>
      </c>
      <c r="R11" s="1568">
        <v>51</v>
      </c>
      <c r="S11" s="1566"/>
      <c r="T11" s="1569">
        <v>65395.625544430848</v>
      </c>
      <c r="U11" s="624">
        <v>13001185</v>
      </c>
      <c r="V11" s="1566">
        <v>0</v>
      </c>
      <c r="W11" s="1566">
        <v>0</v>
      </c>
      <c r="X11" s="1567">
        <v>0</v>
      </c>
      <c r="Y11" s="624">
        <v>13001185</v>
      </c>
      <c r="Z11" s="1569">
        <v>-50439</v>
      </c>
      <c r="AA11" s="1566">
        <v>0</v>
      </c>
      <c r="AB11" s="1566">
        <v>45760</v>
      </c>
      <c r="AC11" s="624">
        <v>12996506</v>
      </c>
      <c r="AD11" s="1566">
        <v>0</v>
      </c>
      <c r="AE11" s="1566">
        <v>0</v>
      </c>
      <c r="AF11" s="1565">
        <v>0</v>
      </c>
      <c r="AG11" s="624">
        <v>12996506</v>
      </c>
      <c r="AH11" s="1565"/>
      <c r="AI11" s="1564">
        <v>15950116</v>
      </c>
      <c r="AJ11" s="1568">
        <v>0</v>
      </c>
      <c r="AK11" s="1565">
        <v>0</v>
      </c>
      <c r="AL11" s="1568">
        <v>0</v>
      </c>
      <c r="AM11" s="1566">
        <v>0</v>
      </c>
      <c r="AN11" s="1567">
        <v>0</v>
      </c>
      <c r="AO11" s="1564">
        <v>15950116</v>
      </c>
      <c r="AP11" s="1565">
        <v>-279127</v>
      </c>
      <c r="AQ11" s="1565">
        <v>-39875</v>
      </c>
      <c r="AR11" s="1565">
        <v>-319002</v>
      </c>
      <c r="AS11" s="1564">
        <v>15631114</v>
      </c>
      <c r="AT11" s="1566">
        <v>-35292</v>
      </c>
      <c r="AU11" s="1564">
        <v>15595822</v>
      </c>
      <c r="AV11" s="1565">
        <v>0</v>
      </c>
      <c r="AW11" s="1565">
        <v>15595822</v>
      </c>
      <c r="AX11" s="1564">
        <v>1299652</v>
      </c>
    </row>
    <row r="12" spans="1:50" ht="13.8" thickTop="1"/>
  </sheetData>
  <sheetProtection formatCells="0" formatColumns="0" formatRows="0" sort="0"/>
  <mergeCells count="32">
    <mergeCell ref="A1:C3"/>
    <mergeCell ref="D1:U1"/>
    <mergeCell ref="V1:AG1"/>
    <mergeCell ref="AH1:AX1"/>
    <mergeCell ref="D2:D3"/>
    <mergeCell ref="E2:H2"/>
    <mergeCell ref="I2:K2"/>
    <mergeCell ref="L2:N2"/>
    <mergeCell ref="O2:Q2"/>
    <mergeCell ref="R2:T2"/>
    <mergeCell ref="U2:U3"/>
    <mergeCell ref="V2:X2"/>
    <mergeCell ref="Y2:Y3"/>
    <mergeCell ref="Z2:Z3"/>
    <mergeCell ref="AA2:AB2"/>
    <mergeCell ref="AC2:AC3"/>
    <mergeCell ref="AD2:AF2"/>
    <mergeCell ref="AG2:AG3"/>
    <mergeCell ref="AH2:AH3"/>
    <mergeCell ref="AI2:AI3"/>
    <mergeCell ref="AJ2:AN2"/>
    <mergeCell ref="AO2:AO3"/>
    <mergeCell ref="AV2:AV3"/>
    <mergeCell ref="AW2:AW3"/>
    <mergeCell ref="AX2:AX3"/>
    <mergeCell ref="A11:C11"/>
    <mergeCell ref="AP2:AP3"/>
    <mergeCell ref="AQ2:AQ3"/>
    <mergeCell ref="AR2:AR3"/>
    <mergeCell ref="AS2:AS3"/>
    <mergeCell ref="AT2:AT3"/>
    <mergeCell ref="AU2:AU3"/>
  </mergeCells>
  <printOptions horizontalCentered="1"/>
  <pageMargins left="0.3" right="0.3" top="0.85" bottom="0.5" header="0.3" footer="0.3"/>
  <pageSetup paperSize="5" scale="70" firstPageNumber="50" orientation="landscape" r:id="rId1"/>
  <headerFooter alignWithMargins="0">
    <oddHeader>&amp;L&amp;"Arial,Bold"&amp;20&amp;K000000FY2016-17 Budget Letter</oddHeader>
    <oddFooter>&amp;R&amp;P</oddFooter>
  </headerFooter>
  <colBreaks count="2" manualBreakCount="2">
    <brk id="21" max="10" man="1"/>
    <brk id="33" max="1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19"/>
  <sheetViews>
    <sheetView zoomScaleNormal="100" zoomScaleSheetLayoutView="90" workbookViewId="0">
      <pane xSplit="3" ySplit="4" topLeftCell="D5" activePane="bottomRight" state="frozen"/>
      <selection activeCell="A4" sqref="A4"/>
      <selection pane="topRight" activeCell="A4" sqref="A4"/>
      <selection pane="bottomLeft" activeCell="A4" sqref="A4"/>
      <selection pane="bottomRight" activeCell="D5" sqref="D5"/>
    </sheetView>
  </sheetViews>
  <sheetFormatPr defaultColWidth="8.88671875" defaultRowHeight="13.2"/>
  <cols>
    <col min="1" max="1" width="9" style="274" bestFit="1" customWidth="1"/>
    <col min="2" max="2" width="8.6640625" style="274" hidden="1" customWidth="1"/>
    <col min="3" max="3" width="31.6640625" style="136" bestFit="1" customWidth="1"/>
    <col min="4" max="4" width="13.109375" style="136" customWidth="1"/>
    <col min="5" max="5" width="13.5546875" style="136" customWidth="1"/>
    <col min="6" max="6" width="16.109375" style="136" bestFit="1" customWidth="1"/>
    <col min="7" max="8" width="12.33203125" style="136" bestFit="1" customWidth="1"/>
    <col min="9" max="9" width="13.33203125" style="136" customWidth="1"/>
    <col min="10" max="13" width="13.109375" style="136" customWidth="1"/>
    <col min="14" max="14" width="11.88671875" style="136" bestFit="1" customWidth="1"/>
    <col min="15" max="15" width="12.6640625" style="136" customWidth="1"/>
    <col min="16" max="16" width="12.88671875" style="136" bestFit="1" customWidth="1"/>
    <col min="17" max="18" width="14.33203125" style="136" customWidth="1"/>
    <col min="19" max="19" width="15.5546875" style="136" customWidth="1"/>
    <col min="20" max="21" width="18.33203125" style="136" customWidth="1"/>
    <col min="22" max="22" width="17.109375" style="136" customWidth="1"/>
    <col min="23" max="23" width="15.33203125" style="136" customWidth="1"/>
    <col min="24" max="24" width="14.44140625" style="136" bestFit="1" customWidth="1"/>
    <col min="25" max="25" width="16" style="136" customWidth="1"/>
    <col min="26" max="28" width="16.5546875" style="136" customWidth="1"/>
    <col min="29" max="29" width="17.109375" style="136" customWidth="1"/>
    <col min="30" max="30" width="15.6640625" style="136" bestFit="1" customWidth="1"/>
    <col min="31" max="31" width="14.88671875" style="136" bestFit="1" customWidth="1"/>
    <col min="32" max="32" width="12.6640625" style="136" customWidth="1"/>
    <col min="33" max="33" width="15.33203125" style="136" customWidth="1"/>
    <col min="34" max="34" width="12.6640625" style="136" customWidth="1"/>
    <col min="35" max="35" width="10.88671875" style="136" bestFit="1" customWidth="1"/>
    <col min="36" max="36" width="15" style="136" customWidth="1"/>
    <col min="37" max="37" width="14.44140625" style="136" bestFit="1" customWidth="1"/>
    <col min="38" max="40" width="10.6640625" style="136" customWidth="1"/>
    <col min="41" max="41" width="14.44140625" style="136" bestFit="1" customWidth="1"/>
    <col min="42" max="42" width="14.109375" style="136" customWidth="1"/>
    <col min="43" max="43" width="14.44140625" style="136" bestFit="1" customWidth="1"/>
    <col min="44" max="44" width="12.6640625" style="136" bestFit="1" customWidth="1"/>
    <col min="45" max="45" width="12" style="136" customWidth="1"/>
    <col min="46" max="46" width="14.44140625" style="136" bestFit="1" customWidth="1"/>
    <col min="47" max="16384" width="8.88671875" style="136"/>
  </cols>
  <sheetData>
    <row r="1" spans="1:46" ht="22.2" customHeight="1">
      <c r="A1" s="1298" t="s">
        <v>1059</v>
      </c>
      <c r="B1" s="1298"/>
      <c r="C1" s="1211"/>
      <c r="D1" s="1372" t="s">
        <v>451</v>
      </c>
      <c r="E1" s="1372"/>
      <c r="F1" s="1372"/>
      <c r="G1" s="1372"/>
      <c r="H1" s="1372"/>
      <c r="I1" s="1372"/>
      <c r="J1" s="1371"/>
      <c r="K1" s="1371"/>
      <c r="L1" s="1371"/>
      <c r="M1" s="1372"/>
      <c r="N1" s="1372"/>
      <c r="O1" s="1372"/>
      <c r="P1" s="1372"/>
      <c r="Q1" s="1372"/>
      <c r="R1" s="1372"/>
      <c r="S1" s="1372"/>
      <c r="T1" s="1371" t="s">
        <v>451</v>
      </c>
      <c r="U1" s="1371"/>
      <c r="V1" s="1372"/>
      <c r="W1" s="1372"/>
      <c r="X1" s="1372"/>
      <c r="Y1" s="1372"/>
      <c r="Z1" s="1371"/>
      <c r="AA1" s="1371"/>
      <c r="AB1" s="1371"/>
      <c r="AC1" s="1372"/>
      <c r="AD1" s="1369" t="s">
        <v>717</v>
      </c>
      <c r="AE1" s="1369"/>
      <c r="AF1" s="1370"/>
      <c r="AG1" s="1370"/>
      <c r="AH1" s="1370"/>
      <c r="AI1" s="1370"/>
      <c r="AJ1" s="1370"/>
      <c r="AK1" s="1369"/>
      <c r="AL1" s="1369"/>
      <c r="AM1" s="1369"/>
      <c r="AN1" s="1369"/>
      <c r="AO1" s="1369"/>
      <c r="AP1" s="1369"/>
      <c r="AQ1" s="1369"/>
      <c r="AR1" s="1369"/>
      <c r="AS1" s="1369"/>
      <c r="AT1" s="1369"/>
    </row>
    <row r="2" spans="1:46" ht="21.6" customHeight="1">
      <c r="A2" s="1211"/>
      <c r="B2" s="1211"/>
      <c r="C2" s="1211"/>
      <c r="D2" s="309"/>
      <c r="E2" s="336"/>
      <c r="F2" s="337"/>
      <c r="G2" s="125"/>
      <c r="H2" s="126"/>
      <c r="I2" s="339"/>
      <c r="J2" s="1325" t="s">
        <v>300</v>
      </c>
      <c r="K2" s="1325"/>
      <c r="L2" s="1325"/>
      <c r="M2" s="339"/>
      <c r="N2" s="340"/>
      <c r="O2" s="340"/>
      <c r="P2" s="340"/>
      <c r="Q2" s="341"/>
      <c r="R2" s="339"/>
      <c r="S2" s="338"/>
      <c r="T2" s="1373" t="s">
        <v>448</v>
      </c>
      <c r="U2" s="1373"/>
      <c r="V2" s="339"/>
      <c r="W2" s="339"/>
      <c r="X2" s="339"/>
      <c r="Y2" s="339"/>
      <c r="Z2" s="1373" t="s">
        <v>450</v>
      </c>
      <c r="AA2" s="1373"/>
      <c r="AB2" s="1373"/>
      <c r="AC2" s="338"/>
      <c r="AD2" s="342"/>
      <c r="AE2" s="343"/>
      <c r="AF2" s="1368" t="s">
        <v>300</v>
      </c>
      <c r="AG2" s="1368"/>
      <c r="AH2" s="1368"/>
      <c r="AI2" s="1368"/>
      <c r="AJ2" s="1368"/>
      <c r="AK2" s="343"/>
      <c r="AL2" s="344"/>
      <c r="AM2" s="344"/>
      <c r="AN2" s="344"/>
      <c r="AO2" s="343"/>
      <c r="AP2" s="343"/>
      <c r="AQ2" s="343"/>
      <c r="AR2" s="343"/>
      <c r="AS2" s="343"/>
      <c r="AT2" s="345"/>
    </row>
    <row r="3" spans="1:46" ht="136.94999999999999" customHeight="1">
      <c r="A3" s="1211"/>
      <c r="B3" s="1211"/>
      <c r="C3" s="1211"/>
      <c r="D3" s="701" t="s">
        <v>844</v>
      </c>
      <c r="E3" s="654" t="s">
        <v>754</v>
      </c>
      <c r="F3" s="654" t="s">
        <v>755</v>
      </c>
      <c r="G3" s="702" t="s">
        <v>632</v>
      </c>
      <c r="H3" s="702" t="s">
        <v>634</v>
      </c>
      <c r="I3" s="702" t="s">
        <v>751</v>
      </c>
      <c r="J3" s="1172" t="s">
        <v>834</v>
      </c>
      <c r="K3" s="1172" t="s">
        <v>835</v>
      </c>
      <c r="L3" s="1172" t="s">
        <v>302</v>
      </c>
      <c r="M3" s="703" t="s">
        <v>767</v>
      </c>
      <c r="N3" s="702" t="s">
        <v>763</v>
      </c>
      <c r="O3" s="702" t="s">
        <v>777</v>
      </c>
      <c r="P3" s="702" t="s">
        <v>757</v>
      </c>
      <c r="Q3" s="702" t="s">
        <v>768</v>
      </c>
      <c r="R3" s="745" t="s">
        <v>836</v>
      </c>
      <c r="S3" s="702" t="s">
        <v>771</v>
      </c>
      <c r="T3" s="656" t="s">
        <v>442</v>
      </c>
      <c r="U3" s="656" t="s">
        <v>447</v>
      </c>
      <c r="V3" s="655" t="s">
        <v>772</v>
      </c>
      <c r="W3" s="655" t="s">
        <v>359</v>
      </c>
      <c r="X3" s="655" t="s">
        <v>360</v>
      </c>
      <c r="Y3" s="655" t="s">
        <v>477</v>
      </c>
      <c r="Z3" s="657" t="s">
        <v>640</v>
      </c>
      <c r="AA3" s="657" t="s">
        <v>779</v>
      </c>
      <c r="AB3" s="657" t="s">
        <v>641</v>
      </c>
      <c r="AC3" s="655" t="s">
        <v>773</v>
      </c>
      <c r="AD3" s="658" t="s">
        <v>1148</v>
      </c>
      <c r="AE3" s="704" t="s">
        <v>472</v>
      </c>
      <c r="AF3" s="1172" t="s">
        <v>840</v>
      </c>
      <c r="AG3" s="1172" t="s">
        <v>841</v>
      </c>
      <c r="AH3" s="1172" t="s">
        <v>842</v>
      </c>
      <c r="AI3" s="1172" t="s">
        <v>843</v>
      </c>
      <c r="AJ3" s="1172" t="s">
        <v>302</v>
      </c>
      <c r="AK3" s="709" t="s">
        <v>758</v>
      </c>
      <c r="AL3" s="704" t="s">
        <v>765</v>
      </c>
      <c r="AM3" s="704" t="s">
        <v>764</v>
      </c>
      <c r="AN3" s="704" t="s">
        <v>759</v>
      </c>
      <c r="AO3" s="704" t="s">
        <v>760</v>
      </c>
      <c r="AP3" s="745" t="s">
        <v>836</v>
      </c>
      <c r="AQ3" s="705" t="s">
        <v>762</v>
      </c>
      <c r="AR3" s="704" t="s">
        <v>428</v>
      </c>
      <c r="AS3" s="704" t="s">
        <v>360</v>
      </c>
      <c r="AT3" s="704" t="s">
        <v>761</v>
      </c>
    </row>
    <row r="4" spans="1:46">
      <c r="A4" s="706"/>
      <c r="B4" s="706"/>
      <c r="C4" s="707"/>
      <c r="D4" s="708">
        <v>1</v>
      </c>
      <c r="E4" s="708">
        <f t="shared" ref="E4:I4" si="0">D4+1</f>
        <v>2</v>
      </c>
      <c r="F4" s="708">
        <f t="shared" si="0"/>
        <v>3</v>
      </c>
      <c r="G4" s="708">
        <f t="shared" si="0"/>
        <v>4</v>
      </c>
      <c r="H4" s="708">
        <f t="shared" si="0"/>
        <v>5</v>
      </c>
      <c r="I4" s="708">
        <f t="shared" si="0"/>
        <v>6</v>
      </c>
      <c r="J4" s="708">
        <f t="shared" ref="J4" si="1">I4+1</f>
        <v>7</v>
      </c>
      <c r="K4" s="708">
        <f t="shared" ref="K4" si="2">J4+1</f>
        <v>8</v>
      </c>
      <c r="L4" s="708">
        <f t="shared" ref="L4" si="3">K4+1</f>
        <v>9</v>
      </c>
      <c r="M4" s="708">
        <f t="shared" ref="M4" si="4">L4+1</f>
        <v>10</v>
      </c>
      <c r="N4" s="708">
        <f t="shared" ref="N4" si="5">M4+1</f>
        <v>11</v>
      </c>
      <c r="O4" s="708">
        <f t="shared" ref="O4" si="6">N4+1</f>
        <v>12</v>
      </c>
      <c r="P4" s="708">
        <f t="shared" ref="P4" si="7">O4+1</f>
        <v>13</v>
      </c>
      <c r="Q4" s="708">
        <f t="shared" ref="Q4:R4" si="8">P4+1</f>
        <v>14</v>
      </c>
      <c r="R4" s="708">
        <f t="shared" si="8"/>
        <v>15</v>
      </c>
      <c r="S4" s="708">
        <f t="shared" ref="S4" si="9">R4+1</f>
        <v>16</v>
      </c>
      <c r="T4" s="708">
        <f t="shared" ref="T4" si="10">S4+1</f>
        <v>17</v>
      </c>
      <c r="U4" s="708">
        <f t="shared" ref="U4" si="11">T4+1</f>
        <v>18</v>
      </c>
      <c r="V4" s="708">
        <f t="shared" ref="V4" si="12">U4+1</f>
        <v>19</v>
      </c>
      <c r="W4" s="708">
        <f t="shared" ref="W4" si="13">V4+1</f>
        <v>20</v>
      </c>
      <c r="X4" s="708">
        <f t="shared" ref="X4" si="14">W4+1</f>
        <v>21</v>
      </c>
      <c r="Y4" s="708">
        <f t="shared" ref="Y4" si="15">X4+1</f>
        <v>22</v>
      </c>
      <c r="Z4" s="708">
        <f t="shared" ref="Z4" si="16">Y4+1</f>
        <v>23</v>
      </c>
      <c r="AA4" s="708">
        <f t="shared" ref="AA4" si="17">Z4+1</f>
        <v>24</v>
      </c>
      <c r="AB4" s="708">
        <f t="shared" ref="AB4" si="18">AA4+1</f>
        <v>25</v>
      </c>
      <c r="AC4" s="708">
        <f t="shared" ref="AC4" si="19">AB4+1</f>
        <v>26</v>
      </c>
      <c r="AD4" s="708">
        <f t="shared" ref="AD4" si="20">AC4+1</f>
        <v>27</v>
      </c>
      <c r="AE4" s="708">
        <f t="shared" ref="AE4:AF4" si="21">AD4+1</f>
        <v>28</v>
      </c>
      <c r="AF4" s="708">
        <f t="shared" si="21"/>
        <v>29</v>
      </c>
      <c r="AG4" s="708">
        <f t="shared" ref="AG4" si="22">AF4+1</f>
        <v>30</v>
      </c>
      <c r="AH4" s="708">
        <f t="shared" ref="AH4" si="23">AG4+1</f>
        <v>31</v>
      </c>
      <c r="AI4" s="708">
        <f t="shared" ref="AI4" si="24">AH4+1</f>
        <v>32</v>
      </c>
      <c r="AJ4" s="708">
        <f t="shared" ref="AJ4" si="25">AI4+1</f>
        <v>33</v>
      </c>
      <c r="AK4" s="708">
        <f t="shared" ref="AK4" si="26">AJ4+1</f>
        <v>34</v>
      </c>
      <c r="AL4" s="708">
        <f t="shared" ref="AL4" si="27">AK4+1</f>
        <v>35</v>
      </c>
      <c r="AM4" s="708">
        <f t="shared" ref="AM4" si="28">AL4+1</f>
        <v>36</v>
      </c>
      <c r="AN4" s="708">
        <f t="shared" ref="AN4" si="29">AM4+1</f>
        <v>37</v>
      </c>
      <c r="AO4" s="708">
        <f t="shared" ref="AO4" si="30">AN4+1</f>
        <v>38</v>
      </c>
      <c r="AP4" s="708">
        <f t="shared" ref="AP4" si="31">AO4+1</f>
        <v>39</v>
      </c>
      <c r="AQ4" s="708">
        <f t="shared" ref="AQ4" si="32">AP4+1</f>
        <v>40</v>
      </c>
      <c r="AR4" s="708">
        <f t="shared" ref="AR4" si="33">AQ4+1</f>
        <v>41</v>
      </c>
      <c r="AS4" s="708">
        <f t="shared" ref="AS4" si="34">AR4+1</f>
        <v>42</v>
      </c>
      <c r="AT4" s="708">
        <f t="shared" ref="AT4" si="35">AS4+1</f>
        <v>43</v>
      </c>
    </row>
    <row r="5" spans="1:46" s="294" customFormat="1" ht="30" customHeight="1">
      <c r="A5" s="659" t="s">
        <v>929</v>
      </c>
      <c r="B5" s="739">
        <v>371001</v>
      </c>
      <c r="C5" s="660" t="s">
        <v>623</v>
      </c>
      <c r="D5" s="661">
        <f>VLOOKUP($A5,'8A_2.1.16 3B&amp;5'!$A$2:$G$60,7,FALSE)</f>
        <v>641</v>
      </c>
      <c r="E5" s="662">
        <f>'3_Levels 1&amp;2'!$AM$12</f>
        <v>4623.2691579235925</v>
      </c>
      <c r="F5" s="663">
        <f>D5*E5</f>
        <v>2963515.5302290227</v>
      </c>
      <c r="G5" s="700">
        <v>744.76</v>
      </c>
      <c r="H5" s="663">
        <f>G5*D5</f>
        <v>477391.16</v>
      </c>
      <c r="I5" s="665">
        <f>ROUND(F5+H5,0)</f>
        <v>3440907</v>
      </c>
      <c r="J5" s="666">
        <f>VLOOKUP($A5,'[8]October Mid-Year Adj'!$A$124:$J$197,10,FALSE)</f>
        <v>322082</v>
      </c>
      <c r="K5" s="666">
        <f>VLOOKUP($A5,'[8]February Mid-Year Adj'!$A$124:$J$197,10,FALSE)</f>
        <v>-85888</v>
      </c>
      <c r="L5" s="667">
        <f t="shared" ref="L5" si="36">SUM(J5:K5)</f>
        <v>236194</v>
      </c>
      <c r="M5" s="665">
        <f>+L5+I5</f>
        <v>3677101</v>
      </c>
      <c r="N5" s="666">
        <f>ROUND(M5*-1.75%,0)</f>
        <v>-64349</v>
      </c>
      <c r="O5" s="666">
        <f>ROUND(M5*-0.25%,0)</f>
        <v>-9193</v>
      </c>
      <c r="P5" s="666">
        <f>N5+O5</f>
        <v>-73542</v>
      </c>
      <c r="Q5" s="665">
        <f t="shared" ref="Q5" si="37">M5+P5</f>
        <v>3603559</v>
      </c>
      <c r="R5" s="666">
        <v>-2331</v>
      </c>
      <c r="S5" s="665">
        <f>SUM(Q5:R5)</f>
        <v>3601228</v>
      </c>
      <c r="T5" s="666">
        <f>VLOOKUP($A5,'4_Level 4'!$A$5:$Q$195,5,FALSE)</f>
        <v>0</v>
      </c>
      <c r="U5" s="666">
        <f>VLOOKUP($A5,'4_Level 4'!$A$5:$Q$195,17,FALSE)</f>
        <v>7098</v>
      </c>
      <c r="V5" s="668">
        <f t="shared" ref="V5" si="38">ROUND(SUM(S5:U5),0)</f>
        <v>3608326</v>
      </c>
      <c r="W5" s="664">
        <v>2251238</v>
      </c>
      <c r="X5" s="664">
        <f t="shared" ref="X5" si="39">V5-W5</f>
        <v>1357088</v>
      </c>
      <c r="Y5" s="665">
        <v>339272</v>
      </c>
      <c r="Z5" s="666">
        <f>VLOOKUP($A5,'4_Level 4'!$A$5:$Q$195,10,FALSE)</f>
        <v>0</v>
      </c>
      <c r="AA5" s="666">
        <f>VLOOKUP($A5,'4_Level 4'!$A$5:$Q$195,12,FALSE)</f>
        <v>0</v>
      </c>
      <c r="AB5" s="666">
        <f>VLOOKUP($A5,'4_Level 4'!$A$5:$Q$195,13,FALSE)</f>
        <v>0</v>
      </c>
      <c r="AC5" s="668">
        <f>+V5+Z5+AA5+AB5</f>
        <v>3608326</v>
      </c>
      <c r="AD5" s="666">
        <f>'Source Data'!M13</f>
        <v>4307</v>
      </c>
      <c r="AE5" s="669">
        <f>AD5*D5</f>
        <v>2760787</v>
      </c>
      <c r="AF5" s="670">
        <f>VLOOKUP($A5,'[8]October Mid-Year Adj'!$A$124:$J$197,6,FALSE)</f>
        <v>60</v>
      </c>
      <c r="AG5" s="663">
        <f>AD5*AF5</f>
        <v>258420</v>
      </c>
      <c r="AH5" s="670">
        <f>VLOOKUP($A5,'[8]February Mid-Year Adj'!$A$124:$J$197,6,FALSE)</f>
        <v>-32</v>
      </c>
      <c r="AI5" s="663">
        <f t="shared" ref="AI5" si="40">+AD5*AH5*0.5</f>
        <v>-68912</v>
      </c>
      <c r="AJ5" s="667">
        <f t="shared" ref="AJ5" si="41">+AI5+AG5</f>
        <v>189508</v>
      </c>
      <c r="AK5" s="669">
        <f t="shared" ref="AK5" si="42">AE5+AG5</f>
        <v>3019207</v>
      </c>
      <c r="AL5" s="663">
        <f>ROUND(-AK5*0.0175,0)</f>
        <v>-52836</v>
      </c>
      <c r="AM5" s="663">
        <f>ROUND(-AK5*0.0025,0)</f>
        <v>-7548</v>
      </c>
      <c r="AN5" s="663">
        <f>AL5+AM5</f>
        <v>-60384</v>
      </c>
      <c r="AO5" s="669">
        <f t="shared" ref="AO5" si="43">AK5+AN5</f>
        <v>2958823</v>
      </c>
      <c r="AP5" s="663">
        <v>-2092.5</v>
      </c>
      <c r="AQ5" s="669">
        <f>ROUND(SUM(AO5:AP5),0)</f>
        <v>2956731</v>
      </c>
      <c r="AR5" s="664">
        <v>1792269</v>
      </c>
      <c r="AS5" s="664">
        <f t="shared" ref="AS5" si="44">AQ5-AR5</f>
        <v>1164462</v>
      </c>
      <c r="AT5" s="669">
        <v>291116</v>
      </c>
    </row>
    <row r="6" spans="1:46" s="295" customFormat="1" ht="30" customHeight="1">
      <c r="A6" s="682"/>
      <c r="B6" s="740"/>
      <c r="C6" s="683" t="s">
        <v>141</v>
      </c>
      <c r="D6" s="684">
        <f>SUM(D5:D5)</f>
        <v>641</v>
      </c>
      <c r="E6" s="685"/>
      <c r="F6" s="686">
        <f>SUM(F5:F5)</f>
        <v>2963515.5302290227</v>
      </c>
      <c r="G6" s="688"/>
      <c r="H6" s="686">
        <f t="shared" ref="H6:AK6" si="45">SUM(H5:H5)</f>
        <v>477391.16</v>
      </c>
      <c r="I6" s="687">
        <f t="shared" si="45"/>
        <v>3440907</v>
      </c>
      <c r="J6" s="688">
        <f t="shared" si="45"/>
        <v>322082</v>
      </c>
      <c r="K6" s="688">
        <f t="shared" si="45"/>
        <v>-85888</v>
      </c>
      <c r="L6" s="689">
        <f t="shared" si="45"/>
        <v>236194</v>
      </c>
      <c r="M6" s="687">
        <f t="shared" si="45"/>
        <v>3677101</v>
      </c>
      <c r="N6" s="688">
        <f t="shared" si="45"/>
        <v>-64349</v>
      </c>
      <c r="O6" s="688">
        <f t="shared" si="45"/>
        <v>-9193</v>
      </c>
      <c r="P6" s="688">
        <f t="shared" si="45"/>
        <v>-73542</v>
      </c>
      <c r="Q6" s="687">
        <f>SUM(Q5:Q5)</f>
        <v>3603559</v>
      </c>
      <c r="R6" s="686">
        <f t="shared" si="45"/>
        <v>-2331</v>
      </c>
      <c r="S6" s="687">
        <f>SUM(S5)</f>
        <v>3601228</v>
      </c>
      <c r="T6" s="686">
        <f t="shared" ref="T6:W6" si="46">SUM(T5)</f>
        <v>0</v>
      </c>
      <c r="U6" s="686">
        <f t="shared" si="46"/>
        <v>7098</v>
      </c>
      <c r="V6" s="690">
        <f t="shared" si="46"/>
        <v>3608326</v>
      </c>
      <c r="W6" s="694">
        <f t="shared" si="46"/>
        <v>2251238</v>
      </c>
      <c r="X6" s="694">
        <f t="shared" si="45"/>
        <v>1357088</v>
      </c>
      <c r="Y6" s="687">
        <f t="shared" si="45"/>
        <v>339272</v>
      </c>
      <c r="Z6" s="686">
        <f t="shared" si="45"/>
        <v>0</v>
      </c>
      <c r="AA6" s="686">
        <f t="shared" si="45"/>
        <v>0</v>
      </c>
      <c r="AB6" s="686">
        <f t="shared" si="45"/>
        <v>0</v>
      </c>
      <c r="AC6" s="690">
        <f t="shared" si="45"/>
        <v>3608326</v>
      </c>
      <c r="AD6" s="686"/>
      <c r="AE6" s="691">
        <f t="shared" si="45"/>
        <v>2760787</v>
      </c>
      <c r="AF6" s="693">
        <f t="shared" si="45"/>
        <v>60</v>
      </c>
      <c r="AG6" s="686">
        <f t="shared" si="45"/>
        <v>258420</v>
      </c>
      <c r="AH6" s="693">
        <f t="shared" si="45"/>
        <v>-32</v>
      </c>
      <c r="AI6" s="686">
        <f t="shared" si="45"/>
        <v>-68912</v>
      </c>
      <c r="AJ6" s="689">
        <f t="shared" si="45"/>
        <v>189508</v>
      </c>
      <c r="AK6" s="691">
        <f t="shared" si="45"/>
        <v>3019207</v>
      </c>
      <c r="AL6" s="686">
        <f t="shared" ref="AL6:AT6" si="47">SUM(AL5:AL5)</f>
        <v>-52836</v>
      </c>
      <c r="AM6" s="686">
        <f t="shared" si="47"/>
        <v>-7548</v>
      </c>
      <c r="AN6" s="686">
        <f t="shared" si="47"/>
        <v>-60384</v>
      </c>
      <c r="AO6" s="691">
        <f t="shared" si="47"/>
        <v>2958823</v>
      </c>
      <c r="AP6" s="686">
        <f t="shared" si="47"/>
        <v>-2092.5</v>
      </c>
      <c r="AQ6" s="691">
        <f t="shared" si="47"/>
        <v>2956731</v>
      </c>
      <c r="AR6" s="694">
        <f t="shared" si="47"/>
        <v>1792269</v>
      </c>
      <c r="AS6" s="694">
        <f t="shared" si="47"/>
        <v>1164462</v>
      </c>
      <c r="AT6" s="691">
        <f t="shared" si="47"/>
        <v>291116</v>
      </c>
    </row>
    <row r="7" spans="1:46" s="294" customFormat="1" ht="15" customHeight="1">
      <c r="A7" s="695"/>
      <c r="B7" s="741"/>
      <c r="C7" s="696"/>
      <c r="D7" s="697"/>
      <c r="E7" s="698"/>
      <c r="F7" s="698"/>
      <c r="G7" s="698"/>
      <c r="H7" s="698"/>
      <c r="I7" s="698"/>
      <c r="J7" s="698"/>
      <c r="K7" s="698"/>
      <c r="L7" s="698"/>
      <c r="M7" s="698"/>
      <c r="N7" s="698"/>
      <c r="O7" s="698"/>
      <c r="P7" s="698"/>
      <c r="Q7" s="698"/>
      <c r="R7" s="698"/>
      <c r="S7" s="710"/>
      <c r="T7" s="711"/>
      <c r="U7" s="698"/>
      <c r="V7" s="698"/>
      <c r="W7" s="698"/>
      <c r="X7" s="698"/>
      <c r="Y7" s="698"/>
      <c r="Z7" s="698"/>
      <c r="AA7" s="698"/>
      <c r="AB7" s="698"/>
      <c r="AC7" s="710"/>
      <c r="AD7" s="711"/>
      <c r="AE7" s="698"/>
      <c r="AF7" s="699"/>
      <c r="AG7" s="698"/>
      <c r="AH7" s="699"/>
      <c r="AI7" s="698"/>
      <c r="AJ7" s="698"/>
      <c r="AK7" s="698"/>
      <c r="AL7" s="698"/>
      <c r="AM7" s="698"/>
      <c r="AN7" s="698"/>
      <c r="AO7" s="698"/>
      <c r="AP7" s="698"/>
      <c r="AQ7" s="698"/>
      <c r="AR7" s="698"/>
      <c r="AS7" s="698"/>
      <c r="AT7" s="710"/>
    </row>
    <row r="8" spans="1:46" s="294" customFormat="1" ht="29.4" customHeight="1">
      <c r="A8" s="671" t="s">
        <v>932</v>
      </c>
      <c r="B8" s="672" t="s">
        <v>437</v>
      </c>
      <c r="C8" s="660" t="s">
        <v>620</v>
      </c>
      <c r="D8" s="661">
        <f>VLOOKUP($A8,'8A_2.1.16 3B&amp;5'!$A$2:$G$60,7,FALSE)</f>
        <v>209</v>
      </c>
      <c r="E8" s="662">
        <f>'3_Levels 1&amp;2'!$AM$20</f>
        <v>3421.9112737920937</v>
      </c>
      <c r="F8" s="663">
        <f t="shared" ref="F8:F16" si="48">D8*E8</f>
        <v>715179.45622254757</v>
      </c>
      <c r="G8" s="664">
        <v>801.47762416806802</v>
      </c>
      <c r="H8" s="663">
        <f t="shared" ref="H8:H16" si="49">G8*D8</f>
        <v>167508.82345112623</v>
      </c>
      <c r="I8" s="665">
        <f t="shared" ref="I8:I16" si="50">ROUND(F8+H8,0)</f>
        <v>882688</v>
      </c>
      <c r="J8" s="666">
        <f>VLOOKUP($A8,'[8]October Mid-Year Adj'!$A$124:$J$197,10,FALSE)</f>
        <v>-228063</v>
      </c>
      <c r="K8" s="666">
        <f>VLOOKUP($A8,'[8]February Mid-Year Adj'!$A$124:$J$197,10,FALSE)</f>
        <v>-12670</v>
      </c>
      <c r="L8" s="667">
        <f t="shared" ref="L8:L16" si="51">SUM(J8:K8)</f>
        <v>-240733</v>
      </c>
      <c r="M8" s="665">
        <f t="shared" ref="M8:M16" si="52">+L8+I8</f>
        <v>641955</v>
      </c>
      <c r="N8" s="666">
        <f t="shared" ref="N8:N16" si="53">ROUND(M8*-1.75%,0)</f>
        <v>-11234</v>
      </c>
      <c r="O8" s="666">
        <f t="shared" ref="O8:O16" si="54">ROUND(M8*-0.25%,0)</f>
        <v>-1605</v>
      </c>
      <c r="P8" s="666">
        <f t="shared" ref="P8:P16" si="55">N8+O8</f>
        <v>-12839</v>
      </c>
      <c r="Q8" s="665">
        <f t="shared" ref="Q8:Q16" si="56">M8+P8</f>
        <v>629116</v>
      </c>
      <c r="R8" s="666">
        <v>0</v>
      </c>
      <c r="S8" s="665">
        <f t="shared" ref="S8:S16" si="57">SUM(Q8:R8)</f>
        <v>629116</v>
      </c>
      <c r="T8" s="666">
        <f>VLOOKUP($A8,'4_Level 4'!$A$5:$Q$195,5,FALSE)</f>
        <v>0</v>
      </c>
      <c r="U8" s="666">
        <f>VLOOKUP($A8,'4_Level 4'!$A$5:$Q$195,17,FALSE)</f>
        <v>1482</v>
      </c>
      <c r="V8" s="668">
        <f t="shared" ref="V8:V16" si="58">ROUND(SUM(S8:U8),0)</f>
        <v>630598</v>
      </c>
      <c r="W8" s="664">
        <v>503178</v>
      </c>
      <c r="X8" s="664">
        <f t="shared" ref="X8:X16" si="59">V8-W8</f>
        <v>127420</v>
      </c>
      <c r="Y8" s="665">
        <v>31855</v>
      </c>
      <c r="Z8" s="666">
        <f>VLOOKUP($A8,'4_Level 4'!$A$5:$Q$195,10,FALSE)</f>
        <v>0</v>
      </c>
      <c r="AA8" s="666">
        <f>VLOOKUP($A8,'4_Level 4'!$A$5:$Q$195,12,FALSE)</f>
        <v>0</v>
      </c>
      <c r="AB8" s="666">
        <f>VLOOKUP($A8,'4_Level 4'!$A$5:$Q$195,13,FALSE)</f>
        <v>0</v>
      </c>
      <c r="AC8" s="668">
        <f t="shared" ref="AC8:AC16" si="60">+V8+Z8+AA8+AB8</f>
        <v>630598</v>
      </c>
      <c r="AD8" s="666">
        <f>'Source Data'!$M$21</f>
        <v>6379</v>
      </c>
      <c r="AE8" s="669">
        <f t="shared" ref="AE8:AE16" si="61">AD8*D8</f>
        <v>1333211</v>
      </c>
      <c r="AF8" s="670">
        <f>VLOOKUP($A8,'[8]October Mid-Year Adj'!$A$124:$J$197,6,FALSE)</f>
        <v>-54</v>
      </c>
      <c r="AG8" s="663">
        <f t="shared" ref="AG8:AG16" si="62">AD8*AF8</f>
        <v>-344466</v>
      </c>
      <c r="AH8" s="670">
        <f>VLOOKUP($A8,'[8]February Mid-Year Adj'!$A$124:$J$197,6,FALSE)</f>
        <v>-6</v>
      </c>
      <c r="AI8" s="663">
        <f t="shared" ref="AI8:AI16" si="63">+AD8*AH8*0.5</f>
        <v>-19137</v>
      </c>
      <c r="AJ8" s="667">
        <f t="shared" ref="AJ8:AJ16" si="64">+AI8+AG8</f>
        <v>-363603</v>
      </c>
      <c r="AK8" s="669">
        <f t="shared" ref="AK8:AK16" si="65">AE8+AJ8</f>
        <v>969608</v>
      </c>
      <c r="AL8" s="663">
        <f t="shared" ref="AL8:AL16" si="66">ROUND(-AK8*0.0175,0)</f>
        <v>-16968</v>
      </c>
      <c r="AM8" s="663">
        <f t="shared" ref="AM8:AM16" si="67">ROUND(-AK8*0.0025,0)</f>
        <v>-2424</v>
      </c>
      <c r="AN8" s="663">
        <f t="shared" ref="AN8:AN16" si="68">AL8+AM8</f>
        <v>-19392</v>
      </c>
      <c r="AO8" s="669">
        <f t="shared" ref="AO8:AO16" si="69">AK8+AN8</f>
        <v>950216</v>
      </c>
      <c r="AP8" s="666">
        <v>0</v>
      </c>
      <c r="AQ8" s="669">
        <f t="shared" ref="AQ8:AQ16" si="70">ROUND(SUM(AO8:AP8),0)</f>
        <v>950216</v>
      </c>
      <c r="AR8" s="664">
        <v>754345</v>
      </c>
      <c r="AS8" s="664">
        <f t="shared" ref="AS8:AS16" si="71">AQ8-AR8</f>
        <v>195871</v>
      </c>
      <c r="AT8" s="669">
        <v>48968</v>
      </c>
    </row>
    <row r="9" spans="1:46" s="294" customFormat="1" ht="29.4" customHeight="1">
      <c r="A9" s="671" t="s">
        <v>935</v>
      </c>
      <c r="B9" s="672" t="s">
        <v>438</v>
      </c>
      <c r="C9" s="660" t="s">
        <v>622</v>
      </c>
      <c r="D9" s="661">
        <f>VLOOKUP($A9,'8A_2.1.16 3B&amp;5'!$A$2:$G$60,7,FALSE)</f>
        <v>396</v>
      </c>
      <c r="E9" s="662">
        <f>'3_Levels 1&amp;2'!$AM$20</f>
        <v>3421.9112737920937</v>
      </c>
      <c r="F9" s="663">
        <f t="shared" si="48"/>
        <v>1355076.8644216692</v>
      </c>
      <c r="G9" s="664">
        <v>801.47762416806802</v>
      </c>
      <c r="H9" s="663">
        <f t="shared" si="49"/>
        <v>317385.13917055493</v>
      </c>
      <c r="I9" s="665">
        <f t="shared" si="50"/>
        <v>1672462</v>
      </c>
      <c r="J9" s="666">
        <f>VLOOKUP($A9,'[8]October Mid-Year Adj'!$A$124:$J$197,10,FALSE)</f>
        <v>59127</v>
      </c>
      <c r="K9" s="666">
        <f>VLOOKUP($A9,'[8]February Mid-Year Adj'!$A$124:$J$197,10,FALSE)</f>
        <v>0</v>
      </c>
      <c r="L9" s="667">
        <f t="shared" si="51"/>
        <v>59127</v>
      </c>
      <c r="M9" s="665">
        <f t="shared" si="52"/>
        <v>1731589</v>
      </c>
      <c r="N9" s="666">
        <f t="shared" si="53"/>
        <v>-30303</v>
      </c>
      <c r="O9" s="666">
        <f t="shared" si="54"/>
        <v>-4329</v>
      </c>
      <c r="P9" s="666">
        <f t="shared" si="55"/>
        <v>-34632</v>
      </c>
      <c r="Q9" s="665">
        <f t="shared" si="56"/>
        <v>1696957</v>
      </c>
      <c r="R9" s="666">
        <v>-52283</v>
      </c>
      <c r="S9" s="665">
        <f t="shared" si="57"/>
        <v>1644674</v>
      </c>
      <c r="T9" s="666">
        <f>VLOOKUP($A9,'4_Level 4'!$A$5:$Q$195,5,FALSE)</f>
        <v>0</v>
      </c>
      <c r="U9" s="666">
        <f>VLOOKUP($A9,'4_Level 4'!$A$5:$Q$195,17,FALSE)</f>
        <v>10296</v>
      </c>
      <c r="V9" s="668">
        <f t="shared" si="58"/>
        <v>1654970</v>
      </c>
      <c r="W9" s="664">
        <v>1064685</v>
      </c>
      <c r="X9" s="664">
        <f t="shared" si="59"/>
        <v>590285</v>
      </c>
      <c r="Y9" s="665">
        <v>147571</v>
      </c>
      <c r="Z9" s="666">
        <f>VLOOKUP($A9,'4_Level 4'!$A$5:$Q$195,10,FALSE)</f>
        <v>0</v>
      </c>
      <c r="AA9" s="666">
        <f>VLOOKUP($A9,'4_Level 4'!$A$5:$Q$195,12,FALSE)</f>
        <v>10000</v>
      </c>
      <c r="AB9" s="666">
        <f>VLOOKUP($A9,'4_Level 4'!$A$5:$Q$195,13,FALSE)</f>
        <v>0</v>
      </c>
      <c r="AC9" s="668">
        <f t="shared" si="60"/>
        <v>1664970</v>
      </c>
      <c r="AD9" s="666">
        <f>'Source Data'!$M$21</f>
        <v>6379</v>
      </c>
      <c r="AE9" s="669">
        <f t="shared" si="61"/>
        <v>2526084</v>
      </c>
      <c r="AF9" s="670">
        <f>VLOOKUP($A9,'[8]October Mid-Year Adj'!$A$124:$J$197,6,FALSE)</f>
        <v>14</v>
      </c>
      <c r="AG9" s="663">
        <f t="shared" si="62"/>
        <v>89306</v>
      </c>
      <c r="AH9" s="670">
        <f>VLOOKUP($A9,'[8]February Mid-Year Adj'!$A$124:$J$197,6,FALSE)</f>
        <v>0</v>
      </c>
      <c r="AI9" s="663">
        <f t="shared" si="63"/>
        <v>0</v>
      </c>
      <c r="AJ9" s="667">
        <f t="shared" si="64"/>
        <v>89306</v>
      </c>
      <c r="AK9" s="669">
        <f t="shared" si="65"/>
        <v>2615390</v>
      </c>
      <c r="AL9" s="663">
        <f t="shared" si="66"/>
        <v>-45769</v>
      </c>
      <c r="AM9" s="663">
        <f t="shared" si="67"/>
        <v>-6538</v>
      </c>
      <c r="AN9" s="663">
        <f t="shared" si="68"/>
        <v>-52307</v>
      </c>
      <c r="AO9" s="669">
        <f t="shared" si="69"/>
        <v>2563083</v>
      </c>
      <c r="AP9" s="666">
        <v>-79541</v>
      </c>
      <c r="AQ9" s="669">
        <f t="shared" si="70"/>
        <v>2483542</v>
      </c>
      <c r="AR9" s="664">
        <v>1588293</v>
      </c>
      <c r="AS9" s="664">
        <f t="shared" si="71"/>
        <v>895249</v>
      </c>
      <c r="AT9" s="669">
        <v>223812</v>
      </c>
    </row>
    <row r="10" spans="1:46" s="294" customFormat="1" ht="29.4" customHeight="1">
      <c r="A10" s="671" t="s">
        <v>933</v>
      </c>
      <c r="B10" s="672" t="s">
        <v>478</v>
      </c>
      <c r="C10" s="660" t="s">
        <v>621</v>
      </c>
      <c r="D10" s="661">
        <f>VLOOKUP($A10,'8A_2.1.16 3B&amp;5'!$A$2:$G$60,7,FALSE)</f>
        <v>510</v>
      </c>
      <c r="E10" s="662">
        <f>'3_Levels 1&amp;2'!$AM$20</f>
        <v>3421.9112737920937</v>
      </c>
      <c r="F10" s="663">
        <f t="shared" si="48"/>
        <v>1745174.7496339679</v>
      </c>
      <c r="G10" s="664">
        <v>801.47762416806802</v>
      </c>
      <c r="H10" s="663">
        <f t="shared" si="49"/>
        <v>408753.58832571469</v>
      </c>
      <c r="I10" s="665">
        <f t="shared" si="50"/>
        <v>2153928</v>
      </c>
      <c r="J10" s="666">
        <f>VLOOKUP($A10,'[8]October Mid-Year Adj'!$A$124:$J$197,10,FALSE)</f>
        <v>-287190</v>
      </c>
      <c r="K10" s="666">
        <f>VLOOKUP($A10,'[8]February Mid-Year Adj'!$A$124:$J$197,10,FALSE)</f>
        <v>-27452</v>
      </c>
      <c r="L10" s="667">
        <f t="shared" si="51"/>
        <v>-314642</v>
      </c>
      <c r="M10" s="665">
        <f t="shared" si="52"/>
        <v>1839286</v>
      </c>
      <c r="N10" s="666">
        <f t="shared" si="53"/>
        <v>-32188</v>
      </c>
      <c r="O10" s="666">
        <f t="shared" si="54"/>
        <v>-4598</v>
      </c>
      <c r="P10" s="666">
        <f t="shared" si="55"/>
        <v>-36786</v>
      </c>
      <c r="Q10" s="665">
        <f t="shared" si="56"/>
        <v>1802500</v>
      </c>
      <c r="R10" s="666">
        <v>0</v>
      </c>
      <c r="S10" s="665">
        <f t="shared" si="57"/>
        <v>1802500</v>
      </c>
      <c r="T10" s="666">
        <f>VLOOKUP($A10,'4_Level 4'!$A$5:$Q$195,5,FALSE)</f>
        <v>0</v>
      </c>
      <c r="U10" s="666">
        <f>VLOOKUP($A10,'4_Level 4'!$A$5:$Q$195,17,FALSE)</f>
        <v>0</v>
      </c>
      <c r="V10" s="668">
        <f t="shared" si="58"/>
        <v>1802500</v>
      </c>
      <c r="W10" s="664">
        <v>1407232</v>
      </c>
      <c r="X10" s="664">
        <f t="shared" si="59"/>
        <v>395268</v>
      </c>
      <c r="Y10" s="665">
        <v>98817</v>
      </c>
      <c r="Z10" s="666">
        <f>VLOOKUP($A10,'4_Level 4'!$A$5:$Q$195,10,FALSE)</f>
        <v>0</v>
      </c>
      <c r="AA10" s="666">
        <f>VLOOKUP($A10,'4_Level 4'!$A$5:$Q$195,12,FALSE)</f>
        <v>0</v>
      </c>
      <c r="AB10" s="666">
        <f>VLOOKUP($A10,'4_Level 4'!$A$5:$Q$195,13,FALSE)</f>
        <v>0</v>
      </c>
      <c r="AC10" s="668">
        <f t="shared" si="60"/>
        <v>1802500</v>
      </c>
      <c r="AD10" s="666">
        <f>'Source Data'!$M$21</f>
        <v>6379</v>
      </c>
      <c r="AE10" s="669">
        <f t="shared" si="61"/>
        <v>3253290</v>
      </c>
      <c r="AF10" s="670">
        <f>VLOOKUP($A10,'[8]October Mid-Year Adj'!$A$124:$J$197,6,FALSE)</f>
        <v>-68</v>
      </c>
      <c r="AG10" s="663">
        <f t="shared" si="62"/>
        <v>-433772</v>
      </c>
      <c r="AH10" s="670">
        <f>VLOOKUP($A10,'[8]February Mid-Year Adj'!$A$124:$J$197,6,FALSE)</f>
        <v>-13</v>
      </c>
      <c r="AI10" s="663">
        <f t="shared" si="63"/>
        <v>-41463.5</v>
      </c>
      <c r="AJ10" s="667">
        <f t="shared" si="64"/>
        <v>-475235.5</v>
      </c>
      <c r="AK10" s="669">
        <f t="shared" si="65"/>
        <v>2778054.5</v>
      </c>
      <c r="AL10" s="663">
        <f t="shared" si="66"/>
        <v>-48616</v>
      </c>
      <c r="AM10" s="663">
        <f t="shared" si="67"/>
        <v>-6945</v>
      </c>
      <c r="AN10" s="663">
        <f t="shared" si="68"/>
        <v>-55561</v>
      </c>
      <c r="AO10" s="669">
        <f t="shared" si="69"/>
        <v>2722493.5</v>
      </c>
      <c r="AP10" s="666">
        <v>0</v>
      </c>
      <c r="AQ10" s="669">
        <f t="shared" si="70"/>
        <v>2722494</v>
      </c>
      <c r="AR10" s="664">
        <v>2113822</v>
      </c>
      <c r="AS10" s="664">
        <f t="shared" si="71"/>
        <v>608672</v>
      </c>
      <c r="AT10" s="669">
        <v>152168</v>
      </c>
    </row>
    <row r="11" spans="1:46" s="294" customFormat="1" ht="29.4" customHeight="1">
      <c r="A11" s="671" t="s">
        <v>931</v>
      </c>
      <c r="B11" s="672" t="s">
        <v>436</v>
      </c>
      <c r="C11" s="660" t="s">
        <v>619</v>
      </c>
      <c r="D11" s="661">
        <f>VLOOKUP($A11,'8A_2.1.16 3B&amp;5'!$A$2:$G$60,7,FALSE)</f>
        <v>418</v>
      </c>
      <c r="E11" s="662">
        <f>'3_Levels 1&amp;2'!$AM$20</f>
        <v>3421.9112737920937</v>
      </c>
      <c r="F11" s="663">
        <f t="shared" si="48"/>
        <v>1430358.9124450951</v>
      </c>
      <c r="G11" s="663">
        <v>801.47762416806802</v>
      </c>
      <c r="H11" s="663">
        <f t="shared" si="49"/>
        <v>335017.64690225245</v>
      </c>
      <c r="I11" s="665">
        <f t="shared" si="50"/>
        <v>1765377</v>
      </c>
      <c r="J11" s="666">
        <f>VLOOKUP($A11,'[8]October Mid-Year Adj'!$A$124:$J$197,10,FALSE)</f>
        <v>-249180</v>
      </c>
      <c r="K11" s="666">
        <f>VLOOKUP($A11,'[8]February Mid-Year Adj'!$A$124:$J$197,10,FALSE)</f>
        <v>-42234</v>
      </c>
      <c r="L11" s="667">
        <f t="shared" si="51"/>
        <v>-291414</v>
      </c>
      <c r="M11" s="665">
        <f t="shared" si="52"/>
        <v>1473963</v>
      </c>
      <c r="N11" s="666">
        <f t="shared" si="53"/>
        <v>-25794</v>
      </c>
      <c r="O11" s="666">
        <f t="shared" si="54"/>
        <v>-3685</v>
      </c>
      <c r="P11" s="666">
        <f t="shared" si="55"/>
        <v>-29479</v>
      </c>
      <c r="Q11" s="665">
        <f t="shared" si="56"/>
        <v>1444484</v>
      </c>
      <c r="R11" s="666">
        <v>0</v>
      </c>
      <c r="S11" s="665">
        <f t="shared" si="57"/>
        <v>1444484</v>
      </c>
      <c r="T11" s="666">
        <f>VLOOKUP($A11,'4_Level 4'!$A$5:$Q$195,5,FALSE)</f>
        <v>0</v>
      </c>
      <c r="U11" s="666">
        <f>VLOOKUP($A11,'4_Level 4'!$A$5:$Q$195,17,FALSE)</f>
        <v>0</v>
      </c>
      <c r="V11" s="668">
        <f t="shared" si="58"/>
        <v>1444484</v>
      </c>
      <c r="W11" s="664">
        <v>1153381</v>
      </c>
      <c r="X11" s="664">
        <f t="shared" si="59"/>
        <v>291103</v>
      </c>
      <c r="Y11" s="665">
        <v>72776</v>
      </c>
      <c r="Z11" s="666">
        <f>VLOOKUP($A11,'4_Level 4'!$A$5:$Q$195,10,FALSE)</f>
        <v>0</v>
      </c>
      <c r="AA11" s="666">
        <f>VLOOKUP($A11,'4_Level 4'!$A$5:$Q$195,12,FALSE)</f>
        <v>0</v>
      </c>
      <c r="AB11" s="666">
        <f>VLOOKUP($A11,'4_Level 4'!$A$5:$Q$195,13,FALSE)</f>
        <v>0</v>
      </c>
      <c r="AC11" s="668">
        <f t="shared" si="60"/>
        <v>1444484</v>
      </c>
      <c r="AD11" s="666">
        <f>'Source Data'!$M$21</f>
        <v>6379</v>
      </c>
      <c r="AE11" s="669">
        <f t="shared" si="61"/>
        <v>2666422</v>
      </c>
      <c r="AF11" s="670">
        <f>VLOOKUP($A11,'[8]October Mid-Year Adj'!$A$124:$J$197,6,FALSE)</f>
        <v>-59</v>
      </c>
      <c r="AG11" s="663">
        <f t="shared" si="62"/>
        <v>-376361</v>
      </c>
      <c r="AH11" s="670">
        <f>VLOOKUP($A11,'[8]February Mid-Year Adj'!$A$124:$J$197,6,FALSE)</f>
        <v>-20</v>
      </c>
      <c r="AI11" s="663">
        <f t="shared" si="63"/>
        <v>-63790</v>
      </c>
      <c r="AJ11" s="667">
        <f t="shared" si="64"/>
        <v>-440151</v>
      </c>
      <c r="AK11" s="669">
        <f t="shared" si="65"/>
        <v>2226271</v>
      </c>
      <c r="AL11" s="663">
        <f t="shared" si="66"/>
        <v>-38960</v>
      </c>
      <c r="AM11" s="663">
        <f t="shared" si="67"/>
        <v>-5566</v>
      </c>
      <c r="AN11" s="663">
        <f t="shared" si="68"/>
        <v>-44526</v>
      </c>
      <c r="AO11" s="669">
        <f t="shared" si="69"/>
        <v>2181745</v>
      </c>
      <c r="AP11" s="666">
        <v>0</v>
      </c>
      <c r="AQ11" s="669">
        <f t="shared" si="70"/>
        <v>2181745</v>
      </c>
      <c r="AR11" s="664">
        <v>1732504</v>
      </c>
      <c r="AS11" s="664">
        <f t="shared" si="71"/>
        <v>449241</v>
      </c>
      <c r="AT11" s="669">
        <v>112310</v>
      </c>
    </row>
    <row r="12" spans="1:46" s="294" customFormat="1" ht="29.4" customHeight="1">
      <c r="A12" s="671" t="s">
        <v>934</v>
      </c>
      <c r="B12" s="672" t="s">
        <v>439</v>
      </c>
      <c r="C12" s="660" t="s">
        <v>474</v>
      </c>
      <c r="D12" s="661">
        <f>VLOOKUP($A12,'8A_2.1.16 3B&amp;5'!$A$2:$G$60,7,FALSE)</f>
        <v>173</v>
      </c>
      <c r="E12" s="662">
        <f>'3_Levels 1&amp;2'!$AM$20</f>
        <v>3421.9112737920937</v>
      </c>
      <c r="F12" s="663">
        <f t="shared" si="48"/>
        <v>591990.65036603215</v>
      </c>
      <c r="G12" s="664">
        <v>801.47762416806802</v>
      </c>
      <c r="H12" s="663">
        <f t="shared" si="49"/>
        <v>138655.62898107577</v>
      </c>
      <c r="I12" s="665">
        <f t="shared" si="50"/>
        <v>730646</v>
      </c>
      <c r="J12" s="666">
        <f>VLOOKUP($A12,'[8]October Mid-Year Adj'!$A$124:$J$197,10,FALSE)</f>
        <v>333648</v>
      </c>
      <c r="K12" s="666">
        <f>VLOOKUP($A12,'[8]February Mid-Year Adj'!$A$124:$J$197,10,FALSE)</f>
        <v>-8447</v>
      </c>
      <c r="L12" s="667">
        <f t="shared" si="51"/>
        <v>325201</v>
      </c>
      <c r="M12" s="665">
        <f t="shared" si="52"/>
        <v>1055847</v>
      </c>
      <c r="N12" s="666">
        <f t="shared" si="53"/>
        <v>-18477</v>
      </c>
      <c r="O12" s="666">
        <f t="shared" si="54"/>
        <v>-2640</v>
      </c>
      <c r="P12" s="666">
        <f t="shared" si="55"/>
        <v>-21117</v>
      </c>
      <c r="Q12" s="665">
        <f t="shared" si="56"/>
        <v>1034730</v>
      </c>
      <c r="R12" s="666">
        <v>-2083</v>
      </c>
      <c r="S12" s="665">
        <f t="shared" si="57"/>
        <v>1032647</v>
      </c>
      <c r="T12" s="666">
        <f>VLOOKUP($A12,'4_Level 4'!$A$5:$Q$195,5,FALSE)</f>
        <v>0</v>
      </c>
      <c r="U12" s="666">
        <f>VLOOKUP($A12,'4_Level 4'!$A$5:$Q$195,17,FALSE)</f>
        <v>0</v>
      </c>
      <c r="V12" s="668">
        <f t="shared" si="58"/>
        <v>1032647</v>
      </c>
      <c r="W12" s="664">
        <v>670873</v>
      </c>
      <c r="X12" s="664">
        <f t="shared" si="59"/>
        <v>361774</v>
      </c>
      <c r="Y12" s="665">
        <v>90444</v>
      </c>
      <c r="Z12" s="666">
        <f>VLOOKUP($A12,'4_Level 4'!$A$5:$Q$195,10,FALSE)</f>
        <v>0</v>
      </c>
      <c r="AA12" s="666">
        <f>VLOOKUP($A12,'4_Level 4'!$A$5:$Q$195,12,FALSE)</f>
        <v>0</v>
      </c>
      <c r="AB12" s="666">
        <f>VLOOKUP($A12,'4_Level 4'!$A$5:$Q$195,13,FALSE)</f>
        <v>0</v>
      </c>
      <c r="AC12" s="668">
        <f t="shared" si="60"/>
        <v>1032647</v>
      </c>
      <c r="AD12" s="666">
        <f>'Source Data'!$M$21</f>
        <v>6379</v>
      </c>
      <c r="AE12" s="669">
        <f t="shared" si="61"/>
        <v>1103567</v>
      </c>
      <c r="AF12" s="670">
        <f>VLOOKUP($A12,'[8]October Mid-Year Adj'!$A$124:$J$197,6,FALSE)</f>
        <v>79</v>
      </c>
      <c r="AG12" s="663">
        <f t="shared" si="62"/>
        <v>503941</v>
      </c>
      <c r="AH12" s="670">
        <f>VLOOKUP($A12,'[8]February Mid-Year Adj'!$A$124:$J$197,6,FALSE)</f>
        <v>-4</v>
      </c>
      <c r="AI12" s="663">
        <f t="shared" si="63"/>
        <v>-12758</v>
      </c>
      <c r="AJ12" s="667">
        <f t="shared" si="64"/>
        <v>491183</v>
      </c>
      <c r="AK12" s="669">
        <f t="shared" si="65"/>
        <v>1594750</v>
      </c>
      <c r="AL12" s="663">
        <f t="shared" si="66"/>
        <v>-27908</v>
      </c>
      <c r="AM12" s="663">
        <f t="shared" si="67"/>
        <v>-3987</v>
      </c>
      <c r="AN12" s="663">
        <f t="shared" si="68"/>
        <v>-31895</v>
      </c>
      <c r="AO12" s="669">
        <f t="shared" si="69"/>
        <v>1562855</v>
      </c>
      <c r="AP12" s="663">
        <v>-3033.5</v>
      </c>
      <c r="AQ12" s="669">
        <f t="shared" si="70"/>
        <v>1559822</v>
      </c>
      <c r="AR12" s="664">
        <v>1007791</v>
      </c>
      <c r="AS12" s="664">
        <f t="shared" si="71"/>
        <v>552031</v>
      </c>
      <c r="AT12" s="669">
        <v>138008</v>
      </c>
    </row>
    <row r="13" spans="1:46" s="294" customFormat="1" ht="29.4" customHeight="1">
      <c r="A13" s="671" t="s">
        <v>644</v>
      </c>
      <c r="B13" s="672" t="s">
        <v>644</v>
      </c>
      <c r="C13" s="660" t="s">
        <v>499</v>
      </c>
      <c r="D13" s="661">
        <f>VLOOKUP($A13,'8A_2.1.16 3B&amp;5'!$A$2:$G$60,7,FALSE)</f>
        <v>131</v>
      </c>
      <c r="E13" s="662">
        <f>'3_Levels 1&amp;2'!$AM$20</f>
        <v>3421.9112737920937</v>
      </c>
      <c r="F13" s="663">
        <f t="shared" si="48"/>
        <v>448270.37686676427</v>
      </c>
      <c r="G13" s="664">
        <v>801.47762416806802</v>
      </c>
      <c r="H13" s="663">
        <f t="shared" si="49"/>
        <v>104993.56876601691</v>
      </c>
      <c r="I13" s="665">
        <f t="shared" si="50"/>
        <v>553264</v>
      </c>
      <c r="J13" s="666">
        <f>VLOOKUP($A13,'[8]October Mid-Year Adj'!$A$124:$J$197,10,FALSE)</f>
        <v>612391</v>
      </c>
      <c r="K13" s="666">
        <f>VLOOKUP($A13,'[8]February Mid-Year Adj'!$A$124:$J$197,10,FALSE)</f>
        <v>-25340</v>
      </c>
      <c r="L13" s="667">
        <f t="shared" si="51"/>
        <v>587051</v>
      </c>
      <c r="M13" s="665">
        <f t="shared" si="52"/>
        <v>1140315</v>
      </c>
      <c r="N13" s="666">
        <f t="shared" si="53"/>
        <v>-19956</v>
      </c>
      <c r="O13" s="666">
        <f t="shared" si="54"/>
        <v>-2851</v>
      </c>
      <c r="P13" s="666">
        <f t="shared" si="55"/>
        <v>-22807</v>
      </c>
      <c r="Q13" s="665">
        <f t="shared" si="56"/>
        <v>1117508</v>
      </c>
      <c r="R13" s="666">
        <v>0</v>
      </c>
      <c r="S13" s="665">
        <f t="shared" si="57"/>
        <v>1117508</v>
      </c>
      <c r="T13" s="666">
        <f>VLOOKUP($A13,'4_Level 4'!$A$5:$Q$195,5,FALSE)</f>
        <v>0</v>
      </c>
      <c r="U13" s="666">
        <f>VLOOKUP($A13,'4_Level 4'!$A$5:$Q$195,17,FALSE)</f>
        <v>0</v>
      </c>
      <c r="V13" s="668">
        <f t="shared" si="58"/>
        <v>1117508</v>
      </c>
      <c r="W13" s="664">
        <v>662779</v>
      </c>
      <c r="X13" s="664">
        <f t="shared" si="59"/>
        <v>454729</v>
      </c>
      <c r="Y13" s="665">
        <v>113682</v>
      </c>
      <c r="Z13" s="666">
        <f>VLOOKUP($A13,'4_Level 4'!$A$5:$Q$195,10,FALSE)</f>
        <v>0</v>
      </c>
      <c r="AA13" s="666">
        <f>VLOOKUP($A13,'4_Level 4'!$A$5:$Q$195,12,FALSE)</f>
        <v>0</v>
      </c>
      <c r="AB13" s="666">
        <f>VLOOKUP($A13,'4_Level 4'!$A$5:$Q$195,13,FALSE)</f>
        <v>0</v>
      </c>
      <c r="AC13" s="668">
        <f t="shared" si="60"/>
        <v>1117508</v>
      </c>
      <c r="AD13" s="666">
        <f>'Source Data'!$M$21</f>
        <v>6379</v>
      </c>
      <c r="AE13" s="669">
        <f t="shared" si="61"/>
        <v>835649</v>
      </c>
      <c r="AF13" s="670">
        <f>VLOOKUP($A13,'[8]October Mid-Year Adj'!$A$124:$J$197,6,FALSE)</f>
        <v>145</v>
      </c>
      <c r="AG13" s="663">
        <f t="shared" si="62"/>
        <v>924955</v>
      </c>
      <c r="AH13" s="670">
        <f>VLOOKUP($A13,'[8]February Mid-Year Adj'!$A$124:$J$197,6,FALSE)</f>
        <v>-12</v>
      </c>
      <c r="AI13" s="663">
        <f t="shared" si="63"/>
        <v>-38274</v>
      </c>
      <c r="AJ13" s="667">
        <f t="shared" si="64"/>
        <v>886681</v>
      </c>
      <c r="AK13" s="669">
        <f t="shared" si="65"/>
        <v>1722330</v>
      </c>
      <c r="AL13" s="663">
        <f t="shared" si="66"/>
        <v>-30141</v>
      </c>
      <c r="AM13" s="663">
        <f t="shared" si="67"/>
        <v>-4306</v>
      </c>
      <c r="AN13" s="663">
        <f t="shared" si="68"/>
        <v>-34447</v>
      </c>
      <c r="AO13" s="669">
        <f t="shared" si="69"/>
        <v>1687883</v>
      </c>
      <c r="AP13" s="666">
        <v>0</v>
      </c>
      <c r="AQ13" s="669">
        <f t="shared" si="70"/>
        <v>1687883</v>
      </c>
      <c r="AR13" s="664">
        <v>995568</v>
      </c>
      <c r="AS13" s="664">
        <f t="shared" si="71"/>
        <v>692315</v>
      </c>
      <c r="AT13" s="669">
        <v>173079</v>
      </c>
    </row>
    <row r="14" spans="1:46" s="294" customFormat="1" ht="29.4" customHeight="1">
      <c r="A14" s="672" t="s">
        <v>645</v>
      </c>
      <c r="B14" s="672" t="s">
        <v>645</v>
      </c>
      <c r="C14" s="673" t="s">
        <v>500</v>
      </c>
      <c r="D14" s="674">
        <f>VLOOKUP($A14,'8A_2.1.16 3B&amp;5'!$A$2:$G$60,7,FALSE)</f>
        <v>77</v>
      </c>
      <c r="E14" s="675">
        <f>'3_Levels 1&amp;2'!$AM$20</f>
        <v>3421.9112737920937</v>
      </c>
      <c r="F14" s="676">
        <f t="shared" si="48"/>
        <v>263487.1680819912</v>
      </c>
      <c r="G14" s="677">
        <v>801.47762416806802</v>
      </c>
      <c r="H14" s="676">
        <f t="shared" si="49"/>
        <v>61713.77706094124</v>
      </c>
      <c r="I14" s="668">
        <f t="shared" si="50"/>
        <v>325201</v>
      </c>
      <c r="J14" s="678">
        <f>VLOOKUP($A14,'[8]October Mid-Year Adj'!$A$124:$J$197,10,FALSE)</f>
        <v>282967</v>
      </c>
      <c r="K14" s="678">
        <f>VLOOKUP($A14,'[8]February Mid-Year Adj'!$A$124:$J$197,10,FALSE)</f>
        <v>-6335</v>
      </c>
      <c r="L14" s="679">
        <f t="shared" si="51"/>
        <v>276632</v>
      </c>
      <c r="M14" s="668">
        <f t="shared" si="52"/>
        <v>601833</v>
      </c>
      <c r="N14" s="678">
        <f t="shared" si="53"/>
        <v>-10532</v>
      </c>
      <c r="O14" s="678">
        <f t="shared" si="54"/>
        <v>-1505</v>
      </c>
      <c r="P14" s="678">
        <f t="shared" si="55"/>
        <v>-12037</v>
      </c>
      <c r="Q14" s="668">
        <f t="shared" si="56"/>
        <v>589796</v>
      </c>
      <c r="R14" s="678">
        <v>0</v>
      </c>
      <c r="S14" s="668">
        <f t="shared" si="57"/>
        <v>589796</v>
      </c>
      <c r="T14" s="678">
        <f>VLOOKUP($A14,'4_Level 4'!$A$5:$Q$195,5,FALSE)</f>
        <v>0</v>
      </c>
      <c r="U14" s="678">
        <f>VLOOKUP($A14,'4_Level 4'!$A$5:$Q$195,17,FALSE)</f>
        <v>0</v>
      </c>
      <c r="V14" s="668">
        <f t="shared" si="58"/>
        <v>589796</v>
      </c>
      <c r="W14" s="677">
        <v>375765</v>
      </c>
      <c r="X14" s="677">
        <f t="shared" si="59"/>
        <v>214031</v>
      </c>
      <c r="Y14" s="668">
        <v>53508</v>
      </c>
      <c r="Z14" s="678">
        <f>VLOOKUP($A14,'4_Level 4'!$A$5:$Q$195,10,FALSE)</f>
        <v>0</v>
      </c>
      <c r="AA14" s="678">
        <f>VLOOKUP($A14,'4_Level 4'!$A$5:$Q$195,12,FALSE)</f>
        <v>0</v>
      </c>
      <c r="AB14" s="678">
        <f>VLOOKUP($A14,'4_Level 4'!$A$5:$Q$195,13,FALSE)</f>
        <v>0</v>
      </c>
      <c r="AC14" s="668">
        <f t="shared" si="60"/>
        <v>589796</v>
      </c>
      <c r="AD14" s="678">
        <f>'Source Data'!$M$21</f>
        <v>6379</v>
      </c>
      <c r="AE14" s="680">
        <f t="shared" si="61"/>
        <v>491183</v>
      </c>
      <c r="AF14" s="681">
        <f>VLOOKUP($A14,'[8]October Mid-Year Adj'!$A$124:$J$197,6,FALSE)</f>
        <v>67</v>
      </c>
      <c r="AG14" s="676">
        <f t="shared" si="62"/>
        <v>427393</v>
      </c>
      <c r="AH14" s="681">
        <f>VLOOKUP($A14,'[8]February Mid-Year Adj'!$A$124:$J$197,6,FALSE)</f>
        <v>-3</v>
      </c>
      <c r="AI14" s="676">
        <f t="shared" si="63"/>
        <v>-9568.5</v>
      </c>
      <c r="AJ14" s="679">
        <f t="shared" si="64"/>
        <v>417824.5</v>
      </c>
      <c r="AK14" s="680">
        <f t="shared" si="65"/>
        <v>909007.5</v>
      </c>
      <c r="AL14" s="676">
        <f t="shared" si="66"/>
        <v>-15908</v>
      </c>
      <c r="AM14" s="676">
        <f t="shared" si="67"/>
        <v>-2273</v>
      </c>
      <c r="AN14" s="676">
        <f t="shared" si="68"/>
        <v>-18181</v>
      </c>
      <c r="AO14" s="680">
        <f t="shared" si="69"/>
        <v>890826.5</v>
      </c>
      <c r="AP14" s="678">
        <v>0</v>
      </c>
      <c r="AQ14" s="680">
        <f t="shared" si="70"/>
        <v>890827</v>
      </c>
      <c r="AR14" s="677">
        <v>564438</v>
      </c>
      <c r="AS14" s="677">
        <f t="shared" si="71"/>
        <v>326389</v>
      </c>
      <c r="AT14" s="680">
        <v>81597</v>
      </c>
    </row>
    <row r="15" spans="1:46" s="294" customFormat="1" ht="29.4" customHeight="1">
      <c r="A15" s="672" t="s">
        <v>646</v>
      </c>
      <c r="B15" s="672" t="s">
        <v>646</v>
      </c>
      <c r="C15" s="673" t="s">
        <v>501</v>
      </c>
      <c r="D15" s="674">
        <f>VLOOKUP($A15,'8A_2.1.16 3B&amp;5'!$A$2:$G$60,7,FALSE)</f>
        <v>100</v>
      </c>
      <c r="E15" s="675">
        <f>'3_Levels 1&amp;2'!$AM$20</f>
        <v>3421.9112737920937</v>
      </c>
      <c r="F15" s="676">
        <f t="shared" si="48"/>
        <v>342191.12737920939</v>
      </c>
      <c r="G15" s="677">
        <v>801.47762416806802</v>
      </c>
      <c r="H15" s="676">
        <f t="shared" si="49"/>
        <v>80147.7624168068</v>
      </c>
      <c r="I15" s="668">
        <f t="shared" si="50"/>
        <v>422339</v>
      </c>
      <c r="J15" s="678">
        <f>VLOOKUP($A15,'[8]October Mid-Year Adj'!$A$124:$J$197,10,FALSE)</f>
        <v>282967</v>
      </c>
      <c r="K15" s="678">
        <f>VLOOKUP($A15,'[8]February Mid-Year Adj'!$A$124:$J$197,10,FALSE)</f>
        <v>12670</v>
      </c>
      <c r="L15" s="679">
        <f t="shared" si="51"/>
        <v>295637</v>
      </c>
      <c r="M15" s="668">
        <f t="shared" si="52"/>
        <v>717976</v>
      </c>
      <c r="N15" s="678">
        <f t="shared" si="53"/>
        <v>-12565</v>
      </c>
      <c r="O15" s="678">
        <f t="shared" si="54"/>
        <v>-1795</v>
      </c>
      <c r="P15" s="678">
        <f t="shared" si="55"/>
        <v>-14360</v>
      </c>
      <c r="Q15" s="668">
        <f t="shared" si="56"/>
        <v>703616</v>
      </c>
      <c r="R15" s="678">
        <v>0</v>
      </c>
      <c r="S15" s="668">
        <f t="shared" si="57"/>
        <v>703616</v>
      </c>
      <c r="T15" s="678">
        <f>VLOOKUP($A15,'4_Level 4'!$A$5:$Q$195,5,FALSE)</f>
        <v>0</v>
      </c>
      <c r="U15" s="678">
        <f>VLOOKUP($A15,'4_Level 4'!$A$5:$Q$195,17,FALSE)</f>
        <v>0</v>
      </c>
      <c r="V15" s="668">
        <f t="shared" si="58"/>
        <v>703616</v>
      </c>
      <c r="W15" s="677">
        <v>427414</v>
      </c>
      <c r="X15" s="677">
        <f t="shared" si="59"/>
        <v>276202</v>
      </c>
      <c r="Y15" s="668">
        <v>69051</v>
      </c>
      <c r="Z15" s="678">
        <f>VLOOKUP($A15,'4_Level 4'!$A$5:$Q$195,10,FALSE)</f>
        <v>0</v>
      </c>
      <c r="AA15" s="678">
        <f>VLOOKUP($A15,'4_Level 4'!$A$5:$Q$195,12,FALSE)</f>
        <v>0</v>
      </c>
      <c r="AB15" s="678">
        <f>VLOOKUP($A15,'4_Level 4'!$A$5:$Q$195,13,FALSE)</f>
        <v>0</v>
      </c>
      <c r="AC15" s="668">
        <f t="shared" si="60"/>
        <v>703616</v>
      </c>
      <c r="AD15" s="678">
        <f>'Source Data'!$M$21</f>
        <v>6379</v>
      </c>
      <c r="AE15" s="680">
        <f t="shared" si="61"/>
        <v>637900</v>
      </c>
      <c r="AF15" s="681">
        <f>VLOOKUP($A15,'[8]October Mid-Year Adj'!$A$124:$J$197,6,FALSE)</f>
        <v>67</v>
      </c>
      <c r="AG15" s="676">
        <f t="shared" si="62"/>
        <v>427393</v>
      </c>
      <c r="AH15" s="681">
        <f>VLOOKUP($A15,'[8]February Mid-Year Adj'!$A$124:$J$197,6,FALSE)</f>
        <v>6</v>
      </c>
      <c r="AI15" s="676">
        <f t="shared" si="63"/>
        <v>19137</v>
      </c>
      <c r="AJ15" s="679">
        <f t="shared" si="64"/>
        <v>446530</v>
      </c>
      <c r="AK15" s="680">
        <f t="shared" si="65"/>
        <v>1084430</v>
      </c>
      <c r="AL15" s="676">
        <f t="shared" si="66"/>
        <v>-18978</v>
      </c>
      <c r="AM15" s="676">
        <f t="shared" si="67"/>
        <v>-2711</v>
      </c>
      <c r="AN15" s="676">
        <f t="shared" si="68"/>
        <v>-21689</v>
      </c>
      <c r="AO15" s="680">
        <f t="shared" si="69"/>
        <v>1062741</v>
      </c>
      <c r="AP15" s="678">
        <v>0</v>
      </c>
      <c r="AQ15" s="680">
        <f t="shared" si="70"/>
        <v>1062741</v>
      </c>
      <c r="AR15" s="677">
        <v>642022</v>
      </c>
      <c r="AS15" s="677">
        <f t="shared" si="71"/>
        <v>420719</v>
      </c>
      <c r="AT15" s="680">
        <v>105180</v>
      </c>
    </row>
    <row r="16" spans="1:46" s="294" customFormat="1" ht="29.4" customHeight="1">
      <c r="A16" s="739" t="s">
        <v>930</v>
      </c>
      <c r="B16" s="739">
        <v>389002</v>
      </c>
      <c r="C16" s="673" t="s">
        <v>618</v>
      </c>
      <c r="D16" s="674">
        <f>VLOOKUP($A16,'8A_2.1.16 3B&amp;5'!$A$2:$G$60,7,FALSE)</f>
        <v>524</v>
      </c>
      <c r="E16" s="675">
        <f>'3_Levels 1&amp;2'!$AM$20</f>
        <v>3421.9112737920937</v>
      </c>
      <c r="F16" s="676">
        <f t="shared" si="48"/>
        <v>1793081.5074670571</v>
      </c>
      <c r="G16" s="677">
        <v>801.47762416806802</v>
      </c>
      <c r="H16" s="676">
        <f t="shared" si="49"/>
        <v>419974.27506406762</v>
      </c>
      <c r="I16" s="668">
        <f t="shared" si="50"/>
        <v>2213056</v>
      </c>
      <c r="J16" s="678">
        <f>VLOOKUP($A16,'[8]October Mid-Year Adj'!$A$124:$J$197,10,FALSE)</f>
        <v>219616</v>
      </c>
      <c r="K16" s="678">
        <f>VLOOKUP($A16,'[8]February Mid-Year Adj'!$A$124:$J$197,10,FALSE)</f>
        <v>-80244</v>
      </c>
      <c r="L16" s="679">
        <f t="shared" si="51"/>
        <v>139372</v>
      </c>
      <c r="M16" s="668">
        <f t="shared" si="52"/>
        <v>2352428</v>
      </c>
      <c r="N16" s="678">
        <f t="shared" si="53"/>
        <v>-41167</v>
      </c>
      <c r="O16" s="678">
        <f t="shared" si="54"/>
        <v>-5881</v>
      </c>
      <c r="P16" s="678">
        <f t="shared" si="55"/>
        <v>-47048</v>
      </c>
      <c r="Q16" s="668">
        <f t="shared" si="56"/>
        <v>2305380</v>
      </c>
      <c r="R16" s="678">
        <v>-2057</v>
      </c>
      <c r="S16" s="668">
        <f t="shared" si="57"/>
        <v>2303323</v>
      </c>
      <c r="T16" s="678">
        <f>VLOOKUP($A16,'4_Level 4'!$A$5:$Q$195,5,FALSE)</f>
        <v>0</v>
      </c>
      <c r="U16" s="678">
        <f>VLOOKUP($A16,'4_Level 4'!$A$5:$Q$195,17,FALSE)</f>
        <v>8814</v>
      </c>
      <c r="V16" s="668">
        <f t="shared" si="58"/>
        <v>2312137</v>
      </c>
      <c r="W16" s="677">
        <v>1450368</v>
      </c>
      <c r="X16" s="677">
        <f t="shared" si="59"/>
        <v>861769</v>
      </c>
      <c r="Y16" s="668">
        <v>215442</v>
      </c>
      <c r="Z16" s="678">
        <f>VLOOKUP($A16,'4_Level 4'!$A$5:$Q$195,10,FALSE)</f>
        <v>0</v>
      </c>
      <c r="AA16" s="678">
        <f>VLOOKUP($A16,'4_Level 4'!$A$5:$Q$195,12,FALSE)</f>
        <v>0</v>
      </c>
      <c r="AB16" s="678">
        <f>VLOOKUP($A16,'4_Level 4'!$A$5:$Q$195,13,FALSE)</f>
        <v>0</v>
      </c>
      <c r="AC16" s="668">
        <f t="shared" si="60"/>
        <v>2312137</v>
      </c>
      <c r="AD16" s="678">
        <f>'Source Data'!$M$21</f>
        <v>6379</v>
      </c>
      <c r="AE16" s="680">
        <f t="shared" si="61"/>
        <v>3342596</v>
      </c>
      <c r="AF16" s="681">
        <f>VLOOKUP($A16,'[8]October Mid-Year Adj'!$A$124:$J$197,6,FALSE)</f>
        <v>52</v>
      </c>
      <c r="AG16" s="676">
        <f t="shared" si="62"/>
        <v>331708</v>
      </c>
      <c r="AH16" s="681">
        <f>VLOOKUP($A16,'[8]February Mid-Year Adj'!$A$124:$J$197,6,FALSE)</f>
        <v>-38</v>
      </c>
      <c r="AI16" s="676">
        <f t="shared" si="63"/>
        <v>-121201</v>
      </c>
      <c r="AJ16" s="679">
        <f t="shared" si="64"/>
        <v>210507</v>
      </c>
      <c r="AK16" s="680">
        <f t="shared" si="65"/>
        <v>3553103</v>
      </c>
      <c r="AL16" s="676">
        <f t="shared" si="66"/>
        <v>-62179</v>
      </c>
      <c r="AM16" s="676">
        <f t="shared" si="67"/>
        <v>-8883</v>
      </c>
      <c r="AN16" s="676">
        <f t="shared" si="68"/>
        <v>-71062</v>
      </c>
      <c r="AO16" s="680">
        <f t="shared" si="69"/>
        <v>3482041</v>
      </c>
      <c r="AP16" s="676">
        <v>-2984</v>
      </c>
      <c r="AQ16" s="680">
        <f t="shared" si="70"/>
        <v>3479057</v>
      </c>
      <c r="AR16" s="677">
        <v>2169858</v>
      </c>
      <c r="AS16" s="677">
        <f t="shared" si="71"/>
        <v>1309199</v>
      </c>
      <c r="AT16" s="680">
        <v>327300</v>
      </c>
    </row>
    <row r="17" spans="1:46" s="295" customFormat="1" ht="29.4" customHeight="1">
      <c r="A17" s="682"/>
      <c r="B17" s="740"/>
      <c r="C17" s="683" t="s">
        <v>140</v>
      </c>
      <c r="D17" s="684">
        <f>SUM(D8:D16)</f>
        <v>2538</v>
      </c>
      <c r="E17" s="685"/>
      <c r="F17" s="686">
        <f>SUM(F8:F16)</f>
        <v>8684810.8128843345</v>
      </c>
      <c r="G17" s="686"/>
      <c r="H17" s="686">
        <f t="shared" ref="H17:AC17" si="72">SUM(H8:H16)</f>
        <v>2034150.2101385568</v>
      </c>
      <c r="I17" s="687">
        <f t="shared" si="72"/>
        <v>10718961</v>
      </c>
      <c r="J17" s="688">
        <f t="shared" si="72"/>
        <v>1026283</v>
      </c>
      <c r="K17" s="688">
        <f t="shared" si="72"/>
        <v>-190052</v>
      </c>
      <c r="L17" s="689">
        <f t="shared" si="72"/>
        <v>836231</v>
      </c>
      <c r="M17" s="687">
        <f t="shared" si="72"/>
        <v>11555192</v>
      </c>
      <c r="N17" s="688">
        <f t="shared" si="72"/>
        <v>-202216</v>
      </c>
      <c r="O17" s="688">
        <f t="shared" si="72"/>
        <v>-28889</v>
      </c>
      <c r="P17" s="688">
        <f t="shared" si="72"/>
        <v>-231105</v>
      </c>
      <c r="Q17" s="687">
        <f t="shared" si="72"/>
        <v>11324087</v>
      </c>
      <c r="R17" s="686">
        <f t="shared" si="72"/>
        <v>-56423</v>
      </c>
      <c r="S17" s="687">
        <f t="shared" si="72"/>
        <v>11267664</v>
      </c>
      <c r="T17" s="686">
        <f t="shared" si="72"/>
        <v>0</v>
      </c>
      <c r="U17" s="686">
        <f t="shared" si="72"/>
        <v>20592</v>
      </c>
      <c r="V17" s="690">
        <f t="shared" si="72"/>
        <v>11288256</v>
      </c>
      <c r="W17" s="686">
        <f t="shared" si="72"/>
        <v>7715675</v>
      </c>
      <c r="X17" s="686">
        <f t="shared" si="72"/>
        <v>3572581</v>
      </c>
      <c r="Y17" s="687">
        <f t="shared" si="72"/>
        <v>893146</v>
      </c>
      <c r="Z17" s="686">
        <f t="shared" si="72"/>
        <v>0</v>
      </c>
      <c r="AA17" s="686">
        <f t="shared" si="72"/>
        <v>10000</v>
      </c>
      <c r="AB17" s="686">
        <f t="shared" si="72"/>
        <v>0</v>
      </c>
      <c r="AC17" s="690">
        <f t="shared" si="72"/>
        <v>11298256</v>
      </c>
      <c r="AD17" s="686"/>
      <c r="AE17" s="691">
        <f t="shared" ref="AE17:AT17" si="73">SUM(AE8:AE16)</f>
        <v>16189902</v>
      </c>
      <c r="AF17" s="692">
        <f t="shared" si="73"/>
        <v>243</v>
      </c>
      <c r="AG17" s="686">
        <f t="shared" si="73"/>
        <v>1550097</v>
      </c>
      <c r="AH17" s="693">
        <f t="shared" si="73"/>
        <v>-90</v>
      </c>
      <c r="AI17" s="686">
        <f t="shared" si="73"/>
        <v>-287055</v>
      </c>
      <c r="AJ17" s="689">
        <f t="shared" si="73"/>
        <v>1263042</v>
      </c>
      <c r="AK17" s="691">
        <f t="shared" si="73"/>
        <v>17452944</v>
      </c>
      <c r="AL17" s="686">
        <f t="shared" si="73"/>
        <v>-305427</v>
      </c>
      <c r="AM17" s="686">
        <f t="shared" si="73"/>
        <v>-43633</v>
      </c>
      <c r="AN17" s="686">
        <f t="shared" si="73"/>
        <v>-349060</v>
      </c>
      <c r="AO17" s="691">
        <f t="shared" si="73"/>
        <v>17103884</v>
      </c>
      <c r="AP17" s="686">
        <f t="shared" si="73"/>
        <v>-85558.5</v>
      </c>
      <c r="AQ17" s="691">
        <f t="shared" si="73"/>
        <v>17018327</v>
      </c>
      <c r="AR17" s="694">
        <f t="shared" si="73"/>
        <v>11568641</v>
      </c>
      <c r="AS17" s="694">
        <f t="shared" si="73"/>
        <v>5449686</v>
      </c>
      <c r="AT17" s="691">
        <f t="shared" si="73"/>
        <v>1362422</v>
      </c>
    </row>
    <row r="18" spans="1:46" s="294" customFormat="1" ht="15" customHeight="1">
      <c r="A18" s="695"/>
      <c r="B18" s="741"/>
      <c r="C18" s="696"/>
      <c r="D18" s="697"/>
      <c r="E18" s="698"/>
      <c r="F18" s="698"/>
      <c r="G18" s="698"/>
      <c r="H18" s="698"/>
      <c r="I18" s="698"/>
      <c r="J18" s="698"/>
      <c r="K18" s="698"/>
      <c r="L18" s="698"/>
      <c r="M18" s="698"/>
      <c r="N18" s="698"/>
      <c r="O18" s="698"/>
      <c r="P18" s="698"/>
      <c r="Q18" s="698"/>
      <c r="R18" s="698"/>
      <c r="S18" s="710"/>
      <c r="T18" s="711"/>
      <c r="U18" s="698"/>
      <c r="V18" s="698"/>
      <c r="W18" s="698"/>
      <c r="X18" s="698"/>
      <c r="Y18" s="698"/>
      <c r="Z18" s="698"/>
      <c r="AA18" s="698"/>
      <c r="AB18" s="698"/>
      <c r="AC18" s="710"/>
      <c r="AD18" s="711"/>
      <c r="AE18" s="698"/>
      <c r="AF18" s="699"/>
      <c r="AG18" s="698"/>
      <c r="AH18" s="699"/>
      <c r="AI18" s="698"/>
      <c r="AJ18" s="698"/>
      <c r="AK18" s="698"/>
      <c r="AL18" s="698"/>
      <c r="AM18" s="698"/>
      <c r="AN18" s="698"/>
      <c r="AO18" s="698"/>
      <c r="AP18" s="698"/>
      <c r="AQ18" s="698"/>
      <c r="AR18" s="698"/>
      <c r="AS18" s="698"/>
      <c r="AT18" s="710"/>
    </row>
    <row r="19" spans="1:46" s="295" customFormat="1" ht="30" customHeight="1">
      <c r="A19" s="851"/>
      <c r="B19" s="851"/>
      <c r="C19" s="738" t="s">
        <v>142</v>
      </c>
      <c r="D19" s="852">
        <f>D17+D6</f>
        <v>3179</v>
      </c>
      <c r="E19" s="853"/>
      <c r="F19" s="854">
        <f>F17+F6</f>
        <v>11648326.343113357</v>
      </c>
      <c r="G19" s="854"/>
      <c r="H19" s="854">
        <f t="shared" ref="H19:AC19" si="74">H17+H6</f>
        <v>2511541.3701385567</v>
      </c>
      <c r="I19" s="855">
        <f t="shared" si="74"/>
        <v>14159868</v>
      </c>
      <c r="J19" s="856">
        <f t="shared" si="74"/>
        <v>1348365</v>
      </c>
      <c r="K19" s="856">
        <f t="shared" si="74"/>
        <v>-275940</v>
      </c>
      <c r="L19" s="857">
        <f t="shared" si="74"/>
        <v>1072425</v>
      </c>
      <c r="M19" s="855">
        <f t="shared" si="74"/>
        <v>15232293</v>
      </c>
      <c r="N19" s="856">
        <f t="shared" si="74"/>
        <v>-266565</v>
      </c>
      <c r="O19" s="856">
        <f t="shared" si="74"/>
        <v>-38082</v>
      </c>
      <c r="P19" s="856">
        <f t="shared" si="74"/>
        <v>-304647</v>
      </c>
      <c r="Q19" s="855">
        <f t="shared" si="74"/>
        <v>14927646</v>
      </c>
      <c r="R19" s="858">
        <f t="shared" si="74"/>
        <v>-58754</v>
      </c>
      <c r="S19" s="855">
        <f t="shared" si="74"/>
        <v>14868892</v>
      </c>
      <c r="T19" s="858">
        <f t="shared" si="74"/>
        <v>0</v>
      </c>
      <c r="U19" s="858">
        <f t="shared" si="74"/>
        <v>27690</v>
      </c>
      <c r="V19" s="855">
        <f t="shared" si="74"/>
        <v>14896582</v>
      </c>
      <c r="W19" s="854">
        <f t="shared" si="74"/>
        <v>9966913</v>
      </c>
      <c r="X19" s="854">
        <f t="shared" si="74"/>
        <v>4929669</v>
      </c>
      <c r="Y19" s="855">
        <f t="shared" si="74"/>
        <v>1232418</v>
      </c>
      <c r="Z19" s="858">
        <f t="shared" si="74"/>
        <v>0</v>
      </c>
      <c r="AA19" s="858">
        <f t="shared" si="74"/>
        <v>10000</v>
      </c>
      <c r="AB19" s="858">
        <f t="shared" si="74"/>
        <v>0</v>
      </c>
      <c r="AC19" s="855">
        <f t="shared" si="74"/>
        <v>14906582</v>
      </c>
      <c r="AD19" s="854"/>
      <c r="AE19" s="859">
        <f t="shared" ref="AE19:AT19" si="75">AE17+AE6</f>
        <v>18950689</v>
      </c>
      <c r="AF19" s="860">
        <f t="shared" si="75"/>
        <v>303</v>
      </c>
      <c r="AG19" s="854">
        <f t="shared" si="75"/>
        <v>1808517</v>
      </c>
      <c r="AH19" s="861">
        <f t="shared" si="75"/>
        <v>-122</v>
      </c>
      <c r="AI19" s="854">
        <f t="shared" si="75"/>
        <v>-355967</v>
      </c>
      <c r="AJ19" s="857">
        <f t="shared" si="75"/>
        <v>1452550</v>
      </c>
      <c r="AK19" s="859">
        <f t="shared" si="75"/>
        <v>20472151</v>
      </c>
      <c r="AL19" s="854">
        <f t="shared" si="75"/>
        <v>-358263</v>
      </c>
      <c r="AM19" s="854">
        <f t="shared" si="75"/>
        <v>-51181</v>
      </c>
      <c r="AN19" s="854">
        <f t="shared" si="75"/>
        <v>-409444</v>
      </c>
      <c r="AO19" s="859">
        <f t="shared" si="75"/>
        <v>20062707</v>
      </c>
      <c r="AP19" s="854">
        <f t="shared" si="75"/>
        <v>-87651</v>
      </c>
      <c r="AQ19" s="859">
        <f t="shared" si="75"/>
        <v>19975058</v>
      </c>
      <c r="AR19" s="854">
        <f t="shared" si="75"/>
        <v>13360910</v>
      </c>
      <c r="AS19" s="854">
        <f t="shared" si="75"/>
        <v>6614148</v>
      </c>
      <c r="AT19" s="859">
        <f t="shared" si="75"/>
        <v>1653538</v>
      </c>
    </row>
  </sheetData>
  <sortState ref="A8:AV16">
    <sortCondition ref="A8"/>
  </sortState>
  <mergeCells count="8">
    <mergeCell ref="A1:C3"/>
    <mergeCell ref="AF2:AJ2"/>
    <mergeCell ref="AD1:AT1"/>
    <mergeCell ref="T1:AC1"/>
    <mergeCell ref="J2:L2"/>
    <mergeCell ref="T2:U2"/>
    <mergeCell ref="Z2:AB2"/>
    <mergeCell ref="D1:S1"/>
  </mergeCells>
  <phoneticPr fontId="0" type="noConversion"/>
  <printOptions horizontalCentered="1"/>
  <pageMargins left="0.25" right="0.25" top="1" bottom="0.75" header="0.24" footer="0.31"/>
  <pageSetup paperSize="5" scale="65" firstPageNumber="48" orientation="landscape" r:id="rId1"/>
  <headerFooter alignWithMargins="0">
    <oddHeader xml:space="preserve">&amp;L&amp;"Arial,Bold"&amp;22&amp;K000000FY2016-17 MFP Budget Letter
March 2017&amp;R
</oddHeader>
    <oddFooter>&amp;R&amp;12&amp;P</oddFooter>
  </headerFooter>
  <colBreaks count="2" manualBreakCount="2">
    <brk id="19" max="18" man="1"/>
    <brk id="2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V39"/>
  <sheetViews>
    <sheetView zoomScaleNormal="100" zoomScaleSheetLayoutView="90" workbookViewId="0">
      <pane xSplit="3" ySplit="5" topLeftCell="D6" activePane="bottomRight" state="frozen"/>
      <selection activeCell="A4" sqref="A4"/>
      <selection pane="topRight" activeCell="A4" sqref="A4"/>
      <selection pane="bottomLeft" activeCell="A4" sqref="A4"/>
      <selection pane="bottomRight" activeCell="D6" sqref="D6"/>
    </sheetView>
  </sheetViews>
  <sheetFormatPr defaultColWidth="8.88671875" defaultRowHeight="13.2"/>
  <cols>
    <col min="1" max="1" width="8.33203125" style="275" bestFit="1" customWidth="1"/>
    <col min="2" max="2" width="8.33203125" style="275" hidden="1" customWidth="1"/>
    <col min="3" max="3" width="35.44140625" style="136" customWidth="1"/>
    <col min="4" max="4" width="12.6640625" style="136" customWidth="1"/>
    <col min="5" max="5" width="6.44140625" style="136" customWidth="1"/>
    <col min="6" max="6" width="13.44140625" style="136" customWidth="1"/>
    <col min="7" max="7" width="8.88671875" style="136" customWidth="1"/>
    <col min="8" max="8" width="6.44140625" style="136" customWidth="1"/>
    <col min="9" max="9" width="13.44140625" style="136" customWidth="1"/>
    <col min="10" max="10" width="8.88671875" style="136" customWidth="1"/>
    <col min="11" max="11" width="6.44140625" style="136" customWidth="1"/>
    <col min="12" max="12" width="13.44140625" style="136" customWidth="1"/>
    <col min="13" max="13" width="8.88671875" style="136" customWidth="1"/>
    <col min="14" max="14" width="6.44140625" style="136" customWidth="1"/>
    <col min="15" max="15" width="13.44140625" style="136" customWidth="1"/>
    <col min="16" max="16" width="8.88671875" style="136" customWidth="1"/>
    <col min="17" max="17" width="6.44140625" style="136" customWidth="1"/>
    <col min="18" max="19" width="13.44140625" style="136" customWidth="1"/>
    <col min="20" max="22" width="12.88671875" style="136" customWidth="1"/>
    <col min="23" max="23" width="14.6640625" style="136" customWidth="1"/>
    <col min="24" max="24" width="11.88671875" style="136" customWidth="1"/>
    <col min="25" max="25" width="14.6640625" style="136" customWidth="1"/>
    <col min="26" max="26" width="13.88671875" style="136" customWidth="1"/>
    <col min="27" max="27" width="11.5546875" style="136" customWidth="1"/>
    <col min="28" max="28" width="14.5546875" style="136" customWidth="1"/>
    <col min="29" max="31" width="12.44140625" style="136" customWidth="1"/>
    <col min="32" max="32" width="11.5546875" style="136" customWidth="1"/>
    <col min="33" max="33" width="14.88671875" style="136" customWidth="1"/>
    <col min="34" max="34" width="9.109375" style="136" bestFit="1" customWidth="1"/>
    <col min="35" max="35" width="14.44140625" style="136" bestFit="1" customWidth="1"/>
    <col min="36" max="36" width="10.88671875" style="136" bestFit="1" customWidth="1"/>
    <col min="37" max="37" width="11.6640625" style="136" bestFit="1" customWidth="1"/>
    <col min="38" max="39" width="10.88671875" style="136" bestFit="1" customWidth="1"/>
    <col min="40" max="40" width="11.5546875" style="136" bestFit="1" customWidth="1"/>
    <col min="41" max="41" width="14.44140625" style="136" customWidth="1"/>
    <col min="42" max="42" width="9.88671875" style="136" bestFit="1" customWidth="1"/>
    <col min="43" max="43" width="14.44140625" style="136" customWidth="1"/>
    <col min="44" max="44" width="11.88671875" style="136" bestFit="1" customWidth="1"/>
    <col min="45" max="45" width="14.44140625" style="136" bestFit="1" customWidth="1"/>
    <col min="46" max="47" width="11.6640625" style="136" bestFit="1" customWidth="1"/>
    <col min="48" max="48" width="14.44140625" style="136" bestFit="1" customWidth="1"/>
    <col min="49" max="16384" width="8.88671875" style="136"/>
  </cols>
  <sheetData>
    <row r="1" spans="1:48" s="146" customFormat="1" ht="21" customHeight="1">
      <c r="A1" s="1376" t="s">
        <v>752</v>
      </c>
      <c r="B1" s="1376"/>
      <c r="C1" s="1377"/>
      <c r="D1" s="1311" t="s">
        <v>451</v>
      </c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O1" s="1312"/>
      <c r="P1" s="1312"/>
      <c r="Q1" s="1312"/>
      <c r="R1" s="1312"/>
      <c r="S1" s="1313"/>
      <c r="T1" s="1311" t="s">
        <v>451</v>
      </c>
      <c r="U1" s="1312"/>
      <c r="V1" s="1312"/>
      <c r="W1" s="1312"/>
      <c r="X1" s="1312"/>
      <c r="Y1" s="1312"/>
      <c r="Z1" s="1312"/>
      <c r="AA1" s="1312"/>
      <c r="AB1" s="1312"/>
      <c r="AC1" s="1312"/>
      <c r="AD1" s="1312"/>
      <c r="AE1" s="1312"/>
      <c r="AF1" s="1312"/>
      <c r="AG1" s="1313"/>
      <c r="AH1" s="1378" t="s">
        <v>717</v>
      </c>
      <c r="AI1" s="1378"/>
      <c r="AJ1" s="1378"/>
      <c r="AK1" s="1378"/>
      <c r="AL1" s="1378"/>
      <c r="AM1" s="1378"/>
      <c r="AN1" s="1378"/>
      <c r="AO1" s="1378"/>
      <c r="AP1" s="1378"/>
      <c r="AQ1" s="1378"/>
      <c r="AR1" s="1378"/>
      <c r="AS1" s="1378"/>
      <c r="AT1" s="1378"/>
      <c r="AU1" s="1378"/>
      <c r="AV1" s="1378"/>
    </row>
    <row r="2" spans="1:48" s="146" customFormat="1" ht="43.2" customHeight="1">
      <c r="A2" s="1377"/>
      <c r="B2" s="1377"/>
      <c r="C2" s="1377"/>
      <c r="D2" s="1318" t="s">
        <v>833</v>
      </c>
      <c r="E2" s="1308" t="s">
        <v>1105</v>
      </c>
      <c r="F2" s="1324"/>
      <c r="G2" s="1375" t="s">
        <v>1102</v>
      </c>
      <c r="H2" s="1375"/>
      <c r="I2" s="1375"/>
      <c r="J2" s="1375" t="s">
        <v>1069</v>
      </c>
      <c r="K2" s="1375"/>
      <c r="L2" s="1375"/>
      <c r="M2" s="1375" t="s">
        <v>1103</v>
      </c>
      <c r="N2" s="1375"/>
      <c r="O2" s="1375"/>
      <c r="P2" s="1375" t="s">
        <v>1104</v>
      </c>
      <c r="Q2" s="1375"/>
      <c r="R2" s="1375"/>
      <c r="S2" s="1318" t="s">
        <v>766</v>
      </c>
      <c r="T2" s="1325" t="s">
        <v>300</v>
      </c>
      <c r="U2" s="1325"/>
      <c r="V2" s="1325"/>
      <c r="W2" s="1318" t="s">
        <v>767</v>
      </c>
      <c r="X2" s="1319" t="s">
        <v>737</v>
      </c>
      <c r="Y2" s="1319" t="s">
        <v>768</v>
      </c>
      <c r="Z2" s="1321" t="s">
        <v>836</v>
      </c>
      <c r="AA2" s="1316" t="s">
        <v>724</v>
      </c>
      <c r="AB2" s="1319" t="s">
        <v>769</v>
      </c>
      <c r="AC2" s="1319" t="s">
        <v>359</v>
      </c>
      <c r="AD2" s="1319" t="s">
        <v>360</v>
      </c>
      <c r="AE2" s="1319" t="s">
        <v>303</v>
      </c>
      <c r="AF2" s="1316" t="s">
        <v>740</v>
      </c>
      <c r="AG2" s="1319" t="s">
        <v>774</v>
      </c>
      <c r="AH2" s="1374" t="s">
        <v>1149</v>
      </c>
      <c r="AI2" s="1374" t="s">
        <v>473</v>
      </c>
      <c r="AJ2" s="1368" t="s">
        <v>300</v>
      </c>
      <c r="AK2" s="1368"/>
      <c r="AL2" s="1368"/>
      <c r="AM2" s="1368"/>
      <c r="AN2" s="1368"/>
      <c r="AO2" s="1374" t="s">
        <v>746</v>
      </c>
      <c r="AP2" s="1374" t="s">
        <v>738</v>
      </c>
      <c r="AQ2" s="1374" t="s">
        <v>747</v>
      </c>
      <c r="AR2" s="1321" t="s">
        <v>836</v>
      </c>
      <c r="AS2" s="1374" t="s">
        <v>748</v>
      </c>
      <c r="AT2" s="1374" t="s">
        <v>428</v>
      </c>
      <c r="AU2" s="1374" t="s">
        <v>360</v>
      </c>
      <c r="AV2" s="1374" t="s">
        <v>470</v>
      </c>
    </row>
    <row r="3" spans="1:48" s="146" customFormat="1" ht="102" customHeight="1">
      <c r="A3" s="1377"/>
      <c r="B3" s="1377"/>
      <c r="C3" s="1377"/>
      <c r="D3" s="1332"/>
      <c r="E3" s="1169" t="s">
        <v>720</v>
      </c>
      <c r="F3" s="1169" t="s">
        <v>1106</v>
      </c>
      <c r="G3" s="1169" t="s">
        <v>837</v>
      </c>
      <c r="H3" s="1169" t="s">
        <v>720</v>
      </c>
      <c r="I3" s="1169" t="s">
        <v>471</v>
      </c>
      <c r="J3" s="1169" t="s">
        <v>839</v>
      </c>
      <c r="K3" s="1169" t="s">
        <v>720</v>
      </c>
      <c r="L3" s="1169" t="s">
        <v>471</v>
      </c>
      <c r="M3" s="1169" t="s">
        <v>838</v>
      </c>
      <c r="N3" s="1169" t="s">
        <v>736</v>
      </c>
      <c r="O3" s="1169" t="s">
        <v>471</v>
      </c>
      <c r="P3" s="1169" t="s">
        <v>838</v>
      </c>
      <c r="Q3" s="1169" t="s">
        <v>736</v>
      </c>
      <c r="R3" s="1169" t="s">
        <v>471</v>
      </c>
      <c r="S3" s="1318"/>
      <c r="T3" s="560" t="s">
        <v>834</v>
      </c>
      <c r="U3" s="560" t="s">
        <v>835</v>
      </c>
      <c r="V3" s="560" t="s">
        <v>302</v>
      </c>
      <c r="W3" s="1318"/>
      <c r="X3" s="1320"/>
      <c r="Y3" s="1320"/>
      <c r="Z3" s="1322"/>
      <c r="AA3" s="1317"/>
      <c r="AB3" s="1320"/>
      <c r="AC3" s="1320"/>
      <c r="AD3" s="1320"/>
      <c r="AE3" s="1320"/>
      <c r="AF3" s="1317"/>
      <c r="AG3" s="1320"/>
      <c r="AH3" s="1374"/>
      <c r="AI3" s="1374"/>
      <c r="AJ3" s="745" t="s">
        <v>840</v>
      </c>
      <c r="AK3" s="745" t="s">
        <v>841</v>
      </c>
      <c r="AL3" s="745" t="s">
        <v>842</v>
      </c>
      <c r="AM3" s="745" t="s">
        <v>843</v>
      </c>
      <c r="AN3" s="745" t="s">
        <v>302</v>
      </c>
      <c r="AO3" s="1374"/>
      <c r="AP3" s="1374"/>
      <c r="AQ3" s="1374"/>
      <c r="AR3" s="1322"/>
      <c r="AS3" s="1374"/>
      <c r="AT3" s="1374"/>
      <c r="AU3" s="1374"/>
      <c r="AV3" s="1374"/>
    </row>
    <row r="4" spans="1:48" s="146" customFormat="1" ht="14.25" customHeight="1">
      <c r="A4" s="579"/>
      <c r="B4" s="579"/>
      <c r="C4" s="584"/>
      <c r="D4" s="585">
        <v>1</v>
      </c>
      <c r="E4" s="585">
        <f t="shared" ref="E4:Z4" si="0">D4+1</f>
        <v>2</v>
      </c>
      <c r="F4" s="585">
        <f t="shared" si="0"/>
        <v>3</v>
      </c>
      <c r="G4" s="585">
        <f t="shared" si="0"/>
        <v>4</v>
      </c>
      <c r="H4" s="585">
        <f t="shared" si="0"/>
        <v>5</v>
      </c>
      <c r="I4" s="585">
        <f t="shared" si="0"/>
        <v>6</v>
      </c>
      <c r="J4" s="585">
        <f t="shared" si="0"/>
        <v>7</v>
      </c>
      <c r="K4" s="585">
        <f t="shared" si="0"/>
        <v>8</v>
      </c>
      <c r="L4" s="585">
        <f t="shared" si="0"/>
        <v>9</v>
      </c>
      <c r="M4" s="585">
        <f t="shared" si="0"/>
        <v>10</v>
      </c>
      <c r="N4" s="585">
        <f t="shared" si="0"/>
        <v>11</v>
      </c>
      <c r="O4" s="585">
        <f t="shared" si="0"/>
        <v>12</v>
      </c>
      <c r="P4" s="585">
        <f t="shared" si="0"/>
        <v>13</v>
      </c>
      <c r="Q4" s="585">
        <f t="shared" si="0"/>
        <v>14</v>
      </c>
      <c r="R4" s="585">
        <f t="shared" si="0"/>
        <v>15</v>
      </c>
      <c r="S4" s="585">
        <f t="shared" si="0"/>
        <v>16</v>
      </c>
      <c r="T4" s="585">
        <f t="shared" si="0"/>
        <v>17</v>
      </c>
      <c r="U4" s="585">
        <f t="shared" si="0"/>
        <v>18</v>
      </c>
      <c r="V4" s="585">
        <f t="shared" si="0"/>
        <v>19</v>
      </c>
      <c r="W4" s="585">
        <f t="shared" si="0"/>
        <v>20</v>
      </c>
      <c r="X4" s="585">
        <f t="shared" si="0"/>
        <v>21</v>
      </c>
      <c r="Y4" s="585">
        <f t="shared" si="0"/>
        <v>22</v>
      </c>
      <c r="Z4" s="585">
        <f t="shared" si="0"/>
        <v>23</v>
      </c>
      <c r="AA4" s="585">
        <f t="shared" ref="AA4" si="1">Z4+1</f>
        <v>24</v>
      </c>
      <c r="AB4" s="585">
        <f t="shared" ref="AB4" si="2">AA4+1</f>
        <v>25</v>
      </c>
      <c r="AC4" s="585">
        <f t="shared" ref="AC4" si="3">AB4+1</f>
        <v>26</v>
      </c>
      <c r="AD4" s="585">
        <f t="shared" ref="AD4" si="4">AC4+1</f>
        <v>27</v>
      </c>
      <c r="AE4" s="585">
        <f t="shared" ref="AE4" si="5">AD4+1</f>
        <v>28</v>
      </c>
      <c r="AF4" s="585">
        <f t="shared" ref="AF4" si="6">AE4+1</f>
        <v>29</v>
      </c>
      <c r="AG4" s="585">
        <f t="shared" ref="AG4" si="7">AF4+1</f>
        <v>30</v>
      </c>
      <c r="AH4" s="585">
        <f t="shared" ref="AH4:AV4" si="8">AG4+1</f>
        <v>31</v>
      </c>
      <c r="AI4" s="585">
        <f t="shared" si="8"/>
        <v>32</v>
      </c>
      <c r="AJ4" s="585">
        <f t="shared" si="8"/>
        <v>33</v>
      </c>
      <c r="AK4" s="585">
        <f t="shared" si="8"/>
        <v>34</v>
      </c>
      <c r="AL4" s="585">
        <f t="shared" si="8"/>
        <v>35</v>
      </c>
      <c r="AM4" s="585">
        <f t="shared" si="8"/>
        <v>36</v>
      </c>
      <c r="AN4" s="585">
        <f t="shared" si="8"/>
        <v>37</v>
      </c>
      <c r="AO4" s="585">
        <f t="shared" si="8"/>
        <v>38</v>
      </c>
      <c r="AP4" s="585">
        <f t="shared" si="8"/>
        <v>39</v>
      </c>
      <c r="AQ4" s="585">
        <f t="shared" si="8"/>
        <v>40</v>
      </c>
      <c r="AR4" s="585">
        <f t="shared" si="8"/>
        <v>41</v>
      </c>
      <c r="AS4" s="585">
        <f t="shared" si="8"/>
        <v>42</v>
      </c>
      <c r="AT4" s="585">
        <f t="shared" si="8"/>
        <v>43</v>
      </c>
      <c r="AU4" s="585">
        <f t="shared" si="8"/>
        <v>44</v>
      </c>
      <c r="AV4" s="585">
        <f t="shared" si="8"/>
        <v>45</v>
      </c>
    </row>
    <row r="5" spans="1:48" s="146" customFormat="1" ht="27" hidden="1" customHeight="1">
      <c r="A5" s="580"/>
      <c r="B5" s="580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7"/>
      <c r="AI5" s="586"/>
      <c r="AJ5" s="586"/>
      <c r="AK5" s="586"/>
      <c r="AL5" s="586"/>
      <c r="AM5" s="586"/>
      <c r="AN5" s="586"/>
      <c r="AO5" s="586"/>
      <c r="AP5" s="586"/>
      <c r="AQ5" s="586"/>
      <c r="AR5" s="586"/>
      <c r="AS5" s="586"/>
      <c r="AT5" s="586"/>
      <c r="AU5" s="586"/>
      <c r="AV5" s="586"/>
    </row>
    <row r="6" spans="1:48" s="146" customFormat="1" ht="16.2" customHeight="1">
      <c r="A6" s="581">
        <v>341001</v>
      </c>
      <c r="B6" s="742">
        <v>341001</v>
      </c>
      <c r="C6" s="566" t="s">
        <v>345</v>
      </c>
      <c r="D6" s="567">
        <v>895</v>
      </c>
      <c r="E6" s="568"/>
      <c r="F6" s="569">
        <v>4378823.6364498334</v>
      </c>
      <c r="G6" s="570">
        <v>443</v>
      </c>
      <c r="H6" s="568"/>
      <c r="I6" s="569">
        <v>290677.34981185728</v>
      </c>
      <c r="J6" s="570">
        <v>155.5</v>
      </c>
      <c r="K6" s="568"/>
      <c r="L6" s="569">
        <v>27810.135481314308</v>
      </c>
      <c r="M6" s="570">
        <v>51</v>
      </c>
      <c r="N6" s="568"/>
      <c r="O6" s="569">
        <v>226701.20245824743</v>
      </c>
      <c r="P6" s="570">
        <v>8</v>
      </c>
      <c r="Q6" s="568"/>
      <c r="R6" s="569">
        <v>13822.789667692688</v>
      </c>
      <c r="S6" s="571">
        <v>4937835</v>
      </c>
      <c r="T6" s="568">
        <v>279972</v>
      </c>
      <c r="U6" s="568">
        <v>-24961</v>
      </c>
      <c r="V6" s="572">
        <v>255011</v>
      </c>
      <c r="W6" s="571">
        <v>5192846</v>
      </c>
      <c r="X6" s="569">
        <v>-12982</v>
      </c>
      <c r="Y6" s="571">
        <v>5179864</v>
      </c>
      <c r="Z6" s="568">
        <v>0</v>
      </c>
      <c r="AA6" s="588">
        <v>9152</v>
      </c>
      <c r="AB6" s="571">
        <v>5189016</v>
      </c>
      <c r="AC6" s="568">
        <v>3476419</v>
      </c>
      <c r="AD6" s="568">
        <v>1712597</v>
      </c>
      <c r="AE6" s="571">
        <v>428150</v>
      </c>
      <c r="AF6" s="588">
        <v>10000</v>
      </c>
      <c r="AG6" s="573">
        <v>5199016</v>
      </c>
      <c r="AH6" s="574"/>
      <c r="AI6" s="575">
        <v>3722484</v>
      </c>
      <c r="AJ6" s="567">
        <v>50</v>
      </c>
      <c r="AK6" s="574">
        <v>208995</v>
      </c>
      <c r="AL6" s="567">
        <v>-9</v>
      </c>
      <c r="AM6" s="576">
        <v>-19997</v>
      </c>
      <c r="AN6" s="577">
        <v>188998</v>
      </c>
      <c r="AO6" s="575">
        <v>3911482</v>
      </c>
      <c r="AP6" s="578">
        <v>-9779</v>
      </c>
      <c r="AQ6" s="575">
        <v>3901703</v>
      </c>
      <c r="AR6" s="576">
        <v>0</v>
      </c>
      <c r="AS6" s="575">
        <v>3901704</v>
      </c>
      <c r="AT6" s="576">
        <v>2677128</v>
      </c>
      <c r="AU6" s="576">
        <v>1224576</v>
      </c>
      <c r="AV6" s="575">
        <v>306143</v>
      </c>
    </row>
    <row r="7" spans="1:48" s="146" customFormat="1" ht="16.2" customHeight="1">
      <c r="A7" s="582">
        <v>343001</v>
      </c>
      <c r="B7" s="743">
        <v>343001</v>
      </c>
      <c r="C7" s="589" t="s">
        <v>610</v>
      </c>
      <c r="D7" s="590">
        <v>445</v>
      </c>
      <c r="E7" s="591"/>
      <c r="F7" s="592">
        <v>1567018.24768532</v>
      </c>
      <c r="G7" s="593">
        <v>369</v>
      </c>
      <c r="H7" s="591"/>
      <c r="I7" s="592">
        <v>163837.01269216908</v>
      </c>
      <c r="J7" s="593">
        <v>742</v>
      </c>
      <c r="K7" s="591"/>
      <c r="L7" s="592">
        <v>90248.620833096997</v>
      </c>
      <c r="M7" s="593">
        <v>25</v>
      </c>
      <c r="N7" s="591"/>
      <c r="O7" s="592">
        <v>76139.757866846543</v>
      </c>
      <c r="P7" s="593">
        <v>0</v>
      </c>
      <c r="Q7" s="591"/>
      <c r="R7" s="592">
        <v>0</v>
      </c>
      <c r="S7" s="594">
        <v>1897244</v>
      </c>
      <c r="T7" s="591">
        <v>255183</v>
      </c>
      <c r="U7" s="591">
        <v>-26476</v>
      </c>
      <c r="V7" s="595">
        <v>228707</v>
      </c>
      <c r="W7" s="594">
        <v>2125951</v>
      </c>
      <c r="X7" s="592">
        <v>-5315</v>
      </c>
      <c r="Y7" s="594">
        <v>2120636</v>
      </c>
      <c r="Z7" s="591">
        <v>0</v>
      </c>
      <c r="AA7" s="596">
        <v>11570</v>
      </c>
      <c r="AB7" s="594">
        <v>2132206</v>
      </c>
      <c r="AC7" s="591">
        <v>1269376</v>
      </c>
      <c r="AD7" s="591">
        <v>862830</v>
      </c>
      <c r="AE7" s="594">
        <v>215707</v>
      </c>
      <c r="AF7" s="596">
        <v>14994</v>
      </c>
      <c r="AG7" s="597">
        <v>2147200</v>
      </c>
      <c r="AH7" s="598"/>
      <c r="AI7" s="599">
        <v>3180759</v>
      </c>
      <c r="AJ7" s="590">
        <v>66</v>
      </c>
      <c r="AK7" s="598">
        <v>483816</v>
      </c>
      <c r="AL7" s="590">
        <v>-14</v>
      </c>
      <c r="AM7" s="600">
        <v>-51584</v>
      </c>
      <c r="AN7" s="601">
        <v>432232</v>
      </c>
      <c r="AO7" s="599">
        <v>3612991</v>
      </c>
      <c r="AP7" s="602">
        <v>-9034</v>
      </c>
      <c r="AQ7" s="599">
        <v>3603957</v>
      </c>
      <c r="AR7" s="600">
        <v>0</v>
      </c>
      <c r="AS7" s="599">
        <v>3603959</v>
      </c>
      <c r="AT7" s="600">
        <v>2103024</v>
      </c>
      <c r="AU7" s="600">
        <v>1500935</v>
      </c>
      <c r="AV7" s="599">
        <v>375233</v>
      </c>
    </row>
    <row r="8" spans="1:48" s="146" customFormat="1" ht="16.2" customHeight="1">
      <c r="A8" s="582">
        <v>344001</v>
      </c>
      <c r="B8" s="743">
        <v>344001</v>
      </c>
      <c r="C8" s="589" t="s">
        <v>346</v>
      </c>
      <c r="D8" s="590">
        <v>558</v>
      </c>
      <c r="E8" s="591"/>
      <c r="F8" s="592">
        <v>1945965.2279167324</v>
      </c>
      <c r="G8" s="593">
        <v>423</v>
      </c>
      <c r="H8" s="591"/>
      <c r="I8" s="592">
        <v>198346.50861229052</v>
      </c>
      <c r="J8" s="593">
        <v>187</v>
      </c>
      <c r="K8" s="591"/>
      <c r="L8" s="592">
        <v>23862.481705743907</v>
      </c>
      <c r="M8" s="593">
        <v>44</v>
      </c>
      <c r="N8" s="591"/>
      <c r="O8" s="592">
        <v>140759.6026111294</v>
      </c>
      <c r="P8" s="593">
        <v>1</v>
      </c>
      <c r="Q8" s="591"/>
      <c r="R8" s="592">
        <v>1282.2671675378599</v>
      </c>
      <c r="S8" s="594">
        <v>2310217</v>
      </c>
      <c r="T8" s="591">
        <v>23344</v>
      </c>
      <c r="U8" s="591">
        <v>15622</v>
      </c>
      <c r="V8" s="595">
        <v>38966</v>
      </c>
      <c r="W8" s="594">
        <v>2349183</v>
      </c>
      <c r="X8" s="592">
        <v>-5873</v>
      </c>
      <c r="Y8" s="594">
        <v>2343310</v>
      </c>
      <c r="Z8" s="591">
        <v>-16447</v>
      </c>
      <c r="AA8" s="596">
        <v>14508</v>
      </c>
      <c r="AB8" s="594">
        <v>2341371</v>
      </c>
      <c r="AC8" s="591">
        <v>1535000</v>
      </c>
      <c r="AD8" s="591">
        <v>806371</v>
      </c>
      <c r="AE8" s="594">
        <v>201593</v>
      </c>
      <c r="AF8" s="596">
        <v>31824</v>
      </c>
      <c r="AG8" s="597">
        <v>2373195</v>
      </c>
      <c r="AH8" s="598"/>
      <c r="AI8" s="599">
        <v>2927676</v>
      </c>
      <c r="AJ8" s="590">
        <v>9</v>
      </c>
      <c r="AK8" s="598">
        <v>46917</v>
      </c>
      <c r="AL8" s="590">
        <v>2</v>
      </c>
      <c r="AM8" s="600">
        <v>5458</v>
      </c>
      <c r="AN8" s="601">
        <v>52375</v>
      </c>
      <c r="AO8" s="599">
        <v>2980051</v>
      </c>
      <c r="AP8" s="602">
        <v>-7449</v>
      </c>
      <c r="AQ8" s="599">
        <v>2972602</v>
      </c>
      <c r="AR8" s="600">
        <v>-19338</v>
      </c>
      <c r="AS8" s="599">
        <v>2953264</v>
      </c>
      <c r="AT8" s="600">
        <v>1944912</v>
      </c>
      <c r="AU8" s="600">
        <v>1008352</v>
      </c>
      <c r="AV8" s="599">
        <v>252087</v>
      </c>
    </row>
    <row r="9" spans="1:48" s="146" customFormat="1" ht="16.2" customHeight="1">
      <c r="A9" s="582">
        <v>345001</v>
      </c>
      <c r="B9" s="743">
        <v>345001</v>
      </c>
      <c r="C9" s="589" t="s">
        <v>1135</v>
      </c>
      <c r="D9" s="590">
        <v>2097</v>
      </c>
      <c r="E9" s="591"/>
      <c r="F9" s="592">
        <v>7952830.4519544654</v>
      </c>
      <c r="G9" s="593">
        <v>1155</v>
      </c>
      <c r="H9" s="591"/>
      <c r="I9" s="592">
        <v>594605.50831442326</v>
      </c>
      <c r="J9" s="593">
        <v>1746</v>
      </c>
      <c r="K9" s="591"/>
      <c r="L9" s="592">
        <v>240021.79294354824</v>
      </c>
      <c r="M9" s="593">
        <v>215</v>
      </c>
      <c r="N9" s="591"/>
      <c r="O9" s="592">
        <v>762344.08196492377</v>
      </c>
      <c r="P9" s="593">
        <v>46</v>
      </c>
      <c r="Q9" s="591"/>
      <c r="R9" s="592">
        <v>60800.27307698394</v>
      </c>
      <c r="S9" s="594">
        <v>9610600</v>
      </c>
      <c r="T9" s="591">
        <v>789540</v>
      </c>
      <c r="U9" s="591">
        <v>-93571</v>
      </c>
      <c r="V9" s="595">
        <v>695969</v>
      </c>
      <c r="W9" s="594">
        <v>10306569</v>
      </c>
      <c r="X9" s="592">
        <v>-25768</v>
      </c>
      <c r="Y9" s="594">
        <v>10280801</v>
      </c>
      <c r="Z9" s="591">
        <v>-19624</v>
      </c>
      <c r="AA9" s="596">
        <v>37648</v>
      </c>
      <c r="AB9" s="594">
        <v>10298825</v>
      </c>
      <c r="AC9" s="591">
        <v>6403088</v>
      </c>
      <c r="AD9" s="591">
        <v>3895737</v>
      </c>
      <c r="AE9" s="594">
        <v>973943</v>
      </c>
      <c r="AF9" s="596">
        <v>10000</v>
      </c>
      <c r="AG9" s="597">
        <v>10308825</v>
      </c>
      <c r="AH9" s="598"/>
      <c r="AI9" s="599">
        <v>9122088</v>
      </c>
      <c r="AJ9" s="590">
        <v>177</v>
      </c>
      <c r="AK9" s="598">
        <v>651366.90000000014</v>
      </c>
      <c r="AL9" s="590">
        <v>-56</v>
      </c>
      <c r="AM9" s="600">
        <v>-148035.59999999998</v>
      </c>
      <c r="AN9" s="601">
        <v>503331.3</v>
      </c>
      <c r="AO9" s="599">
        <v>9625419.3000000026</v>
      </c>
      <c r="AP9" s="602">
        <v>-24063</v>
      </c>
      <c r="AQ9" s="599">
        <v>9601356.3000000026</v>
      </c>
      <c r="AR9" s="600">
        <v>-20800</v>
      </c>
      <c r="AS9" s="599">
        <v>9580559</v>
      </c>
      <c r="AT9" s="600">
        <v>5999064</v>
      </c>
      <c r="AU9" s="600">
        <v>3581495</v>
      </c>
      <c r="AV9" s="599">
        <v>895383</v>
      </c>
    </row>
    <row r="10" spans="1:48" s="146" customFormat="1" ht="16.2" customHeight="1">
      <c r="A10" s="583">
        <v>346001</v>
      </c>
      <c r="B10" s="744">
        <v>346001</v>
      </c>
      <c r="C10" s="603" t="s">
        <v>347</v>
      </c>
      <c r="D10" s="604">
        <v>869</v>
      </c>
      <c r="E10" s="605"/>
      <c r="F10" s="606">
        <v>3280077.0129468259</v>
      </c>
      <c r="G10" s="607">
        <v>511</v>
      </c>
      <c r="H10" s="605"/>
      <c r="I10" s="606">
        <v>269350.84123501886</v>
      </c>
      <c r="J10" s="607">
        <v>29</v>
      </c>
      <c r="K10" s="605"/>
      <c r="L10" s="606">
        <v>4166.5301600456487</v>
      </c>
      <c r="M10" s="607">
        <v>98</v>
      </c>
      <c r="N10" s="605"/>
      <c r="O10" s="606">
        <v>351999.96179696004</v>
      </c>
      <c r="P10" s="607">
        <v>15</v>
      </c>
      <c r="Q10" s="605"/>
      <c r="R10" s="606">
        <v>21551.018069201637</v>
      </c>
      <c r="S10" s="608">
        <v>3927145</v>
      </c>
      <c r="T10" s="605">
        <v>-43364</v>
      </c>
      <c r="U10" s="605">
        <v>52976</v>
      </c>
      <c r="V10" s="609">
        <v>9612</v>
      </c>
      <c r="W10" s="608">
        <v>3936757</v>
      </c>
      <c r="X10" s="606">
        <v>-9842</v>
      </c>
      <c r="Y10" s="608">
        <v>3926915</v>
      </c>
      <c r="Z10" s="605">
        <v>0</v>
      </c>
      <c r="AA10" s="610">
        <v>5200</v>
      </c>
      <c r="AB10" s="608">
        <v>3932115</v>
      </c>
      <c r="AC10" s="611">
        <v>2615016</v>
      </c>
      <c r="AD10" s="605">
        <v>1317099</v>
      </c>
      <c r="AE10" s="612">
        <v>329275</v>
      </c>
      <c r="AF10" s="610">
        <v>0</v>
      </c>
      <c r="AG10" s="612">
        <v>3932115</v>
      </c>
      <c r="AH10" s="613"/>
      <c r="AI10" s="614">
        <v>5550981</v>
      </c>
      <c r="AJ10" s="604">
        <v>-14</v>
      </c>
      <c r="AK10" s="613">
        <v>-89530</v>
      </c>
      <c r="AL10" s="604">
        <v>16</v>
      </c>
      <c r="AM10" s="615">
        <v>49591.5</v>
      </c>
      <c r="AN10" s="616">
        <v>-39938.5</v>
      </c>
      <c r="AO10" s="614">
        <v>5511042.5</v>
      </c>
      <c r="AP10" s="617">
        <v>-13777</v>
      </c>
      <c r="AQ10" s="614">
        <v>5497265.5</v>
      </c>
      <c r="AR10" s="615">
        <v>0</v>
      </c>
      <c r="AS10" s="614">
        <v>5497266</v>
      </c>
      <c r="AT10" s="615">
        <v>3654520</v>
      </c>
      <c r="AU10" s="615">
        <v>1842746</v>
      </c>
      <c r="AV10" s="614">
        <v>460686</v>
      </c>
    </row>
    <row r="11" spans="1:48" s="146" customFormat="1" ht="16.2" customHeight="1">
      <c r="A11" s="581">
        <v>347001</v>
      </c>
      <c r="B11" s="742">
        <v>347001</v>
      </c>
      <c r="C11" s="566" t="s">
        <v>348</v>
      </c>
      <c r="D11" s="567">
        <v>574</v>
      </c>
      <c r="E11" s="568"/>
      <c r="F11" s="569">
        <v>2008934.6567402955</v>
      </c>
      <c r="G11" s="570">
        <v>236</v>
      </c>
      <c r="H11" s="568"/>
      <c r="I11" s="569">
        <v>109409.92104862044</v>
      </c>
      <c r="J11" s="570">
        <v>0</v>
      </c>
      <c r="K11" s="568"/>
      <c r="L11" s="569">
        <v>0</v>
      </c>
      <c r="M11" s="570">
        <v>38</v>
      </c>
      <c r="N11" s="568"/>
      <c r="O11" s="569">
        <v>118075.40477628933</v>
      </c>
      <c r="P11" s="570">
        <v>21</v>
      </c>
      <c r="Q11" s="568"/>
      <c r="R11" s="569">
        <v>26888.972409223701</v>
      </c>
      <c r="S11" s="571">
        <v>2263309</v>
      </c>
      <c r="T11" s="568">
        <v>416793</v>
      </c>
      <c r="U11" s="568">
        <v>27678</v>
      </c>
      <c r="V11" s="572">
        <v>444471</v>
      </c>
      <c r="W11" s="571">
        <v>2707780</v>
      </c>
      <c r="X11" s="569">
        <v>-6770</v>
      </c>
      <c r="Y11" s="571">
        <v>2701010</v>
      </c>
      <c r="Z11" s="568">
        <v>0</v>
      </c>
      <c r="AA11" s="588">
        <v>546000</v>
      </c>
      <c r="AB11" s="571">
        <v>3247010</v>
      </c>
      <c r="AC11" s="568">
        <v>2105762</v>
      </c>
      <c r="AD11" s="568">
        <v>1141248</v>
      </c>
      <c r="AE11" s="571">
        <v>285312</v>
      </c>
      <c r="AF11" s="588">
        <v>84000</v>
      </c>
      <c r="AG11" s="573">
        <v>3331010</v>
      </c>
      <c r="AH11" s="574"/>
      <c r="AI11" s="575">
        <v>3400716</v>
      </c>
      <c r="AJ11" s="567">
        <v>97</v>
      </c>
      <c r="AK11" s="574">
        <v>558386</v>
      </c>
      <c r="AL11" s="567">
        <v>1</v>
      </c>
      <c r="AM11" s="576">
        <v>4982</v>
      </c>
      <c r="AN11" s="577">
        <v>563368</v>
      </c>
      <c r="AO11" s="575">
        <v>3964084</v>
      </c>
      <c r="AP11" s="578">
        <v>-9910</v>
      </c>
      <c r="AQ11" s="575">
        <v>3954174</v>
      </c>
      <c r="AR11" s="576">
        <v>0</v>
      </c>
      <c r="AS11" s="575">
        <v>3954174</v>
      </c>
      <c r="AT11" s="576">
        <v>2616840</v>
      </c>
      <c r="AU11" s="576">
        <v>1337334</v>
      </c>
      <c r="AV11" s="575">
        <v>334335</v>
      </c>
    </row>
    <row r="12" spans="1:48" s="146" customFormat="1" ht="16.2" customHeight="1">
      <c r="A12" s="582">
        <v>348001</v>
      </c>
      <c r="B12" s="743">
        <v>348001</v>
      </c>
      <c r="C12" s="589" t="s">
        <v>1024</v>
      </c>
      <c r="D12" s="590">
        <v>642</v>
      </c>
      <c r="E12" s="591"/>
      <c r="F12" s="592">
        <v>2273882.4546596752</v>
      </c>
      <c r="G12" s="593">
        <v>412</v>
      </c>
      <c r="H12" s="591"/>
      <c r="I12" s="592">
        <v>188912.7528201711</v>
      </c>
      <c r="J12" s="593">
        <v>517.5</v>
      </c>
      <c r="K12" s="591"/>
      <c r="L12" s="592">
        <v>64434.741140963481</v>
      </c>
      <c r="M12" s="593">
        <v>43</v>
      </c>
      <c r="N12" s="591"/>
      <c r="O12" s="592">
        <v>133050.80082592531</v>
      </c>
      <c r="P12" s="593">
        <v>0</v>
      </c>
      <c r="Q12" s="591"/>
      <c r="R12" s="592">
        <v>0</v>
      </c>
      <c r="S12" s="594">
        <v>2660280</v>
      </c>
      <c r="T12" s="591">
        <v>452873</v>
      </c>
      <c r="U12" s="591">
        <v>-7805</v>
      </c>
      <c r="V12" s="595">
        <v>445068</v>
      </c>
      <c r="W12" s="594">
        <v>3105348</v>
      </c>
      <c r="X12" s="592">
        <v>-7764</v>
      </c>
      <c r="Y12" s="594">
        <v>3097584</v>
      </c>
      <c r="Z12" s="591">
        <v>0</v>
      </c>
      <c r="AA12" s="596">
        <v>16692</v>
      </c>
      <c r="AB12" s="594">
        <v>3114276</v>
      </c>
      <c r="AC12" s="591">
        <v>2062874</v>
      </c>
      <c r="AD12" s="591">
        <v>1051402</v>
      </c>
      <c r="AE12" s="594">
        <v>262851</v>
      </c>
      <c r="AF12" s="596">
        <v>10000</v>
      </c>
      <c r="AG12" s="597">
        <v>3124276</v>
      </c>
      <c r="AH12" s="598"/>
      <c r="AI12" s="599">
        <v>3654373</v>
      </c>
      <c r="AJ12" s="590">
        <v>103</v>
      </c>
      <c r="AK12" s="598">
        <v>539026</v>
      </c>
      <c r="AL12" s="590">
        <v>-4</v>
      </c>
      <c r="AM12" s="600">
        <v>-12172</v>
      </c>
      <c r="AN12" s="601">
        <v>526854</v>
      </c>
      <c r="AO12" s="599">
        <v>4181227</v>
      </c>
      <c r="AP12" s="602">
        <v>-10452</v>
      </c>
      <c r="AQ12" s="599">
        <v>4170775</v>
      </c>
      <c r="AR12" s="600">
        <v>0</v>
      </c>
      <c r="AS12" s="599">
        <v>4170776</v>
      </c>
      <c r="AT12" s="600">
        <v>2826529</v>
      </c>
      <c r="AU12" s="600">
        <v>1344247</v>
      </c>
      <c r="AV12" s="599">
        <v>336062</v>
      </c>
    </row>
    <row r="13" spans="1:48" s="146" customFormat="1" ht="16.2" customHeight="1">
      <c r="A13" s="582" t="s">
        <v>860</v>
      </c>
      <c r="B13" s="743" t="s">
        <v>408</v>
      </c>
      <c r="C13" s="589" t="s">
        <v>339</v>
      </c>
      <c r="D13" s="590">
        <v>202</v>
      </c>
      <c r="E13" s="591"/>
      <c r="F13" s="592">
        <v>738756.19876800291</v>
      </c>
      <c r="G13" s="593">
        <v>145</v>
      </c>
      <c r="H13" s="591"/>
      <c r="I13" s="592">
        <v>66492.155729309568</v>
      </c>
      <c r="J13" s="593">
        <v>11</v>
      </c>
      <c r="K13" s="591"/>
      <c r="L13" s="592">
        <v>1367.9919643131534</v>
      </c>
      <c r="M13" s="593">
        <v>23</v>
      </c>
      <c r="N13" s="591"/>
      <c r="O13" s="592">
        <v>71798.456679859097</v>
      </c>
      <c r="P13" s="593">
        <v>0</v>
      </c>
      <c r="Q13" s="591"/>
      <c r="R13" s="592">
        <v>0</v>
      </c>
      <c r="S13" s="594">
        <v>878416</v>
      </c>
      <c r="T13" s="591">
        <v>168560</v>
      </c>
      <c r="U13" s="591">
        <v>103795</v>
      </c>
      <c r="V13" s="595">
        <v>272355</v>
      </c>
      <c r="W13" s="594">
        <v>1150771</v>
      </c>
      <c r="X13" s="592">
        <v>-2876</v>
      </c>
      <c r="Y13" s="594">
        <v>1147895</v>
      </c>
      <c r="Z13" s="591">
        <v>-17705</v>
      </c>
      <c r="AA13" s="596">
        <v>5252</v>
      </c>
      <c r="AB13" s="594">
        <v>1135442</v>
      </c>
      <c r="AC13" s="591">
        <v>659028</v>
      </c>
      <c r="AD13" s="591">
        <v>476414</v>
      </c>
      <c r="AE13" s="594">
        <v>119104</v>
      </c>
      <c r="AF13" s="596">
        <v>10000</v>
      </c>
      <c r="AG13" s="597">
        <v>1145442</v>
      </c>
      <c r="AH13" s="598"/>
      <c r="AI13" s="599">
        <v>1062652</v>
      </c>
      <c r="AJ13" s="590">
        <v>42</v>
      </c>
      <c r="AK13" s="598">
        <v>244210</v>
      </c>
      <c r="AL13" s="590">
        <v>53</v>
      </c>
      <c r="AM13" s="600">
        <v>159289.5</v>
      </c>
      <c r="AN13" s="601">
        <v>403499.5</v>
      </c>
      <c r="AO13" s="599">
        <v>1466151.5</v>
      </c>
      <c r="AP13" s="602">
        <v>-3665</v>
      </c>
      <c r="AQ13" s="599">
        <v>1462486.5</v>
      </c>
      <c r="AR13" s="600">
        <v>-23456</v>
      </c>
      <c r="AS13" s="599">
        <v>1439031</v>
      </c>
      <c r="AT13" s="600">
        <v>830024</v>
      </c>
      <c r="AU13" s="600">
        <v>609007</v>
      </c>
      <c r="AV13" s="599">
        <v>152252</v>
      </c>
    </row>
    <row r="14" spans="1:48" s="146" customFormat="1" ht="16.2" customHeight="1">
      <c r="A14" s="582" t="s">
        <v>861</v>
      </c>
      <c r="B14" s="743" t="s">
        <v>431</v>
      </c>
      <c r="C14" s="589" t="s">
        <v>352</v>
      </c>
      <c r="D14" s="590">
        <v>485</v>
      </c>
      <c r="E14" s="591"/>
      <c r="F14" s="592">
        <v>2235942.768295716</v>
      </c>
      <c r="G14" s="593">
        <v>443</v>
      </c>
      <c r="H14" s="591"/>
      <c r="I14" s="592">
        <v>266044.08971642313</v>
      </c>
      <c r="J14" s="593">
        <v>0</v>
      </c>
      <c r="K14" s="591"/>
      <c r="L14" s="592">
        <v>0</v>
      </c>
      <c r="M14" s="593">
        <v>24</v>
      </c>
      <c r="N14" s="591"/>
      <c r="O14" s="592">
        <v>97214.569261366254</v>
      </c>
      <c r="P14" s="593">
        <v>0</v>
      </c>
      <c r="Q14" s="591"/>
      <c r="R14" s="592">
        <v>0</v>
      </c>
      <c r="S14" s="594">
        <v>2599202</v>
      </c>
      <c r="T14" s="591">
        <v>348033</v>
      </c>
      <c r="U14" s="591">
        <v>-14787</v>
      </c>
      <c r="V14" s="595">
        <v>333246</v>
      </c>
      <c r="W14" s="594">
        <v>2932448</v>
      </c>
      <c r="X14" s="592">
        <v>-7331</v>
      </c>
      <c r="Y14" s="594">
        <v>2925117</v>
      </c>
      <c r="Z14" s="591">
        <v>0</v>
      </c>
      <c r="AA14" s="596">
        <v>0</v>
      </c>
      <c r="AB14" s="594">
        <v>2925117</v>
      </c>
      <c r="AC14" s="591">
        <v>1728480</v>
      </c>
      <c r="AD14" s="591">
        <v>1196637</v>
      </c>
      <c r="AE14" s="594">
        <v>299159</v>
      </c>
      <c r="AF14" s="596">
        <v>0</v>
      </c>
      <c r="AG14" s="597">
        <v>2925117</v>
      </c>
      <c r="AH14" s="598"/>
      <c r="AI14" s="599">
        <v>2244751</v>
      </c>
      <c r="AJ14" s="590">
        <v>68</v>
      </c>
      <c r="AK14" s="598">
        <v>301013</v>
      </c>
      <c r="AL14" s="590">
        <v>-14</v>
      </c>
      <c r="AM14" s="600">
        <v>-44097.5</v>
      </c>
      <c r="AN14" s="601">
        <v>256915.5</v>
      </c>
      <c r="AO14" s="599">
        <v>2501666.5</v>
      </c>
      <c r="AP14" s="602">
        <v>-6253</v>
      </c>
      <c r="AQ14" s="599">
        <v>2495413.5</v>
      </c>
      <c r="AR14" s="600">
        <v>0</v>
      </c>
      <c r="AS14" s="599">
        <v>2495414</v>
      </c>
      <c r="AT14" s="600">
        <v>1484824</v>
      </c>
      <c r="AU14" s="600">
        <v>1010590</v>
      </c>
      <c r="AV14" s="599">
        <v>252649</v>
      </c>
    </row>
    <row r="15" spans="1:48" s="146" customFormat="1" ht="16.2" customHeight="1">
      <c r="A15" s="583" t="s">
        <v>862</v>
      </c>
      <c r="B15" s="744" t="s">
        <v>409</v>
      </c>
      <c r="C15" s="603" t="s">
        <v>335</v>
      </c>
      <c r="D15" s="604">
        <v>358</v>
      </c>
      <c r="E15" s="605"/>
      <c r="F15" s="606">
        <v>1657989.4809595905</v>
      </c>
      <c r="G15" s="607">
        <v>321</v>
      </c>
      <c r="H15" s="605"/>
      <c r="I15" s="606">
        <v>200318.89880376364</v>
      </c>
      <c r="J15" s="607">
        <v>0</v>
      </c>
      <c r="K15" s="605"/>
      <c r="L15" s="606">
        <v>0</v>
      </c>
      <c r="M15" s="607">
        <v>10</v>
      </c>
      <c r="N15" s="605"/>
      <c r="O15" s="606">
        <v>42535.623307191345</v>
      </c>
      <c r="P15" s="607">
        <v>5</v>
      </c>
      <c r="Q15" s="605"/>
      <c r="R15" s="606">
        <v>8713.5187622493886</v>
      </c>
      <c r="S15" s="608">
        <v>1909557</v>
      </c>
      <c r="T15" s="605">
        <v>251812</v>
      </c>
      <c r="U15" s="605">
        <v>-19571</v>
      </c>
      <c r="V15" s="609">
        <v>232241</v>
      </c>
      <c r="W15" s="608">
        <v>2141798</v>
      </c>
      <c r="X15" s="606">
        <v>-5354</v>
      </c>
      <c r="Y15" s="608">
        <v>2136444</v>
      </c>
      <c r="Z15" s="605">
        <v>-12160</v>
      </c>
      <c r="AA15" s="610">
        <v>936</v>
      </c>
      <c r="AB15" s="608">
        <v>2125220</v>
      </c>
      <c r="AC15" s="611">
        <v>1262368</v>
      </c>
      <c r="AD15" s="605">
        <v>862852</v>
      </c>
      <c r="AE15" s="612">
        <v>215714</v>
      </c>
      <c r="AF15" s="610">
        <v>3482</v>
      </c>
      <c r="AG15" s="612">
        <v>2128702</v>
      </c>
      <c r="AH15" s="613"/>
      <c r="AI15" s="614">
        <v>1271241</v>
      </c>
      <c r="AJ15" s="604">
        <v>47</v>
      </c>
      <c r="AK15" s="613">
        <v>168290</v>
      </c>
      <c r="AL15" s="604">
        <v>-10</v>
      </c>
      <c r="AM15" s="615">
        <v>-17755</v>
      </c>
      <c r="AN15" s="616">
        <v>150535</v>
      </c>
      <c r="AO15" s="614">
        <v>1421776</v>
      </c>
      <c r="AP15" s="617">
        <v>-3554</v>
      </c>
      <c r="AQ15" s="614">
        <v>1418222</v>
      </c>
      <c r="AR15" s="615">
        <v>-7427</v>
      </c>
      <c r="AS15" s="614">
        <v>1410795</v>
      </c>
      <c r="AT15" s="615">
        <v>860688</v>
      </c>
      <c r="AU15" s="615">
        <v>550107</v>
      </c>
      <c r="AV15" s="614">
        <v>137527</v>
      </c>
    </row>
    <row r="16" spans="1:48" s="146" customFormat="1" ht="16.2" customHeight="1">
      <c r="A16" s="581" t="s">
        <v>863</v>
      </c>
      <c r="B16" s="742" t="s">
        <v>440</v>
      </c>
      <c r="C16" s="566" t="s">
        <v>503</v>
      </c>
      <c r="D16" s="567">
        <v>533</v>
      </c>
      <c r="E16" s="568"/>
      <c r="F16" s="569">
        <v>1848182.6280694443</v>
      </c>
      <c r="G16" s="570">
        <v>337</v>
      </c>
      <c r="H16" s="568"/>
      <c r="I16" s="569">
        <v>162997.75009053157</v>
      </c>
      <c r="J16" s="570">
        <v>0</v>
      </c>
      <c r="K16" s="568"/>
      <c r="L16" s="569">
        <v>0</v>
      </c>
      <c r="M16" s="570">
        <v>40</v>
      </c>
      <c r="N16" s="568"/>
      <c r="O16" s="569">
        <v>132824.37902920856</v>
      </c>
      <c r="P16" s="570">
        <v>0</v>
      </c>
      <c r="Q16" s="568"/>
      <c r="R16" s="569">
        <v>0</v>
      </c>
      <c r="S16" s="571">
        <v>2144004</v>
      </c>
      <c r="T16" s="568">
        <v>-195959</v>
      </c>
      <c r="U16" s="568">
        <v>-30870</v>
      </c>
      <c r="V16" s="572">
        <v>-226829</v>
      </c>
      <c r="W16" s="571">
        <v>1917175</v>
      </c>
      <c r="X16" s="569">
        <v>-4794</v>
      </c>
      <c r="Y16" s="571">
        <v>1912381</v>
      </c>
      <c r="Z16" s="568">
        <v>-3832</v>
      </c>
      <c r="AA16" s="588">
        <v>0</v>
      </c>
      <c r="AB16" s="571">
        <v>1908549</v>
      </c>
      <c r="AC16" s="568">
        <v>1423216</v>
      </c>
      <c r="AD16" s="568">
        <v>485333</v>
      </c>
      <c r="AE16" s="571">
        <v>121335</v>
      </c>
      <c r="AF16" s="588">
        <v>0</v>
      </c>
      <c r="AG16" s="573">
        <v>1908549</v>
      </c>
      <c r="AH16" s="574"/>
      <c r="AI16" s="575">
        <v>2817727</v>
      </c>
      <c r="AJ16" s="567">
        <v>-59</v>
      </c>
      <c r="AK16" s="574">
        <v>-318810</v>
      </c>
      <c r="AL16" s="567">
        <v>-11</v>
      </c>
      <c r="AM16" s="576">
        <v>-23989</v>
      </c>
      <c r="AN16" s="577">
        <v>-342799</v>
      </c>
      <c r="AO16" s="575">
        <v>2474928</v>
      </c>
      <c r="AP16" s="578">
        <v>-6188</v>
      </c>
      <c r="AQ16" s="575">
        <v>2468740</v>
      </c>
      <c r="AR16" s="576">
        <v>-5816</v>
      </c>
      <c r="AS16" s="575">
        <v>2462926</v>
      </c>
      <c r="AT16" s="576">
        <v>1813808</v>
      </c>
      <c r="AU16" s="576">
        <v>649118</v>
      </c>
      <c r="AV16" s="575">
        <v>162280</v>
      </c>
    </row>
    <row r="17" spans="1:48" s="146" customFormat="1" ht="16.2" customHeight="1">
      <c r="A17" s="582" t="s">
        <v>1027</v>
      </c>
      <c r="B17" s="743" t="s">
        <v>1027</v>
      </c>
      <c r="C17" s="589" t="s">
        <v>1033</v>
      </c>
      <c r="D17" s="590">
        <v>0</v>
      </c>
      <c r="E17" s="591"/>
      <c r="F17" s="592">
        <v>0</v>
      </c>
      <c r="G17" s="593">
        <v>0</v>
      </c>
      <c r="H17" s="591"/>
      <c r="I17" s="592">
        <v>0</v>
      </c>
      <c r="J17" s="593">
        <v>0</v>
      </c>
      <c r="K17" s="591"/>
      <c r="L17" s="592">
        <v>0</v>
      </c>
      <c r="M17" s="593">
        <v>0</v>
      </c>
      <c r="N17" s="591"/>
      <c r="O17" s="592">
        <v>0</v>
      </c>
      <c r="P17" s="593">
        <v>0</v>
      </c>
      <c r="Q17" s="591"/>
      <c r="R17" s="592">
        <v>0</v>
      </c>
      <c r="S17" s="594">
        <v>0</v>
      </c>
      <c r="T17" s="591">
        <v>1882404</v>
      </c>
      <c r="U17" s="591">
        <v>8573</v>
      </c>
      <c r="V17" s="595">
        <v>1890977</v>
      </c>
      <c r="W17" s="594">
        <v>1890977</v>
      </c>
      <c r="X17" s="592">
        <v>-4728</v>
      </c>
      <c r="Y17" s="594">
        <v>1886249</v>
      </c>
      <c r="Z17" s="591">
        <v>0</v>
      </c>
      <c r="AA17" s="596">
        <v>5174</v>
      </c>
      <c r="AB17" s="594">
        <v>1891423</v>
      </c>
      <c r="AC17" s="591">
        <v>1317943</v>
      </c>
      <c r="AD17" s="591">
        <v>573480</v>
      </c>
      <c r="AE17" s="594">
        <v>143371</v>
      </c>
      <c r="AF17" s="596">
        <v>10000</v>
      </c>
      <c r="AG17" s="597">
        <v>1901423</v>
      </c>
      <c r="AH17" s="598"/>
      <c r="AI17" s="599">
        <v>0</v>
      </c>
      <c r="AJ17" s="590">
        <v>380</v>
      </c>
      <c r="AK17" s="598">
        <v>2225684</v>
      </c>
      <c r="AL17" s="590">
        <v>4</v>
      </c>
      <c r="AM17" s="600">
        <v>4239.5</v>
      </c>
      <c r="AN17" s="601">
        <v>2229923.5</v>
      </c>
      <c r="AO17" s="599">
        <v>2229923.5</v>
      </c>
      <c r="AP17" s="602">
        <v>-5574</v>
      </c>
      <c r="AQ17" s="599">
        <v>2224349.5</v>
      </c>
      <c r="AR17" s="600">
        <v>0</v>
      </c>
      <c r="AS17" s="599">
        <v>2224351</v>
      </c>
      <c r="AT17" s="600">
        <v>1479567</v>
      </c>
      <c r="AU17" s="600">
        <v>744784</v>
      </c>
      <c r="AV17" s="599">
        <v>186198</v>
      </c>
    </row>
    <row r="18" spans="1:48" s="146" customFormat="1" ht="16.2" customHeight="1">
      <c r="A18" s="582" t="s">
        <v>1028</v>
      </c>
      <c r="B18" s="743" t="s">
        <v>1028</v>
      </c>
      <c r="C18" s="589" t="s">
        <v>1132</v>
      </c>
      <c r="D18" s="590">
        <v>0</v>
      </c>
      <c r="E18" s="591"/>
      <c r="F18" s="592">
        <v>0</v>
      </c>
      <c r="G18" s="593">
        <v>0</v>
      </c>
      <c r="H18" s="591"/>
      <c r="I18" s="592">
        <v>0</v>
      </c>
      <c r="J18" s="593">
        <v>0</v>
      </c>
      <c r="K18" s="591"/>
      <c r="L18" s="592">
        <v>0</v>
      </c>
      <c r="M18" s="593">
        <v>0</v>
      </c>
      <c r="N18" s="591"/>
      <c r="O18" s="592">
        <v>0</v>
      </c>
      <c r="P18" s="593">
        <v>0</v>
      </c>
      <c r="Q18" s="591"/>
      <c r="R18" s="592">
        <v>0</v>
      </c>
      <c r="S18" s="594">
        <v>0</v>
      </c>
      <c r="T18" s="591">
        <v>169795</v>
      </c>
      <c r="U18" s="591">
        <v>1507</v>
      </c>
      <c r="V18" s="595">
        <v>171302</v>
      </c>
      <c r="W18" s="594">
        <v>171302</v>
      </c>
      <c r="X18" s="592">
        <v>-429</v>
      </c>
      <c r="Y18" s="594">
        <v>170873</v>
      </c>
      <c r="Z18" s="591">
        <v>0</v>
      </c>
      <c r="AA18" s="596">
        <v>0</v>
      </c>
      <c r="AB18" s="594">
        <v>170873</v>
      </c>
      <c r="AC18" s="591">
        <v>147452</v>
      </c>
      <c r="AD18" s="591">
        <v>23421</v>
      </c>
      <c r="AE18" s="594">
        <v>5856</v>
      </c>
      <c r="AF18" s="596">
        <v>0</v>
      </c>
      <c r="AG18" s="597">
        <v>170873</v>
      </c>
      <c r="AH18" s="598"/>
      <c r="AI18" s="599">
        <v>0</v>
      </c>
      <c r="AJ18" s="590">
        <v>43</v>
      </c>
      <c r="AK18" s="598">
        <v>307488</v>
      </c>
      <c r="AL18" s="590">
        <v>1</v>
      </c>
      <c r="AM18" s="600">
        <v>3653.5</v>
      </c>
      <c r="AN18" s="601">
        <v>311141.5</v>
      </c>
      <c r="AO18" s="599">
        <v>311141.5</v>
      </c>
      <c r="AP18" s="602">
        <v>-777</v>
      </c>
      <c r="AQ18" s="599">
        <v>310364.5</v>
      </c>
      <c r="AR18" s="600">
        <v>0</v>
      </c>
      <c r="AS18" s="599">
        <v>310365</v>
      </c>
      <c r="AT18" s="600">
        <v>262472</v>
      </c>
      <c r="AU18" s="600">
        <v>47893</v>
      </c>
      <c r="AV18" s="599">
        <v>11974</v>
      </c>
    </row>
    <row r="19" spans="1:48" s="146" customFormat="1" ht="16.2" customHeight="1">
      <c r="A19" s="582" t="s">
        <v>1029</v>
      </c>
      <c r="B19" s="743" t="s">
        <v>1029</v>
      </c>
      <c r="C19" s="589" t="s">
        <v>1034</v>
      </c>
      <c r="D19" s="590">
        <v>0</v>
      </c>
      <c r="E19" s="591"/>
      <c r="F19" s="592">
        <v>0</v>
      </c>
      <c r="G19" s="593">
        <v>0</v>
      </c>
      <c r="H19" s="591"/>
      <c r="I19" s="592">
        <v>0</v>
      </c>
      <c r="J19" s="593">
        <v>0</v>
      </c>
      <c r="K19" s="591"/>
      <c r="L19" s="592">
        <v>0</v>
      </c>
      <c r="M19" s="593">
        <v>0</v>
      </c>
      <c r="N19" s="591"/>
      <c r="O19" s="592">
        <v>0</v>
      </c>
      <c r="P19" s="593">
        <v>0</v>
      </c>
      <c r="Q19" s="591"/>
      <c r="R19" s="592">
        <v>0</v>
      </c>
      <c r="S19" s="594">
        <v>0</v>
      </c>
      <c r="T19" s="591">
        <v>474827</v>
      </c>
      <c r="U19" s="591">
        <v>-44052</v>
      </c>
      <c r="V19" s="595">
        <v>430775</v>
      </c>
      <c r="W19" s="594">
        <v>430775</v>
      </c>
      <c r="X19" s="592">
        <v>-1077</v>
      </c>
      <c r="Y19" s="594">
        <v>429698</v>
      </c>
      <c r="Z19" s="591">
        <v>0</v>
      </c>
      <c r="AA19" s="596">
        <v>0</v>
      </c>
      <c r="AB19" s="594">
        <v>429698</v>
      </c>
      <c r="AC19" s="591">
        <v>354256</v>
      </c>
      <c r="AD19" s="591">
        <v>75442</v>
      </c>
      <c r="AE19" s="594">
        <v>18860</v>
      </c>
      <c r="AF19" s="596">
        <v>0</v>
      </c>
      <c r="AG19" s="597">
        <v>429698</v>
      </c>
      <c r="AH19" s="598"/>
      <c r="AI19" s="599">
        <v>0</v>
      </c>
      <c r="AJ19" s="590">
        <v>110</v>
      </c>
      <c r="AK19" s="598">
        <v>761024</v>
      </c>
      <c r="AL19" s="590">
        <v>-18</v>
      </c>
      <c r="AM19" s="600">
        <v>-63203</v>
      </c>
      <c r="AN19" s="601">
        <v>697821</v>
      </c>
      <c r="AO19" s="599">
        <v>697821</v>
      </c>
      <c r="AP19" s="602">
        <v>-1745</v>
      </c>
      <c r="AQ19" s="599">
        <v>696076</v>
      </c>
      <c r="AR19" s="600">
        <v>0</v>
      </c>
      <c r="AS19" s="599">
        <v>696077</v>
      </c>
      <c r="AT19" s="600">
        <v>540496</v>
      </c>
      <c r="AU19" s="600">
        <v>155581</v>
      </c>
      <c r="AV19" s="599">
        <v>38896</v>
      </c>
    </row>
    <row r="20" spans="1:48" s="146" customFormat="1" ht="16.2" customHeight="1">
      <c r="A20" s="583" t="s">
        <v>1030</v>
      </c>
      <c r="B20" s="744" t="s">
        <v>1030</v>
      </c>
      <c r="C20" s="603" t="s">
        <v>1035</v>
      </c>
      <c r="D20" s="604">
        <v>0</v>
      </c>
      <c r="E20" s="605"/>
      <c r="F20" s="606">
        <v>0</v>
      </c>
      <c r="G20" s="607">
        <v>0</v>
      </c>
      <c r="H20" s="605"/>
      <c r="I20" s="606">
        <v>0</v>
      </c>
      <c r="J20" s="607">
        <v>0</v>
      </c>
      <c r="K20" s="605"/>
      <c r="L20" s="606">
        <v>0</v>
      </c>
      <c r="M20" s="607">
        <v>0</v>
      </c>
      <c r="N20" s="605"/>
      <c r="O20" s="606">
        <v>0</v>
      </c>
      <c r="P20" s="607">
        <v>0</v>
      </c>
      <c r="Q20" s="605"/>
      <c r="R20" s="606">
        <v>0</v>
      </c>
      <c r="S20" s="608">
        <v>0</v>
      </c>
      <c r="T20" s="605">
        <v>1360678</v>
      </c>
      <c r="U20" s="605">
        <v>37187</v>
      </c>
      <c r="V20" s="609">
        <v>1397865</v>
      </c>
      <c r="W20" s="608">
        <v>1397865</v>
      </c>
      <c r="X20" s="606">
        <v>-3496</v>
      </c>
      <c r="Y20" s="608">
        <v>1394369</v>
      </c>
      <c r="Z20" s="605">
        <v>0</v>
      </c>
      <c r="AA20" s="610">
        <v>0</v>
      </c>
      <c r="AB20" s="608">
        <v>1394369</v>
      </c>
      <c r="AC20" s="611">
        <v>1019648</v>
      </c>
      <c r="AD20" s="605">
        <v>374721</v>
      </c>
      <c r="AE20" s="612">
        <v>93681</v>
      </c>
      <c r="AF20" s="610">
        <v>0</v>
      </c>
      <c r="AG20" s="612">
        <v>1394369</v>
      </c>
      <c r="AH20" s="613"/>
      <c r="AI20" s="614">
        <v>0</v>
      </c>
      <c r="AJ20" s="604">
        <v>321</v>
      </c>
      <c r="AK20" s="613">
        <v>1711982</v>
      </c>
      <c r="AL20" s="604">
        <v>19</v>
      </c>
      <c r="AM20" s="615">
        <v>62303</v>
      </c>
      <c r="AN20" s="616">
        <v>1774285</v>
      </c>
      <c r="AO20" s="614">
        <v>1774285</v>
      </c>
      <c r="AP20" s="617">
        <v>-4435</v>
      </c>
      <c r="AQ20" s="614">
        <v>1769850</v>
      </c>
      <c r="AR20" s="615">
        <v>0</v>
      </c>
      <c r="AS20" s="614">
        <v>1769851</v>
      </c>
      <c r="AT20" s="615">
        <v>1270160</v>
      </c>
      <c r="AU20" s="615">
        <v>499691</v>
      </c>
      <c r="AV20" s="614">
        <v>124923</v>
      </c>
    </row>
    <row r="21" spans="1:48" s="146" customFormat="1" ht="16.2" customHeight="1">
      <c r="A21" s="581" t="s">
        <v>1097</v>
      </c>
      <c r="B21" s="742"/>
      <c r="C21" s="566" t="s">
        <v>1131</v>
      </c>
      <c r="D21" s="567">
        <v>0</v>
      </c>
      <c r="E21" s="568"/>
      <c r="F21" s="569">
        <v>0</v>
      </c>
      <c r="G21" s="570">
        <v>0</v>
      </c>
      <c r="H21" s="568"/>
      <c r="I21" s="569">
        <v>0</v>
      </c>
      <c r="J21" s="570">
        <v>0</v>
      </c>
      <c r="K21" s="568"/>
      <c r="L21" s="569">
        <v>0</v>
      </c>
      <c r="M21" s="570">
        <v>0</v>
      </c>
      <c r="N21" s="568"/>
      <c r="O21" s="569">
        <v>0</v>
      </c>
      <c r="P21" s="570">
        <v>0</v>
      </c>
      <c r="Q21" s="568"/>
      <c r="R21" s="569">
        <v>0</v>
      </c>
      <c r="S21" s="571">
        <v>0</v>
      </c>
      <c r="T21" s="568">
        <v>300527</v>
      </c>
      <c r="U21" s="568">
        <v>28067</v>
      </c>
      <c r="V21" s="572">
        <v>328594</v>
      </c>
      <c r="W21" s="571">
        <v>328594</v>
      </c>
      <c r="X21" s="569">
        <v>-821</v>
      </c>
      <c r="Y21" s="571">
        <v>327773</v>
      </c>
      <c r="Z21" s="568">
        <v>0</v>
      </c>
      <c r="AA21" s="588">
        <v>0</v>
      </c>
      <c r="AB21" s="571">
        <v>327773</v>
      </c>
      <c r="AC21" s="568">
        <v>243467</v>
      </c>
      <c r="AD21" s="568">
        <v>84306</v>
      </c>
      <c r="AE21" s="571">
        <v>21077</v>
      </c>
      <c r="AF21" s="588">
        <v>0</v>
      </c>
      <c r="AG21" s="573">
        <v>327773</v>
      </c>
      <c r="AH21" s="574"/>
      <c r="AI21" s="575">
        <v>0</v>
      </c>
      <c r="AJ21" s="567">
        <v>81</v>
      </c>
      <c r="AK21" s="574">
        <v>829533</v>
      </c>
      <c r="AL21" s="567">
        <v>16</v>
      </c>
      <c r="AM21" s="576">
        <v>64967</v>
      </c>
      <c r="AN21" s="577">
        <v>894500</v>
      </c>
      <c r="AO21" s="575">
        <v>894500</v>
      </c>
      <c r="AP21" s="578">
        <v>-2236</v>
      </c>
      <c r="AQ21" s="575">
        <v>892264</v>
      </c>
      <c r="AR21" s="576">
        <v>0</v>
      </c>
      <c r="AS21" s="575">
        <v>892265</v>
      </c>
      <c r="AT21" s="576">
        <v>699881</v>
      </c>
      <c r="AU21" s="576">
        <v>192384</v>
      </c>
      <c r="AV21" s="575">
        <v>48096</v>
      </c>
    </row>
    <row r="22" spans="1:48" s="146" customFormat="1" ht="16.2" customHeight="1">
      <c r="A22" s="582" t="s">
        <v>864</v>
      </c>
      <c r="B22" s="743" t="s">
        <v>410</v>
      </c>
      <c r="C22" s="589" t="s">
        <v>626</v>
      </c>
      <c r="D22" s="590">
        <v>626</v>
      </c>
      <c r="E22" s="591"/>
      <c r="F22" s="592">
        <v>2196213.1460591205</v>
      </c>
      <c r="G22" s="593">
        <v>525</v>
      </c>
      <c r="H22" s="591"/>
      <c r="I22" s="592">
        <v>232985.15234388193</v>
      </c>
      <c r="J22" s="593">
        <v>0</v>
      </c>
      <c r="K22" s="591"/>
      <c r="L22" s="592">
        <v>0</v>
      </c>
      <c r="M22" s="593">
        <v>49</v>
      </c>
      <c r="N22" s="591"/>
      <c r="O22" s="592">
        <v>156928.16364830735</v>
      </c>
      <c r="P22" s="593">
        <v>0</v>
      </c>
      <c r="Q22" s="591"/>
      <c r="R22" s="592">
        <v>0</v>
      </c>
      <c r="S22" s="594">
        <v>2586126</v>
      </c>
      <c r="T22" s="591">
        <v>161622</v>
      </c>
      <c r="U22" s="591">
        <v>-91186</v>
      </c>
      <c r="V22" s="595">
        <v>70436</v>
      </c>
      <c r="W22" s="594">
        <v>2656562</v>
      </c>
      <c r="X22" s="592">
        <v>-6642</v>
      </c>
      <c r="Y22" s="594">
        <v>2649920</v>
      </c>
      <c r="Z22" s="591">
        <v>-2083</v>
      </c>
      <c r="AA22" s="596">
        <v>3380</v>
      </c>
      <c r="AB22" s="594">
        <v>2651217</v>
      </c>
      <c r="AC22" s="591">
        <v>1720648</v>
      </c>
      <c r="AD22" s="591">
        <v>930569</v>
      </c>
      <c r="AE22" s="594">
        <v>232644</v>
      </c>
      <c r="AF22" s="596">
        <v>0</v>
      </c>
      <c r="AG22" s="597">
        <v>2651217</v>
      </c>
      <c r="AH22" s="598"/>
      <c r="AI22" s="599">
        <v>4484864</v>
      </c>
      <c r="AJ22" s="590">
        <v>48</v>
      </c>
      <c r="AK22" s="598">
        <v>394372</v>
      </c>
      <c r="AL22" s="590">
        <v>-44</v>
      </c>
      <c r="AM22" s="600">
        <v>-158492.5</v>
      </c>
      <c r="AN22" s="601">
        <v>235879.5</v>
      </c>
      <c r="AO22" s="599">
        <v>4720743.5</v>
      </c>
      <c r="AP22" s="602">
        <v>-11802</v>
      </c>
      <c r="AQ22" s="599">
        <v>4708941.5</v>
      </c>
      <c r="AR22" s="600">
        <v>-3477</v>
      </c>
      <c r="AS22" s="599">
        <v>4705465</v>
      </c>
      <c r="AT22" s="600">
        <v>2965416</v>
      </c>
      <c r="AU22" s="600">
        <v>1740049</v>
      </c>
      <c r="AV22" s="599">
        <v>435013</v>
      </c>
    </row>
    <row r="23" spans="1:48" s="146" customFormat="1" ht="16.2" customHeight="1">
      <c r="A23" s="582" t="s">
        <v>865</v>
      </c>
      <c r="B23" s="743" t="s">
        <v>432</v>
      </c>
      <c r="C23" s="589" t="s">
        <v>396</v>
      </c>
      <c r="D23" s="590">
        <v>275</v>
      </c>
      <c r="E23" s="591"/>
      <c r="F23" s="592">
        <v>722901.7605578322</v>
      </c>
      <c r="G23" s="593">
        <v>226</v>
      </c>
      <c r="H23" s="591"/>
      <c r="I23" s="592">
        <v>66634.458572461313</v>
      </c>
      <c r="J23" s="593">
        <v>0</v>
      </c>
      <c r="K23" s="591"/>
      <c r="L23" s="592">
        <v>0</v>
      </c>
      <c r="M23" s="593">
        <v>31</v>
      </c>
      <c r="N23" s="591"/>
      <c r="O23" s="592">
        <v>65717.788514882413</v>
      </c>
      <c r="P23" s="593">
        <v>0</v>
      </c>
      <c r="Q23" s="591"/>
      <c r="R23" s="592">
        <v>0</v>
      </c>
      <c r="S23" s="594">
        <v>855253</v>
      </c>
      <c r="T23" s="591">
        <v>15150</v>
      </c>
      <c r="U23" s="591">
        <v>-8141</v>
      </c>
      <c r="V23" s="595">
        <v>7009</v>
      </c>
      <c r="W23" s="594">
        <v>862262</v>
      </c>
      <c r="X23" s="592">
        <v>-2155</v>
      </c>
      <c r="Y23" s="594">
        <v>860107</v>
      </c>
      <c r="Z23" s="591">
        <v>-5199</v>
      </c>
      <c r="AA23" s="596">
        <v>832</v>
      </c>
      <c r="AB23" s="594">
        <v>855740</v>
      </c>
      <c r="AC23" s="591">
        <v>565832</v>
      </c>
      <c r="AD23" s="591">
        <v>289908</v>
      </c>
      <c r="AE23" s="594">
        <v>72478</v>
      </c>
      <c r="AF23" s="596">
        <v>0</v>
      </c>
      <c r="AG23" s="597">
        <v>855740</v>
      </c>
      <c r="AH23" s="598"/>
      <c r="AI23" s="599">
        <v>3189722</v>
      </c>
      <c r="AJ23" s="590">
        <v>4</v>
      </c>
      <c r="AK23" s="598">
        <v>-4943</v>
      </c>
      <c r="AL23" s="590">
        <v>-7</v>
      </c>
      <c r="AM23" s="600">
        <v>-49845.5</v>
      </c>
      <c r="AN23" s="601">
        <v>-54788.5</v>
      </c>
      <c r="AO23" s="599">
        <v>3134933.5</v>
      </c>
      <c r="AP23" s="602">
        <v>-7837</v>
      </c>
      <c r="AQ23" s="599">
        <v>3127096.5</v>
      </c>
      <c r="AR23" s="600">
        <v>-16577</v>
      </c>
      <c r="AS23" s="599">
        <v>3110520</v>
      </c>
      <c r="AT23" s="600">
        <v>1992312</v>
      </c>
      <c r="AU23" s="600">
        <v>1118208</v>
      </c>
      <c r="AV23" s="599">
        <v>279552</v>
      </c>
    </row>
    <row r="24" spans="1:48" s="146" customFormat="1" ht="16.2" customHeight="1">
      <c r="A24" s="582" t="s">
        <v>866</v>
      </c>
      <c r="B24" s="743" t="s">
        <v>411</v>
      </c>
      <c r="C24" s="589" t="s">
        <v>342</v>
      </c>
      <c r="D24" s="590">
        <v>462</v>
      </c>
      <c r="E24" s="591"/>
      <c r="F24" s="592">
        <v>2351047.3735593138</v>
      </c>
      <c r="G24" s="593">
        <v>222</v>
      </c>
      <c r="H24" s="591"/>
      <c r="I24" s="592">
        <v>154673.65348780551</v>
      </c>
      <c r="J24" s="593">
        <v>229</v>
      </c>
      <c r="K24" s="591"/>
      <c r="L24" s="592">
        <v>43530.483727888815</v>
      </c>
      <c r="M24" s="593">
        <v>43</v>
      </c>
      <c r="N24" s="591"/>
      <c r="O24" s="592">
        <v>203512.79331558218</v>
      </c>
      <c r="P24" s="593">
        <v>10</v>
      </c>
      <c r="Q24" s="591"/>
      <c r="R24" s="592">
        <v>19072.945325506105</v>
      </c>
      <c r="S24" s="594">
        <v>2771837</v>
      </c>
      <c r="T24" s="591">
        <v>165864</v>
      </c>
      <c r="U24" s="591">
        <v>3523</v>
      </c>
      <c r="V24" s="595">
        <v>169387</v>
      </c>
      <c r="W24" s="594">
        <v>2941224</v>
      </c>
      <c r="X24" s="592">
        <v>-7352</v>
      </c>
      <c r="Y24" s="594">
        <v>2933872</v>
      </c>
      <c r="Z24" s="591">
        <v>0</v>
      </c>
      <c r="AA24" s="596">
        <v>5200</v>
      </c>
      <c r="AB24" s="594">
        <v>2939072</v>
      </c>
      <c r="AC24" s="591">
        <v>1846736</v>
      </c>
      <c r="AD24" s="591">
        <v>1092336</v>
      </c>
      <c r="AE24" s="594">
        <v>273084</v>
      </c>
      <c r="AF24" s="596">
        <v>10000</v>
      </c>
      <c r="AG24" s="597">
        <v>2949072</v>
      </c>
      <c r="AH24" s="598"/>
      <c r="AI24" s="599">
        <v>1337008</v>
      </c>
      <c r="AJ24" s="590">
        <v>38</v>
      </c>
      <c r="AK24" s="598">
        <v>109614</v>
      </c>
      <c r="AL24" s="590">
        <v>0</v>
      </c>
      <c r="AM24" s="600">
        <v>607.5</v>
      </c>
      <c r="AN24" s="601">
        <v>110221.5</v>
      </c>
      <c r="AO24" s="599">
        <v>1447229.5</v>
      </c>
      <c r="AP24" s="602">
        <v>-3619</v>
      </c>
      <c r="AQ24" s="599">
        <v>1443610.5</v>
      </c>
      <c r="AR24" s="600">
        <v>0</v>
      </c>
      <c r="AS24" s="599">
        <v>1443611</v>
      </c>
      <c r="AT24" s="600">
        <v>895312</v>
      </c>
      <c r="AU24" s="600">
        <v>548299</v>
      </c>
      <c r="AV24" s="599">
        <v>137074</v>
      </c>
    </row>
    <row r="25" spans="1:48" s="146" customFormat="1" ht="16.2" customHeight="1">
      <c r="A25" s="583" t="s">
        <v>867</v>
      </c>
      <c r="B25" s="744">
        <v>328002</v>
      </c>
      <c r="C25" s="603" t="s">
        <v>353</v>
      </c>
      <c r="D25" s="604">
        <v>263</v>
      </c>
      <c r="E25" s="605"/>
      <c r="F25" s="606">
        <v>993870.55434430018</v>
      </c>
      <c r="G25" s="607">
        <v>155</v>
      </c>
      <c r="H25" s="605"/>
      <c r="I25" s="606">
        <v>81866.57780656754</v>
      </c>
      <c r="J25" s="607">
        <v>308</v>
      </c>
      <c r="K25" s="605"/>
      <c r="L25" s="606">
        <v>44309.286923285908</v>
      </c>
      <c r="M25" s="607">
        <v>37</v>
      </c>
      <c r="N25" s="605"/>
      <c r="O25" s="606">
        <v>132897.94476007676</v>
      </c>
      <c r="P25" s="607">
        <v>0</v>
      </c>
      <c r="Q25" s="605"/>
      <c r="R25" s="606">
        <v>0</v>
      </c>
      <c r="S25" s="608">
        <v>1252944</v>
      </c>
      <c r="T25" s="605">
        <v>599486</v>
      </c>
      <c r="U25" s="605">
        <v>-61642</v>
      </c>
      <c r="V25" s="609">
        <v>537844</v>
      </c>
      <c r="W25" s="608">
        <v>1790788</v>
      </c>
      <c r="X25" s="606">
        <v>-4478</v>
      </c>
      <c r="Y25" s="608">
        <v>1786310</v>
      </c>
      <c r="Z25" s="605">
        <v>0</v>
      </c>
      <c r="AA25" s="610">
        <v>6838</v>
      </c>
      <c r="AB25" s="608">
        <v>1793148</v>
      </c>
      <c r="AC25" s="611">
        <v>837768</v>
      </c>
      <c r="AD25" s="605">
        <v>955380</v>
      </c>
      <c r="AE25" s="612">
        <v>238846</v>
      </c>
      <c r="AF25" s="610">
        <v>10000</v>
      </c>
      <c r="AG25" s="612">
        <v>1803148</v>
      </c>
      <c r="AH25" s="613"/>
      <c r="AI25" s="614">
        <v>1678471</v>
      </c>
      <c r="AJ25" s="604">
        <v>136</v>
      </c>
      <c r="AK25" s="613">
        <v>869997</v>
      </c>
      <c r="AL25" s="604">
        <v>-29</v>
      </c>
      <c r="AM25" s="615">
        <v>-94434.5</v>
      </c>
      <c r="AN25" s="616">
        <v>775562.5</v>
      </c>
      <c r="AO25" s="614">
        <v>2454033.5</v>
      </c>
      <c r="AP25" s="617">
        <v>-6135</v>
      </c>
      <c r="AQ25" s="614">
        <v>2447898.5</v>
      </c>
      <c r="AR25" s="615">
        <v>0</v>
      </c>
      <c r="AS25" s="614">
        <v>2447899</v>
      </c>
      <c r="AT25" s="615">
        <v>1104960</v>
      </c>
      <c r="AU25" s="615">
        <v>1342939</v>
      </c>
      <c r="AV25" s="614">
        <v>335736</v>
      </c>
    </row>
    <row r="26" spans="1:48" s="146" customFormat="1" ht="16.2" customHeight="1">
      <c r="A26" s="581" t="s">
        <v>868</v>
      </c>
      <c r="B26" s="742" t="s">
        <v>433</v>
      </c>
      <c r="C26" s="566" t="s">
        <v>354</v>
      </c>
      <c r="D26" s="567">
        <v>156</v>
      </c>
      <c r="E26" s="568"/>
      <c r="F26" s="569">
        <v>758736.9121156364</v>
      </c>
      <c r="G26" s="570">
        <v>120</v>
      </c>
      <c r="H26" s="568"/>
      <c r="I26" s="569">
        <v>77236.124055402033</v>
      </c>
      <c r="J26" s="570">
        <v>66.5</v>
      </c>
      <c r="K26" s="568"/>
      <c r="L26" s="569">
        <v>11175.627741877208</v>
      </c>
      <c r="M26" s="570">
        <v>9</v>
      </c>
      <c r="N26" s="568"/>
      <c r="O26" s="569">
        <v>39963.527059567299</v>
      </c>
      <c r="P26" s="570">
        <v>0</v>
      </c>
      <c r="Q26" s="568"/>
      <c r="R26" s="569">
        <v>0</v>
      </c>
      <c r="S26" s="571">
        <v>887112</v>
      </c>
      <c r="T26" s="568">
        <v>61596</v>
      </c>
      <c r="U26" s="568">
        <v>6432</v>
      </c>
      <c r="V26" s="572">
        <v>68028</v>
      </c>
      <c r="W26" s="571">
        <v>955140</v>
      </c>
      <c r="X26" s="569">
        <v>-2388</v>
      </c>
      <c r="Y26" s="571">
        <v>952752</v>
      </c>
      <c r="Z26" s="568">
        <v>0</v>
      </c>
      <c r="AA26" s="588">
        <v>1924</v>
      </c>
      <c r="AB26" s="571">
        <v>954676</v>
      </c>
      <c r="AC26" s="568">
        <v>630945</v>
      </c>
      <c r="AD26" s="568">
        <v>323731</v>
      </c>
      <c r="AE26" s="571">
        <v>80933</v>
      </c>
      <c r="AF26" s="588">
        <v>10000</v>
      </c>
      <c r="AG26" s="573">
        <v>964676</v>
      </c>
      <c r="AH26" s="574"/>
      <c r="AI26" s="575">
        <v>621878</v>
      </c>
      <c r="AJ26" s="567">
        <v>12</v>
      </c>
      <c r="AK26" s="574">
        <v>50257</v>
      </c>
      <c r="AL26" s="567">
        <v>0</v>
      </c>
      <c r="AM26" s="576">
        <v>213.5</v>
      </c>
      <c r="AN26" s="577">
        <v>50470.5</v>
      </c>
      <c r="AO26" s="575">
        <v>672348.5</v>
      </c>
      <c r="AP26" s="578">
        <v>-1681</v>
      </c>
      <c r="AQ26" s="575">
        <v>670667.5</v>
      </c>
      <c r="AR26" s="576">
        <v>0</v>
      </c>
      <c r="AS26" s="575">
        <v>670668</v>
      </c>
      <c r="AT26" s="576">
        <v>459587</v>
      </c>
      <c r="AU26" s="576">
        <v>211081</v>
      </c>
      <c r="AV26" s="575">
        <v>52771</v>
      </c>
    </row>
    <row r="27" spans="1:48" s="146" customFormat="1" ht="16.2" customHeight="1">
      <c r="A27" s="582" t="s">
        <v>869</v>
      </c>
      <c r="B27" s="743" t="s">
        <v>412</v>
      </c>
      <c r="C27" s="589" t="s">
        <v>340</v>
      </c>
      <c r="D27" s="590">
        <v>539</v>
      </c>
      <c r="E27" s="591"/>
      <c r="F27" s="592">
        <v>2744695.6202029758</v>
      </c>
      <c r="G27" s="593">
        <v>495</v>
      </c>
      <c r="H27" s="591"/>
      <c r="I27" s="592">
        <v>330151.19045834435</v>
      </c>
      <c r="J27" s="593">
        <v>155</v>
      </c>
      <c r="K27" s="591"/>
      <c r="L27" s="592">
        <v>28016.835775815143</v>
      </c>
      <c r="M27" s="593">
        <v>115</v>
      </c>
      <c r="N27" s="591"/>
      <c r="O27" s="592">
        <v>522228.50982631766</v>
      </c>
      <c r="P27" s="593">
        <v>20</v>
      </c>
      <c r="Q27" s="591"/>
      <c r="R27" s="592">
        <v>35712.918950738451</v>
      </c>
      <c r="S27" s="594">
        <v>3660805</v>
      </c>
      <c r="T27" s="591">
        <v>766924</v>
      </c>
      <c r="U27" s="591">
        <v>1118</v>
      </c>
      <c r="V27" s="595">
        <v>768042</v>
      </c>
      <c r="W27" s="594">
        <v>4428847</v>
      </c>
      <c r="X27" s="592">
        <v>-11072</v>
      </c>
      <c r="Y27" s="594">
        <v>4417775</v>
      </c>
      <c r="Z27" s="591">
        <v>0</v>
      </c>
      <c r="AA27" s="596">
        <v>23444</v>
      </c>
      <c r="AB27" s="594">
        <v>4441219</v>
      </c>
      <c r="AC27" s="591">
        <v>2450072</v>
      </c>
      <c r="AD27" s="591">
        <v>1991147</v>
      </c>
      <c r="AE27" s="594">
        <v>497786</v>
      </c>
      <c r="AF27" s="596">
        <v>10000</v>
      </c>
      <c r="AG27" s="597">
        <v>4451219</v>
      </c>
      <c r="AH27" s="598"/>
      <c r="AI27" s="599">
        <v>1878852</v>
      </c>
      <c r="AJ27" s="590">
        <v>110</v>
      </c>
      <c r="AK27" s="598">
        <v>370067</v>
      </c>
      <c r="AL27" s="590">
        <v>-12</v>
      </c>
      <c r="AM27" s="600">
        <v>-29022</v>
      </c>
      <c r="AN27" s="601">
        <v>341045</v>
      </c>
      <c r="AO27" s="599">
        <v>2219897</v>
      </c>
      <c r="AP27" s="602">
        <v>-5550</v>
      </c>
      <c r="AQ27" s="599">
        <v>2214347</v>
      </c>
      <c r="AR27" s="600">
        <v>0</v>
      </c>
      <c r="AS27" s="599">
        <v>2214347</v>
      </c>
      <c r="AT27" s="600">
        <v>1207232</v>
      </c>
      <c r="AU27" s="600">
        <v>1007115</v>
      </c>
      <c r="AV27" s="599">
        <v>251779</v>
      </c>
    </row>
    <row r="28" spans="1:48" s="146" customFormat="1" ht="16.2" customHeight="1">
      <c r="A28" s="582" t="s">
        <v>870</v>
      </c>
      <c r="B28" s="743" t="s">
        <v>434</v>
      </c>
      <c r="C28" s="589" t="s">
        <v>355</v>
      </c>
      <c r="D28" s="590">
        <v>784</v>
      </c>
      <c r="E28" s="591"/>
      <c r="F28" s="592">
        <v>2714056.7244950468</v>
      </c>
      <c r="G28" s="593">
        <v>383</v>
      </c>
      <c r="H28" s="591"/>
      <c r="I28" s="592">
        <v>185300.31263410571</v>
      </c>
      <c r="J28" s="593">
        <v>0</v>
      </c>
      <c r="K28" s="591"/>
      <c r="L28" s="592">
        <v>0</v>
      </c>
      <c r="M28" s="593">
        <v>39</v>
      </c>
      <c r="N28" s="591"/>
      <c r="O28" s="592">
        <v>128235.73181988134</v>
      </c>
      <c r="P28" s="593">
        <v>22</v>
      </c>
      <c r="Q28" s="591"/>
      <c r="R28" s="592">
        <v>28951.865054268139</v>
      </c>
      <c r="S28" s="594">
        <v>3056543</v>
      </c>
      <c r="T28" s="591">
        <v>455575</v>
      </c>
      <c r="U28" s="591">
        <v>-15121</v>
      </c>
      <c r="V28" s="595">
        <v>440454</v>
      </c>
      <c r="W28" s="594">
        <v>3496997</v>
      </c>
      <c r="X28" s="592">
        <v>-8743</v>
      </c>
      <c r="Y28" s="594">
        <v>3488254</v>
      </c>
      <c r="Z28" s="591">
        <v>0</v>
      </c>
      <c r="AA28" s="596">
        <v>2496</v>
      </c>
      <c r="AB28" s="594">
        <v>3490750</v>
      </c>
      <c r="AC28" s="591">
        <v>2034264</v>
      </c>
      <c r="AD28" s="591">
        <v>1456486</v>
      </c>
      <c r="AE28" s="594">
        <v>364122</v>
      </c>
      <c r="AF28" s="596">
        <v>0</v>
      </c>
      <c r="AG28" s="597">
        <v>3490750</v>
      </c>
      <c r="AH28" s="598"/>
      <c r="AI28" s="599">
        <v>4191714</v>
      </c>
      <c r="AJ28" s="590">
        <v>103</v>
      </c>
      <c r="AK28" s="598">
        <v>497011</v>
      </c>
      <c r="AL28" s="590">
        <v>-2</v>
      </c>
      <c r="AM28" s="600">
        <v>-9686.5</v>
      </c>
      <c r="AN28" s="601">
        <v>487324.5</v>
      </c>
      <c r="AO28" s="599">
        <v>4679038.5</v>
      </c>
      <c r="AP28" s="602">
        <v>-11698</v>
      </c>
      <c r="AQ28" s="599">
        <v>4667340.5</v>
      </c>
      <c r="AR28" s="600">
        <v>0</v>
      </c>
      <c r="AS28" s="599">
        <v>4667341</v>
      </c>
      <c r="AT28" s="600">
        <v>2709944</v>
      </c>
      <c r="AU28" s="600">
        <v>1957397</v>
      </c>
      <c r="AV28" s="599">
        <v>489351</v>
      </c>
    </row>
    <row r="29" spans="1:48" s="146" customFormat="1" ht="16.2" customHeight="1">
      <c r="A29" s="582" t="s">
        <v>871</v>
      </c>
      <c r="B29" s="743" t="s">
        <v>413</v>
      </c>
      <c r="C29" s="589" t="s">
        <v>338</v>
      </c>
      <c r="D29" s="590">
        <v>234</v>
      </c>
      <c r="E29" s="591"/>
      <c r="F29" s="592">
        <v>858209.95962466334</v>
      </c>
      <c r="G29" s="593">
        <v>182</v>
      </c>
      <c r="H29" s="591"/>
      <c r="I29" s="592">
        <v>84076.078440672703</v>
      </c>
      <c r="J29" s="593">
        <v>0</v>
      </c>
      <c r="K29" s="591"/>
      <c r="L29" s="592">
        <v>0</v>
      </c>
      <c r="M29" s="593">
        <v>38</v>
      </c>
      <c r="N29" s="591"/>
      <c r="O29" s="592">
        <v>125713.93945326318</v>
      </c>
      <c r="P29" s="593">
        <v>0</v>
      </c>
      <c r="Q29" s="591"/>
      <c r="R29" s="592">
        <v>0</v>
      </c>
      <c r="S29" s="594">
        <v>1068000</v>
      </c>
      <c r="T29" s="591">
        <v>346798</v>
      </c>
      <c r="U29" s="591">
        <v>67685</v>
      </c>
      <c r="V29" s="595">
        <v>414483</v>
      </c>
      <c r="W29" s="594">
        <v>1482483</v>
      </c>
      <c r="X29" s="592">
        <v>-3705</v>
      </c>
      <c r="Y29" s="594">
        <v>1478778</v>
      </c>
      <c r="Z29" s="591">
        <v>-6091</v>
      </c>
      <c r="AA29" s="596">
        <v>0</v>
      </c>
      <c r="AB29" s="594">
        <v>1472687</v>
      </c>
      <c r="AC29" s="591">
        <v>854852</v>
      </c>
      <c r="AD29" s="591">
        <v>617835</v>
      </c>
      <c r="AE29" s="594">
        <v>154460</v>
      </c>
      <c r="AF29" s="596">
        <v>0</v>
      </c>
      <c r="AG29" s="597">
        <v>1472687</v>
      </c>
      <c r="AH29" s="598"/>
      <c r="AI29" s="599">
        <v>1590716</v>
      </c>
      <c r="AJ29" s="590">
        <v>60</v>
      </c>
      <c r="AK29" s="598">
        <v>407352</v>
      </c>
      <c r="AL29" s="590">
        <v>9</v>
      </c>
      <c r="AM29" s="600">
        <v>26141</v>
      </c>
      <c r="AN29" s="601">
        <v>433493</v>
      </c>
      <c r="AO29" s="599">
        <v>2024209</v>
      </c>
      <c r="AP29" s="602">
        <v>-5060</v>
      </c>
      <c r="AQ29" s="599">
        <v>2019149</v>
      </c>
      <c r="AR29" s="600">
        <v>-2074</v>
      </c>
      <c r="AS29" s="599">
        <v>2017076</v>
      </c>
      <c r="AT29" s="600">
        <v>1282440</v>
      </c>
      <c r="AU29" s="600">
        <v>734636</v>
      </c>
      <c r="AV29" s="599">
        <v>183659</v>
      </c>
    </row>
    <row r="30" spans="1:48" s="146" customFormat="1" ht="16.2" customHeight="1">
      <c r="A30" s="583" t="s">
        <v>872</v>
      </c>
      <c r="B30" s="744" t="s">
        <v>435</v>
      </c>
      <c r="C30" s="603" t="s">
        <v>356</v>
      </c>
      <c r="D30" s="604">
        <v>678</v>
      </c>
      <c r="E30" s="605"/>
      <c r="F30" s="606">
        <v>2439265.4997615931</v>
      </c>
      <c r="G30" s="607">
        <v>539</v>
      </c>
      <c r="H30" s="605"/>
      <c r="I30" s="606">
        <v>269510.28071769036</v>
      </c>
      <c r="J30" s="607">
        <v>0</v>
      </c>
      <c r="K30" s="605"/>
      <c r="L30" s="606">
        <v>0</v>
      </c>
      <c r="M30" s="607">
        <v>41</v>
      </c>
      <c r="N30" s="605"/>
      <c r="O30" s="606">
        <v>139657.15637987945</v>
      </c>
      <c r="P30" s="607">
        <v>1</v>
      </c>
      <c r="Q30" s="605"/>
      <c r="R30" s="606">
        <v>1232.5716866845657</v>
      </c>
      <c r="S30" s="608">
        <v>2849665</v>
      </c>
      <c r="T30" s="605">
        <v>472856</v>
      </c>
      <c r="U30" s="605">
        <v>-26564</v>
      </c>
      <c r="V30" s="609">
        <v>446292</v>
      </c>
      <c r="W30" s="608">
        <v>3295957</v>
      </c>
      <c r="X30" s="606">
        <v>-8239</v>
      </c>
      <c r="Y30" s="608">
        <v>3287718</v>
      </c>
      <c r="Z30" s="605">
        <v>0</v>
      </c>
      <c r="AA30" s="610">
        <v>1534</v>
      </c>
      <c r="AB30" s="608">
        <v>3289252</v>
      </c>
      <c r="AC30" s="611">
        <v>1896056</v>
      </c>
      <c r="AD30" s="605">
        <v>1393196</v>
      </c>
      <c r="AE30" s="612">
        <v>348300</v>
      </c>
      <c r="AF30" s="610">
        <v>0</v>
      </c>
      <c r="AG30" s="612">
        <v>3289252</v>
      </c>
      <c r="AH30" s="613"/>
      <c r="AI30" s="614">
        <v>3374410</v>
      </c>
      <c r="AJ30" s="604">
        <v>99</v>
      </c>
      <c r="AK30" s="613">
        <v>396112</v>
      </c>
      <c r="AL30" s="604">
        <v>0</v>
      </c>
      <c r="AM30" s="615">
        <v>49248.5</v>
      </c>
      <c r="AN30" s="616">
        <v>445360.5</v>
      </c>
      <c r="AO30" s="614">
        <v>3819770.5</v>
      </c>
      <c r="AP30" s="617">
        <v>-9549</v>
      </c>
      <c r="AQ30" s="614">
        <v>3810221.5</v>
      </c>
      <c r="AR30" s="615">
        <v>0</v>
      </c>
      <c r="AS30" s="614">
        <v>3810222</v>
      </c>
      <c r="AT30" s="615">
        <v>2174800</v>
      </c>
      <c r="AU30" s="615">
        <v>1635422</v>
      </c>
      <c r="AV30" s="614">
        <v>408856</v>
      </c>
    </row>
    <row r="31" spans="1:48" s="146" customFormat="1" ht="16.2" customHeight="1">
      <c r="A31" s="581" t="s">
        <v>873</v>
      </c>
      <c r="B31" s="742" t="s">
        <v>429</v>
      </c>
      <c r="C31" s="566" t="s">
        <v>350</v>
      </c>
      <c r="D31" s="567">
        <v>287</v>
      </c>
      <c r="E31" s="568"/>
      <c r="F31" s="569">
        <v>1295395.9555008986</v>
      </c>
      <c r="G31" s="570">
        <v>234</v>
      </c>
      <c r="H31" s="568"/>
      <c r="I31" s="569">
        <v>136277.71045727693</v>
      </c>
      <c r="J31" s="570">
        <v>0</v>
      </c>
      <c r="K31" s="568"/>
      <c r="L31" s="569">
        <v>0</v>
      </c>
      <c r="M31" s="570">
        <v>20</v>
      </c>
      <c r="N31" s="568"/>
      <c r="O31" s="569">
        <v>85109.852457345813</v>
      </c>
      <c r="P31" s="570">
        <v>0</v>
      </c>
      <c r="Q31" s="568"/>
      <c r="R31" s="569">
        <v>0</v>
      </c>
      <c r="S31" s="571">
        <v>1516784</v>
      </c>
      <c r="T31" s="568">
        <v>109833</v>
      </c>
      <c r="U31" s="568">
        <v>-5418</v>
      </c>
      <c r="V31" s="572">
        <v>104415</v>
      </c>
      <c r="W31" s="571">
        <v>1621199</v>
      </c>
      <c r="X31" s="569">
        <v>-4053</v>
      </c>
      <c r="Y31" s="571">
        <v>1617146</v>
      </c>
      <c r="Z31" s="568">
        <v>0</v>
      </c>
      <c r="AA31" s="588">
        <v>0</v>
      </c>
      <c r="AB31" s="571">
        <v>1617146</v>
      </c>
      <c r="AC31" s="568">
        <v>1048371</v>
      </c>
      <c r="AD31" s="568">
        <v>568775</v>
      </c>
      <c r="AE31" s="571">
        <v>142194</v>
      </c>
      <c r="AF31" s="588">
        <v>0</v>
      </c>
      <c r="AG31" s="573">
        <v>1617146</v>
      </c>
      <c r="AH31" s="574"/>
      <c r="AI31" s="575">
        <v>1421386</v>
      </c>
      <c r="AJ31" s="567">
        <v>31</v>
      </c>
      <c r="AK31" s="574">
        <v>210161</v>
      </c>
      <c r="AL31" s="567">
        <v>-5</v>
      </c>
      <c r="AM31" s="576">
        <v>-9386.5</v>
      </c>
      <c r="AN31" s="577">
        <v>200774.5</v>
      </c>
      <c r="AO31" s="575">
        <v>1622160.5</v>
      </c>
      <c r="AP31" s="578">
        <v>-4055</v>
      </c>
      <c r="AQ31" s="575">
        <v>1618105.5</v>
      </c>
      <c r="AR31" s="576">
        <v>0</v>
      </c>
      <c r="AS31" s="575">
        <v>1618106</v>
      </c>
      <c r="AT31" s="576">
        <v>1153667</v>
      </c>
      <c r="AU31" s="576">
        <v>464439</v>
      </c>
      <c r="AV31" s="575">
        <v>116110</v>
      </c>
    </row>
    <row r="32" spans="1:48" s="146" customFormat="1" ht="16.2" customHeight="1">
      <c r="A32" s="582" t="s">
        <v>874</v>
      </c>
      <c r="B32" s="743" t="s">
        <v>430</v>
      </c>
      <c r="C32" s="589" t="s">
        <v>351</v>
      </c>
      <c r="D32" s="590">
        <v>192</v>
      </c>
      <c r="E32" s="591"/>
      <c r="F32" s="592">
        <v>894901.29515532532</v>
      </c>
      <c r="G32" s="593">
        <v>143</v>
      </c>
      <c r="H32" s="591"/>
      <c r="I32" s="592">
        <v>86059.825549574074</v>
      </c>
      <c r="J32" s="593">
        <v>79</v>
      </c>
      <c r="K32" s="591"/>
      <c r="L32" s="592">
        <v>12744.353778053359</v>
      </c>
      <c r="M32" s="593">
        <v>32</v>
      </c>
      <c r="N32" s="591"/>
      <c r="O32" s="592">
        <v>132545.78241352577</v>
      </c>
      <c r="P32" s="593">
        <v>3</v>
      </c>
      <c r="Q32" s="591"/>
      <c r="R32" s="592">
        <v>4711.3403682893222</v>
      </c>
      <c r="S32" s="594">
        <v>1130963</v>
      </c>
      <c r="T32" s="591">
        <v>-175213</v>
      </c>
      <c r="U32" s="591">
        <v>-60653</v>
      </c>
      <c r="V32" s="595">
        <v>-235866</v>
      </c>
      <c r="W32" s="594">
        <v>895097</v>
      </c>
      <c r="X32" s="592">
        <v>-2238</v>
      </c>
      <c r="Y32" s="594">
        <v>892859</v>
      </c>
      <c r="Z32" s="591">
        <v>-11787</v>
      </c>
      <c r="AA32" s="596">
        <v>4992</v>
      </c>
      <c r="AB32" s="594">
        <v>886064</v>
      </c>
      <c r="AC32" s="591">
        <v>747560</v>
      </c>
      <c r="AD32" s="591">
        <v>138504</v>
      </c>
      <c r="AE32" s="594">
        <v>34627</v>
      </c>
      <c r="AF32" s="596">
        <v>10000</v>
      </c>
      <c r="AG32" s="597">
        <v>896064</v>
      </c>
      <c r="AH32" s="598"/>
      <c r="AI32" s="599">
        <v>955416</v>
      </c>
      <c r="AJ32" s="590">
        <v>-12</v>
      </c>
      <c r="AK32" s="598">
        <v>-49148</v>
      </c>
      <c r="AL32" s="590">
        <v>-20</v>
      </c>
      <c r="AM32" s="600">
        <v>-56606</v>
      </c>
      <c r="AN32" s="601">
        <v>-105754</v>
      </c>
      <c r="AO32" s="599">
        <v>849662</v>
      </c>
      <c r="AP32" s="602">
        <v>-2125</v>
      </c>
      <c r="AQ32" s="599">
        <v>847537</v>
      </c>
      <c r="AR32" s="600">
        <v>-7923</v>
      </c>
      <c r="AS32" s="599">
        <v>839615</v>
      </c>
      <c r="AT32" s="600">
        <v>568104</v>
      </c>
      <c r="AU32" s="600">
        <v>271511</v>
      </c>
      <c r="AV32" s="599">
        <v>67878</v>
      </c>
    </row>
    <row r="33" spans="1:48" s="146" customFormat="1" ht="16.2" customHeight="1">
      <c r="A33" s="582" t="s">
        <v>875</v>
      </c>
      <c r="B33" s="743">
        <v>343002</v>
      </c>
      <c r="C33" s="589" t="s">
        <v>739</v>
      </c>
      <c r="D33" s="590">
        <v>1920</v>
      </c>
      <c r="E33" s="591"/>
      <c r="F33" s="592">
        <v>7335650.3322234759</v>
      </c>
      <c r="G33" s="593">
        <v>1363</v>
      </c>
      <c r="H33" s="591"/>
      <c r="I33" s="592">
        <v>707993.64611527976</v>
      </c>
      <c r="J33" s="593">
        <v>206.5</v>
      </c>
      <c r="K33" s="591"/>
      <c r="L33" s="592">
        <v>28146.740828687907</v>
      </c>
      <c r="M33" s="593">
        <v>237</v>
      </c>
      <c r="N33" s="591"/>
      <c r="O33" s="592">
        <v>848906.35798155237</v>
      </c>
      <c r="P33" s="593">
        <v>52</v>
      </c>
      <c r="Q33" s="591"/>
      <c r="R33" s="592">
        <v>73686.627602741137</v>
      </c>
      <c r="S33" s="594">
        <v>8994383</v>
      </c>
      <c r="T33" s="591">
        <v>-55847</v>
      </c>
      <c r="U33" s="591">
        <v>-168261</v>
      </c>
      <c r="V33" s="595">
        <v>-224108</v>
      </c>
      <c r="W33" s="594">
        <v>8770275</v>
      </c>
      <c r="X33" s="592">
        <v>-21930</v>
      </c>
      <c r="Y33" s="594">
        <v>8748345</v>
      </c>
      <c r="Z33" s="591">
        <v>-64177</v>
      </c>
      <c r="AA33" s="596">
        <v>26208</v>
      </c>
      <c r="AB33" s="594">
        <v>8710376</v>
      </c>
      <c r="AC33" s="591">
        <v>5955952</v>
      </c>
      <c r="AD33" s="591">
        <v>2754424</v>
      </c>
      <c r="AE33" s="594">
        <v>688612</v>
      </c>
      <c r="AF33" s="596">
        <v>10000</v>
      </c>
      <c r="AG33" s="597">
        <v>8720376</v>
      </c>
      <c r="AH33" s="598"/>
      <c r="AI33" s="599">
        <v>8167128</v>
      </c>
      <c r="AJ33" s="590">
        <v>-7</v>
      </c>
      <c r="AK33" s="598">
        <v>-141485.4</v>
      </c>
      <c r="AL33" s="590">
        <v>-90</v>
      </c>
      <c r="AM33" s="600">
        <v>-187990.2</v>
      </c>
      <c r="AN33" s="601">
        <v>-329475.59999999992</v>
      </c>
      <c r="AO33" s="599">
        <v>7837652.3999999994</v>
      </c>
      <c r="AP33" s="602">
        <v>-19595</v>
      </c>
      <c r="AQ33" s="599">
        <v>7818057.3999999994</v>
      </c>
      <c r="AR33" s="600">
        <v>-48500</v>
      </c>
      <c r="AS33" s="599">
        <v>7769561</v>
      </c>
      <c r="AT33" s="600">
        <v>5343272</v>
      </c>
      <c r="AU33" s="600">
        <v>2426289</v>
      </c>
      <c r="AV33" s="599">
        <v>606577</v>
      </c>
    </row>
    <row r="34" spans="1:48" s="146" customFormat="1" ht="16.2" customHeight="1">
      <c r="A34" s="582" t="s">
        <v>876</v>
      </c>
      <c r="B34" s="743">
        <v>328001</v>
      </c>
      <c r="C34" s="589" t="s">
        <v>344</v>
      </c>
      <c r="D34" s="590">
        <v>725</v>
      </c>
      <c r="E34" s="591"/>
      <c r="F34" s="592">
        <v>2733016.173395115</v>
      </c>
      <c r="G34" s="593">
        <v>426</v>
      </c>
      <c r="H34" s="591"/>
      <c r="I34" s="592">
        <v>224417.93482728634</v>
      </c>
      <c r="J34" s="593">
        <v>23</v>
      </c>
      <c r="K34" s="591"/>
      <c r="L34" s="592">
        <v>3304.4894372775839</v>
      </c>
      <c r="M34" s="593">
        <v>92</v>
      </c>
      <c r="N34" s="591"/>
      <c r="O34" s="592">
        <v>330448.94372775842</v>
      </c>
      <c r="P34" s="593">
        <v>8</v>
      </c>
      <c r="Q34" s="591"/>
      <c r="R34" s="592">
        <v>11493.876303574207</v>
      </c>
      <c r="S34" s="594">
        <v>3302682</v>
      </c>
      <c r="T34" s="591">
        <v>-457736</v>
      </c>
      <c r="U34" s="591">
        <v>-40874</v>
      </c>
      <c r="V34" s="595">
        <v>-498610</v>
      </c>
      <c r="W34" s="594">
        <v>2804072</v>
      </c>
      <c r="X34" s="592">
        <v>-7010</v>
      </c>
      <c r="Y34" s="594">
        <v>2797062</v>
      </c>
      <c r="Z34" s="591">
        <v>0</v>
      </c>
      <c r="AA34" s="596">
        <v>4056</v>
      </c>
      <c r="AB34" s="594">
        <v>2801118</v>
      </c>
      <c r="AC34" s="591">
        <v>2198984</v>
      </c>
      <c r="AD34" s="591">
        <v>602134</v>
      </c>
      <c r="AE34" s="594">
        <v>150534</v>
      </c>
      <c r="AF34" s="596">
        <v>0</v>
      </c>
      <c r="AG34" s="597">
        <v>2801118</v>
      </c>
      <c r="AH34" s="598"/>
      <c r="AI34" s="599">
        <v>4638412</v>
      </c>
      <c r="AJ34" s="590">
        <v>-92</v>
      </c>
      <c r="AK34" s="598">
        <v>-590377</v>
      </c>
      <c r="AL34" s="590">
        <v>-20</v>
      </c>
      <c r="AM34" s="600">
        <v>-63950</v>
      </c>
      <c r="AN34" s="601">
        <v>-654327</v>
      </c>
      <c r="AO34" s="599">
        <v>3984085</v>
      </c>
      <c r="AP34" s="602">
        <v>-9960</v>
      </c>
      <c r="AQ34" s="599">
        <v>3974125</v>
      </c>
      <c r="AR34" s="600">
        <v>0</v>
      </c>
      <c r="AS34" s="599">
        <v>3974125</v>
      </c>
      <c r="AT34" s="600">
        <v>3053704</v>
      </c>
      <c r="AU34" s="600">
        <v>920421</v>
      </c>
      <c r="AV34" s="599">
        <v>230105</v>
      </c>
    </row>
    <row r="35" spans="1:48" s="146" customFormat="1" ht="16.2" customHeight="1">
      <c r="A35" s="583" t="s">
        <v>877</v>
      </c>
      <c r="B35" s="744">
        <v>349001</v>
      </c>
      <c r="C35" s="603" t="s">
        <v>349</v>
      </c>
      <c r="D35" s="604">
        <v>286</v>
      </c>
      <c r="E35" s="605"/>
      <c r="F35" s="606">
        <v>1291949.8384691325</v>
      </c>
      <c r="G35" s="607">
        <v>228</v>
      </c>
      <c r="H35" s="605"/>
      <c r="I35" s="606">
        <v>151994.89264339727</v>
      </c>
      <c r="J35" s="607">
        <v>142</v>
      </c>
      <c r="K35" s="605"/>
      <c r="L35" s="606">
        <v>25824.601975649352</v>
      </c>
      <c r="M35" s="607">
        <v>15</v>
      </c>
      <c r="N35" s="605"/>
      <c r="O35" s="606">
        <v>68151.780367221843</v>
      </c>
      <c r="P35" s="607">
        <v>3</v>
      </c>
      <c r="Q35" s="605"/>
      <c r="R35" s="606">
        <v>5452.1424293777482</v>
      </c>
      <c r="S35" s="608">
        <v>1543373</v>
      </c>
      <c r="T35" s="605">
        <v>140104</v>
      </c>
      <c r="U35" s="605">
        <v>-81396</v>
      </c>
      <c r="V35" s="609">
        <v>58708</v>
      </c>
      <c r="W35" s="608">
        <v>1602081</v>
      </c>
      <c r="X35" s="606">
        <v>-4006</v>
      </c>
      <c r="Y35" s="608">
        <v>1598075</v>
      </c>
      <c r="Z35" s="605">
        <v>25214</v>
      </c>
      <c r="AA35" s="610">
        <v>5382</v>
      </c>
      <c r="AB35" s="608">
        <v>1628671</v>
      </c>
      <c r="AC35" s="611">
        <v>1046752</v>
      </c>
      <c r="AD35" s="605">
        <v>581919</v>
      </c>
      <c r="AE35" s="612">
        <v>145480</v>
      </c>
      <c r="AF35" s="610">
        <v>13804</v>
      </c>
      <c r="AG35" s="612">
        <v>1642475</v>
      </c>
      <c r="AH35" s="613"/>
      <c r="AI35" s="614">
        <v>707053</v>
      </c>
      <c r="AJ35" s="604">
        <v>25</v>
      </c>
      <c r="AK35" s="613">
        <v>61850</v>
      </c>
      <c r="AL35" s="604">
        <v>-29</v>
      </c>
      <c r="AM35" s="615">
        <v>-35653.5</v>
      </c>
      <c r="AN35" s="616">
        <v>26196.5</v>
      </c>
      <c r="AO35" s="614">
        <v>733249.5</v>
      </c>
      <c r="AP35" s="617">
        <v>-1834</v>
      </c>
      <c r="AQ35" s="614">
        <v>731415.5</v>
      </c>
      <c r="AR35" s="615">
        <v>15114</v>
      </c>
      <c r="AS35" s="614">
        <v>746530</v>
      </c>
      <c r="AT35" s="615">
        <v>447064</v>
      </c>
      <c r="AU35" s="615">
        <v>299466</v>
      </c>
      <c r="AV35" s="614">
        <v>74867</v>
      </c>
    </row>
    <row r="36" spans="1:48" s="146" customFormat="1" ht="16.2" customHeight="1">
      <c r="A36" s="582" t="s">
        <v>819</v>
      </c>
      <c r="B36" s="743" t="s">
        <v>819</v>
      </c>
      <c r="C36" s="589" t="s">
        <v>617</v>
      </c>
      <c r="D36" s="590">
        <v>210</v>
      </c>
      <c r="E36" s="591"/>
      <c r="F36" s="592">
        <v>984722.88326469669</v>
      </c>
      <c r="G36" s="593">
        <v>147</v>
      </c>
      <c r="H36" s="591"/>
      <c r="I36" s="592">
        <v>99311.843344088396</v>
      </c>
      <c r="J36" s="593">
        <v>0</v>
      </c>
      <c r="K36" s="591"/>
      <c r="L36" s="592">
        <v>0</v>
      </c>
      <c r="M36" s="593">
        <v>28</v>
      </c>
      <c r="N36" s="591"/>
      <c r="O36" s="592">
        <v>128897.30433536496</v>
      </c>
      <c r="P36" s="593">
        <v>0</v>
      </c>
      <c r="Q36" s="591"/>
      <c r="R36" s="592">
        <v>0</v>
      </c>
      <c r="S36" s="594">
        <v>1212932</v>
      </c>
      <c r="T36" s="591">
        <v>212066</v>
      </c>
      <c r="U36" s="591">
        <v>-6824</v>
      </c>
      <c r="V36" s="595">
        <v>205242</v>
      </c>
      <c r="W36" s="594">
        <v>1418174</v>
      </c>
      <c r="X36" s="592">
        <v>-3545</v>
      </c>
      <c r="Y36" s="594">
        <v>1414629</v>
      </c>
      <c r="Z36" s="591">
        <v>0</v>
      </c>
      <c r="AA36" s="596">
        <v>0</v>
      </c>
      <c r="AB36" s="594">
        <v>1414629</v>
      </c>
      <c r="AC36" s="591">
        <v>938016</v>
      </c>
      <c r="AD36" s="591">
        <v>476613</v>
      </c>
      <c r="AE36" s="594">
        <v>119155</v>
      </c>
      <c r="AF36" s="596">
        <v>0</v>
      </c>
      <c r="AG36" s="597">
        <v>1414629</v>
      </c>
      <c r="AH36" s="598"/>
      <c r="AI36" s="599">
        <v>530906</v>
      </c>
      <c r="AJ36" s="590">
        <v>40</v>
      </c>
      <c r="AK36" s="598">
        <v>108949</v>
      </c>
      <c r="AL36" s="590">
        <v>0</v>
      </c>
      <c r="AM36" s="600">
        <v>244</v>
      </c>
      <c r="AN36" s="601">
        <v>109193</v>
      </c>
      <c r="AO36" s="599">
        <v>640099</v>
      </c>
      <c r="AP36" s="602">
        <v>-1601</v>
      </c>
      <c r="AQ36" s="599">
        <v>638498</v>
      </c>
      <c r="AR36" s="600">
        <v>0</v>
      </c>
      <c r="AS36" s="599">
        <v>638499</v>
      </c>
      <c r="AT36" s="600">
        <v>412082</v>
      </c>
      <c r="AU36" s="600">
        <v>226417</v>
      </c>
      <c r="AV36" s="599">
        <v>56605</v>
      </c>
    </row>
    <row r="37" spans="1:48" s="146" customFormat="1" ht="16.2" customHeight="1">
      <c r="A37" s="583" t="s">
        <v>647</v>
      </c>
      <c r="B37" s="744" t="s">
        <v>647</v>
      </c>
      <c r="C37" s="603" t="s">
        <v>958</v>
      </c>
      <c r="D37" s="604">
        <v>161</v>
      </c>
      <c r="E37" s="605"/>
      <c r="F37" s="606">
        <v>555279.40936511534</v>
      </c>
      <c r="G37" s="607">
        <v>158</v>
      </c>
      <c r="H37" s="605"/>
      <c r="I37" s="606">
        <v>68809.398412958471</v>
      </c>
      <c r="J37" s="607">
        <v>0</v>
      </c>
      <c r="K37" s="605"/>
      <c r="L37" s="606">
        <v>0</v>
      </c>
      <c r="M37" s="607">
        <v>17</v>
      </c>
      <c r="N37" s="605"/>
      <c r="O37" s="606">
        <v>50478.701367388974</v>
      </c>
      <c r="P37" s="607">
        <v>0</v>
      </c>
      <c r="Q37" s="605"/>
      <c r="R37" s="606">
        <v>0</v>
      </c>
      <c r="S37" s="608">
        <v>674568</v>
      </c>
      <c r="T37" s="605">
        <v>414436</v>
      </c>
      <c r="U37" s="605">
        <v>-10167</v>
      </c>
      <c r="V37" s="609">
        <v>404269</v>
      </c>
      <c r="W37" s="608">
        <v>1078837</v>
      </c>
      <c r="X37" s="606">
        <v>-2697</v>
      </c>
      <c r="Y37" s="608">
        <v>1076140</v>
      </c>
      <c r="Z37" s="605">
        <v>0</v>
      </c>
      <c r="AA37" s="610">
        <v>0</v>
      </c>
      <c r="AB37" s="608">
        <v>1076140</v>
      </c>
      <c r="AC37" s="611">
        <v>675950</v>
      </c>
      <c r="AD37" s="605">
        <v>400190</v>
      </c>
      <c r="AE37" s="612">
        <v>100048</v>
      </c>
      <c r="AF37" s="610">
        <v>0</v>
      </c>
      <c r="AG37" s="612">
        <v>1076140</v>
      </c>
      <c r="AH37" s="613"/>
      <c r="AI37" s="614">
        <v>1176427</v>
      </c>
      <c r="AJ37" s="604">
        <v>93</v>
      </c>
      <c r="AK37" s="613">
        <v>654589</v>
      </c>
      <c r="AL37" s="604">
        <v>-8</v>
      </c>
      <c r="AM37" s="615">
        <v>-40246.5</v>
      </c>
      <c r="AN37" s="616">
        <v>614342.5</v>
      </c>
      <c r="AO37" s="614">
        <v>1790769.5</v>
      </c>
      <c r="AP37" s="617">
        <v>-4477</v>
      </c>
      <c r="AQ37" s="614">
        <v>1786292.5</v>
      </c>
      <c r="AR37" s="615">
        <v>0</v>
      </c>
      <c r="AS37" s="614">
        <v>1786294</v>
      </c>
      <c r="AT37" s="615">
        <v>1159438</v>
      </c>
      <c r="AU37" s="615">
        <v>626856</v>
      </c>
      <c r="AV37" s="614">
        <v>156714</v>
      </c>
    </row>
    <row r="38" spans="1:48" s="324" customFormat="1" ht="16.2" customHeight="1" thickBot="1">
      <c r="A38" s="1351" t="s">
        <v>672</v>
      </c>
      <c r="B38" s="1352"/>
      <c r="C38" s="1361"/>
      <c r="D38" s="618">
        <f>SUM(D6:D37)</f>
        <v>15456</v>
      </c>
      <c r="E38" s="619"/>
      <c r="F38" s="620">
        <f>SUM(F6:F37)</f>
        <v>60758316.202540137</v>
      </c>
      <c r="G38" s="618">
        <f>SUM(G6:G37)</f>
        <v>10341</v>
      </c>
      <c r="H38" s="619"/>
      <c r="I38" s="620">
        <f>SUM(I6:I37)</f>
        <v>5468291.8687413726</v>
      </c>
      <c r="J38" s="618">
        <f>SUM(J6:J37)</f>
        <v>4597</v>
      </c>
      <c r="K38" s="619"/>
      <c r="L38" s="620">
        <f>SUM(L6:L37)</f>
        <v>648964.71441756107</v>
      </c>
      <c r="M38" s="618">
        <f>SUM(M6:M37)</f>
        <v>1454</v>
      </c>
      <c r="N38" s="619"/>
      <c r="O38" s="620">
        <f>SUM(O6:O37)</f>
        <v>5312838.1180058634</v>
      </c>
      <c r="P38" s="618">
        <f>SUM(P6:P37)</f>
        <v>215</v>
      </c>
      <c r="Q38" s="619"/>
      <c r="R38" s="620">
        <f>SUM(R6:R37)</f>
        <v>313373.12687406887</v>
      </c>
      <c r="S38" s="621">
        <f t="shared" ref="S38:AG38" si="9">SUM(S6:S37)</f>
        <v>72501779</v>
      </c>
      <c r="T38" s="619">
        <f t="shared" si="9"/>
        <v>10168532</v>
      </c>
      <c r="U38" s="619">
        <f t="shared" si="9"/>
        <v>-484177</v>
      </c>
      <c r="V38" s="622">
        <f t="shared" si="9"/>
        <v>9684355</v>
      </c>
      <c r="W38" s="621">
        <f t="shared" si="9"/>
        <v>82186134</v>
      </c>
      <c r="X38" s="620">
        <f t="shared" si="9"/>
        <v>-205473</v>
      </c>
      <c r="Y38" s="621">
        <f t="shared" si="9"/>
        <v>81980661</v>
      </c>
      <c r="Z38" s="620">
        <f t="shared" si="9"/>
        <v>-133891</v>
      </c>
      <c r="AA38" s="623">
        <f t="shared" si="9"/>
        <v>738418</v>
      </c>
      <c r="AB38" s="621">
        <f t="shared" si="9"/>
        <v>82585188</v>
      </c>
      <c r="AC38" s="619">
        <f t="shared" si="9"/>
        <v>53072151</v>
      </c>
      <c r="AD38" s="619">
        <f t="shared" si="9"/>
        <v>29513037</v>
      </c>
      <c r="AE38" s="621">
        <f t="shared" si="9"/>
        <v>7378291</v>
      </c>
      <c r="AF38" s="623">
        <f t="shared" si="9"/>
        <v>258104</v>
      </c>
      <c r="AG38" s="624">
        <f t="shared" si="9"/>
        <v>82843292</v>
      </c>
      <c r="AH38" s="625"/>
      <c r="AI38" s="626">
        <f t="shared" ref="AI38:AV38" si="10">SUM(AI6:AI37)</f>
        <v>78899811</v>
      </c>
      <c r="AJ38" s="618">
        <f t="shared" si="10"/>
        <v>2209</v>
      </c>
      <c r="AK38" s="625">
        <f t="shared" si="10"/>
        <v>11973768.5</v>
      </c>
      <c r="AL38" s="618">
        <f t="shared" si="10"/>
        <v>-281</v>
      </c>
      <c r="AM38" s="627">
        <f t="shared" si="10"/>
        <v>-685208.3</v>
      </c>
      <c r="AN38" s="628">
        <f t="shared" si="10"/>
        <v>11288560.200000001</v>
      </c>
      <c r="AO38" s="626">
        <f t="shared" si="10"/>
        <v>90188371.200000018</v>
      </c>
      <c r="AP38" s="629">
        <f t="shared" si="10"/>
        <v>-225469</v>
      </c>
      <c r="AQ38" s="626">
        <f t="shared" si="10"/>
        <v>89962902.200000018</v>
      </c>
      <c r="AR38" s="627">
        <f t="shared" si="10"/>
        <v>-140274</v>
      </c>
      <c r="AS38" s="626">
        <f t="shared" si="10"/>
        <v>89822656</v>
      </c>
      <c r="AT38" s="627">
        <f t="shared" si="10"/>
        <v>57993271</v>
      </c>
      <c r="AU38" s="627">
        <f t="shared" si="10"/>
        <v>31829385</v>
      </c>
      <c r="AV38" s="626">
        <f t="shared" si="10"/>
        <v>7957371</v>
      </c>
    </row>
    <row r="39" spans="1:48" ht="13.8" thickTop="1"/>
  </sheetData>
  <sheetProtection formatCells="0" formatColumns="0" formatRows="0" sort="0"/>
  <sortState ref="A6:BJ37">
    <sortCondition ref="A6"/>
  </sortState>
  <mergeCells count="35">
    <mergeCell ref="A38:C38"/>
    <mergeCell ref="AO2:AO3"/>
    <mergeCell ref="W2:W3"/>
    <mergeCell ref="X2:X3"/>
    <mergeCell ref="AA2:AA3"/>
    <mergeCell ref="A1:C3"/>
    <mergeCell ref="T2:V2"/>
    <mergeCell ref="D1:S1"/>
    <mergeCell ref="T1:AG1"/>
    <mergeCell ref="P2:R2"/>
    <mergeCell ref="AH1:AV1"/>
    <mergeCell ref="AU2:AU3"/>
    <mergeCell ref="AV2:AV3"/>
    <mergeCell ref="Y2:Y3"/>
    <mergeCell ref="Z2:Z3"/>
    <mergeCell ref="AB2:AB3"/>
    <mergeCell ref="D2:D3"/>
    <mergeCell ref="E2:F2"/>
    <mergeCell ref="G2:I2"/>
    <mergeCell ref="J2:L2"/>
    <mergeCell ref="M2:O2"/>
    <mergeCell ref="S2:S3"/>
    <mergeCell ref="AS2:AS3"/>
    <mergeCell ref="AT2:AT3"/>
    <mergeCell ref="AC2:AC3"/>
    <mergeCell ref="AF2:AF3"/>
    <mergeCell ref="AR2:AR3"/>
    <mergeCell ref="AD2:AD3"/>
    <mergeCell ref="AE2:AE3"/>
    <mergeCell ref="AG2:AG3"/>
    <mergeCell ref="AH2:AH3"/>
    <mergeCell ref="AI2:AI3"/>
    <mergeCell ref="AJ2:AN2"/>
    <mergeCell ref="AP2:AP3"/>
    <mergeCell ref="AQ2:AQ3"/>
  </mergeCells>
  <printOptions horizontalCentered="1"/>
  <pageMargins left="0.3" right="0.3" top="0.6" bottom="0.5" header="0.3" footer="0.3"/>
  <pageSetup paperSize="5" scale="75" firstPageNumber="50" orientation="landscape" r:id="rId1"/>
  <headerFooter alignWithMargins="0">
    <oddHeader>&amp;L&amp;"Arial,Bold"&amp;20&amp;K000000FY2016-17 Budget Letter - March 2017</oddHeader>
    <oddFooter>&amp;R&amp;P</oddFooter>
  </headerFooter>
  <colBreaks count="2" manualBreakCount="2">
    <brk id="19" max="37" man="1"/>
    <brk id="33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2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8.88671875" defaultRowHeight="13.2"/>
  <cols>
    <col min="1" max="1" width="4.6640625" style="146" customWidth="1"/>
    <col min="2" max="2" width="18.5546875" style="146" customWidth="1"/>
    <col min="3" max="3" width="14.6640625" style="146" bestFit="1" customWidth="1"/>
    <col min="4" max="4" width="15.44140625" style="146" bestFit="1" customWidth="1"/>
    <col min="5" max="5" width="13" style="146" customWidth="1"/>
    <col min="6" max="6" width="14.88671875" style="146" customWidth="1"/>
    <col min="7" max="7" width="15.109375" style="146" customWidth="1"/>
    <col min="8" max="8" width="13" style="146" customWidth="1"/>
    <col min="9" max="9" width="14.44140625" style="146" bestFit="1" customWidth="1"/>
    <col min="10" max="10" width="15.5546875" style="146" bestFit="1" customWidth="1"/>
    <col min="11" max="11" width="13.6640625" style="146" customWidth="1"/>
    <col min="12" max="12" width="8.88671875" style="146"/>
    <col min="13" max="13" width="12.6640625" style="146" customWidth="1"/>
    <col min="14" max="16384" width="8.88671875" style="146"/>
  </cols>
  <sheetData>
    <row r="1" spans="1:13" ht="15" hidden="1" customHeight="1">
      <c r="A1" s="127"/>
      <c r="B1" s="127"/>
      <c r="C1" s="808"/>
      <c r="D1" s="808"/>
      <c r="E1" s="809">
        <f>'7_Local Revenue'!AD77</f>
        <v>40.86</v>
      </c>
      <c r="F1" s="808"/>
      <c r="G1" s="808"/>
      <c r="H1" s="810">
        <f>'7_Local Revenue'!AF77</f>
        <v>1.9699999999999999E-2</v>
      </c>
      <c r="I1" s="808"/>
      <c r="J1" s="808"/>
    </row>
    <row r="2" spans="1:13" ht="18.600000000000001" customHeight="1">
      <c r="A2" s="1238" t="s">
        <v>1</v>
      </c>
      <c r="B2" s="1239"/>
      <c r="C2" s="1381" t="s">
        <v>456</v>
      </c>
      <c r="D2" s="1382"/>
      <c r="E2" s="1383"/>
      <c r="F2" s="1386" t="s">
        <v>457</v>
      </c>
      <c r="G2" s="1387"/>
      <c r="H2" s="1388"/>
      <c r="I2" s="1389" t="s">
        <v>397</v>
      </c>
      <c r="J2" s="1379" t="s">
        <v>458</v>
      </c>
    </row>
    <row r="3" spans="1:13" ht="72.599999999999994" customHeight="1">
      <c r="A3" s="1240"/>
      <c r="B3" s="1241"/>
      <c r="C3" s="1384" t="s">
        <v>951</v>
      </c>
      <c r="D3" s="1384" t="s">
        <v>952</v>
      </c>
      <c r="E3" s="276" t="s">
        <v>399</v>
      </c>
      <c r="F3" s="1385" t="s">
        <v>953</v>
      </c>
      <c r="G3" s="1385" t="s">
        <v>954</v>
      </c>
      <c r="H3" s="277" t="s">
        <v>398</v>
      </c>
      <c r="I3" s="1390"/>
      <c r="J3" s="1380"/>
    </row>
    <row r="4" spans="1:13" ht="15.75" customHeight="1">
      <c r="A4" s="1242"/>
      <c r="B4" s="1243"/>
      <c r="C4" s="1384"/>
      <c r="D4" s="1384"/>
      <c r="E4" s="811">
        <f>'7_Local Revenue'!AD77*F80</f>
        <v>15.616691999999999</v>
      </c>
      <c r="F4" s="1385"/>
      <c r="G4" s="1385"/>
      <c r="H4" s="812">
        <f>'7_Local Revenue'!AF77*F80</f>
        <v>7.529339999999999E-3</v>
      </c>
      <c r="I4" s="1391"/>
      <c r="J4" s="1249"/>
    </row>
    <row r="5" spans="1:13" ht="14.4" customHeight="1">
      <c r="A5" s="813"/>
      <c r="B5" s="813"/>
      <c r="C5" s="814">
        <v>1</v>
      </c>
      <c r="D5" s="815">
        <f t="shared" ref="D5:J5" si="0">1+C5</f>
        <v>2</v>
      </c>
      <c r="E5" s="815">
        <f t="shared" si="0"/>
        <v>3</v>
      </c>
      <c r="F5" s="815">
        <f t="shared" si="0"/>
        <v>4</v>
      </c>
      <c r="G5" s="815">
        <f t="shared" si="0"/>
        <v>5</v>
      </c>
      <c r="H5" s="815">
        <f t="shared" si="0"/>
        <v>6</v>
      </c>
      <c r="I5" s="816">
        <f t="shared" si="0"/>
        <v>7</v>
      </c>
      <c r="J5" s="815">
        <f t="shared" si="0"/>
        <v>8</v>
      </c>
    </row>
    <row r="6" spans="1:13" ht="1.5" customHeight="1">
      <c r="A6" s="817"/>
      <c r="B6" s="818"/>
      <c r="C6" s="819"/>
      <c r="D6" s="820"/>
      <c r="E6" s="821"/>
      <c r="F6" s="822"/>
      <c r="G6" s="820"/>
      <c r="I6" s="821"/>
      <c r="J6" s="823"/>
    </row>
    <row r="7" spans="1:13" ht="16.95" customHeight="1">
      <c r="A7" s="378">
        <v>1</v>
      </c>
      <c r="B7" s="824" t="s">
        <v>39</v>
      </c>
      <c r="C7" s="380">
        <f>'7_Local Revenue'!AE8</f>
        <v>10345170</v>
      </c>
      <c r="D7" s="380">
        <f>'7_Local Revenue'!H8</f>
        <v>391280455</v>
      </c>
      <c r="E7" s="380">
        <f t="shared" ref="E7:E38" si="1">ROUND(D7*$E$4/1000,0)</f>
        <v>6110506</v>
      </c>
      <c r="F7" s="825">
        <f>'7_Local Revenue'!AI8</f>
        <v>12460519</v>
      </c>
      <c r="G7" s="380">
        <f>'7_Local Revenue'!AM8</f>
        <v>830701267</v>
      </c>
      <c r="H7" s="380">
        <f t="shared" ref="H7:H38" si="2">ROUND(G7*$H$4,0)</f>
        <v>6254632</v>
      </c>
      <c r="I7" s="826">
        <f>'7_Local Revenue'!AP8</f>
        <v>573562</v>
      </c>
      <c r="J7" s="827">
        <f t="shared" ref="J7:J38" si="3">E7+H7+I7</f>
        <v>12938700</v>
      </c>
    </row>
    <row r="8" spans="1:13" ht="16.95" customHeight="1">
      <c r="A8" s="378">
        <v>2</v>
      </c>
      <c r="B8" s="824" t="s">
        <v>40</v>
      </c>
      <c r="C8" s="380">
        <f>'7_Local Revenue'!AE9</f>
        <v>4100837</v>
      </c>
      <c r="D8" s="380">
        <f>'7_Local Revenue'!H9</f>
        <v>90196302</v>
      </c>
      <c r="E8" s="380">
        <f t="shared" si="1"/>
        <v>1408568</v>
      </c>
      <c r="F8" s="825">
        <f>'7_Local Revenue'!AI9</f>
        <v>7755760</v>
      </c>
      <c r="G8" s="380">
        <f>'7_Local Revenue'!AM9</f>
        <v>258525333</v>
      </c>
      <c r="H8" s="380">
        <f t="shared" si="2"/>
        <v>1946525</v>
      </c>
      <c r="I8" s="826">
        <f>'7_Local Revenue'!AP9</f>
        <v>89757</v>
      </c>
      <c r="J8" s="827">
        <f t="shared" si="3"/>
        <v>3444850</v>
      </c>
    </row>
    <row r="9" spans="1:13" ht="16.95" customHeight="1">
      <c r="A9" s="378">
        <v>3</v>
      </c>
      <c r="B9" s="824" t="s">
        <v>41</v>
      </c>
      <c r="C9" s="380">
        <f>'7_Local Revenue'!AE10</f>
        <v>68587947</v>
      </c>
      <c r="D9" s="380">
        <f>'7_Local Revenue'!H10</f>
        <v>1120751693</v>
      </c>
      <c r="E9" s="380">
        <f t="shared" si="1"/>
        <v>17502434</v>
      </c>
      <c r="F9" s="825">
        <f>'7_Local Revenue'!AI10</f>
        <v>71210950</v>
      </c>
      <c r="G9" s="380">
        <f>'7_Local Revenue'!AM10</f>
        <v>3560547500</v>
      </c>
      <c r="H9" s="380">
        <f t="shared" si="2"/>
        <v>26808573</v>
      </c>
      <c r="I9" s="826">
        <f>'7_Local Revenue'!AP10</f>
        <v>190160</v>
      </c>
      <c r="J9" s="827">
        <f t="shared" si="3"/>
        <v>44501167</v>
      </c>
    </row>
    <row r="10" spans="1:13" ht="16.95" customHeight="1">
      <c r="A10" s="378">
        <v>4</v>
      </c>
      <c r="B10" s="824" t="s">
        <v>42</v>
      </c>
      <c r="C10" s="380">
        <f>'7_Local Revenue'!AE11</f>
        <v>8890081</v>
      </c>
      <c r="D10" s="380">
        <f>'7_Local Revenue'!H11</f>
        <v>190927773.30000001</v>
      </c>
      <c r="E10" s="380">
        <f t="shared" si="1"/>
        <v>2981660</v>
      </c>
      <c r="F10" s="825">
        <f>'7_Local Revenue'!AI11</f>
        <v>7057203</v>
      </c>
      <c r="G10" s="380">
        <f>'7_Local Revenue'!AM11</f>
        <v>235240100</v>
      </c>
      <c r="H10" s="380">
        <f t="shared" si="2"/>
        <v>1771203</v>
      </c>
      <c r="I10" s="826">
        <f>'7_Local Revenue'!AP11</f>
        <v>112119.5</v>
      </c>
      <c r="J10" s="827">
        <f t="shared" si="3"/>
        <v>4864982.5</v>
      </c>
    </row>
    <row r="11" spans="1:13" ht="16.95" customHeight="1">
      <c r="A11" s="397">
        <v>5</v>
      </c>
      <c r="B11" s="828" t="s">
        <v>43</v>
      </c>
      <c r="C11" s="399">
        <f>'7_Local Revenue'!AE12</f>
        <v>3160935</v>
      </c>
      <c r="D11" s="399">
        <f>'7_Local Revenue'!H12</f>
        <v>134181311</v>
      </c>
      <c r="E11" s="399">
        <f t="shared" si="1"/>
        <v>2095468</v>
      </c>
      <c r="F11" s="829">
        <f>'7_Local Revenue'!AI12</f>
        <v>7941542</v>
      </c>
      <c r="G11" s="399">
        <f>'7_Local Revenue'!AM12</f>
        <v>453802400</v>
      </c>
      <c r="H11" s="399">
        <f t="shared" si="2"/>
        <v>3416833</v>
      </c>
      <c r="I11" s="830">
        <f>'7_Local Revenue'!AP12</f>
        <v>402872</v>
      </c>
      <c r="J11" s="831">
        <f t="shared" si="3"/>
        <v>5915173</v>
      </c>
    </row>
    <row r="12" spans="1:13" ht="16.95" customHeight="1">
      <c r="A12" s="378">
        <v>6</v>
      </c>
      <c r="B12" s="824" t="s">
        <v>44</v>
      </c>
      <c r="C12" s="380">
        <f>'7_Local Revenue'!AE13</f>
        <v>12358816</v>
      </c>
      <c r="D12" s="380">
        <f>'7_Local Revenue'!H13</f>
        <v>245677326</v>
      </c>
      <c r="E12" s="380">
        <f t="shared" si="1"/>
        <v>3836667</v>
      </c>
      <c r="F12" s="825">
        <f>'7_Local Revenue'!AI13</f>
        <v>12432328</v>
      </c>
      <c r="G12" s="380">
        <f>'7_Local Revenue'!AM13</f>
        <v>621616400</v>
      </c>
      <c r="H12" s="380">
        <f t="shared" si="2"/>
        <v>4680361</v>
      </c>
      <c r="I12" s="826">
        <f>'7_Local Revenue'!AP13</f>
        <v>320035.5</v>
      </c>
      <c r="J12" s="827">
        <f t="shared" si="3"/>
        <v>8837063.5</v>
      </c>
    </row>
    <row r="13" spans="1:13" ht="16.95" customHeight="1">
      <c r="A13" s="378">
        <v>7</v>
      </c>
      <c r="B13" s="824" t="s">
        <v>45</v>
      </c>
      <c r="C13" s="380">
        <f>'7_Local Revenue'!AE14</f>
        <v>21555421</v>
      </c>
      <c r="D13" s="380">
        <f>'7_Local Revenue'!H14</f>
        <v>382067087</v>
      </c>
      <c r="E13" s="380">
        <f t="shared" si="1"/>
        <v>5966624</v>
      </c>
      <c r="F13" s="825">
        <f>'7_Local Revenue'!AI14</f>
        <v>4753492</v>
      </c>
      <c r="G13" s="380">
        <f>'7_Local Revenue'!AM14</f>
        <v>237674600</v>
      </c>
      <c r="H13" s="380">
        <f t="shared" si="2"/>
        <v>1789533</v>
      </c>
      <c r="I13" s="826">
        <f>'7_Local Revenue'!AP14</f>
        <v>137804</v>
      </c>
      <c r="J13" s="827">
        <f t="shared" si="3"/>
        <v>7893961</v>
      </c>
    </row>
    <row r="14" spans="1:13" ht="16.95" customHeight="1">
      <c r="A14" s="378">
        <v>8</v>
      </c>
      <c r="B14" s="824" t="s">
        <v>46</v>
      </c>
      <c r="C14" s="380">
        <f>'7_Local Revenue'!AE15</f>
        <v>55763097</v>
      </c>
      <c r="D14" s="380">
        <f>'7_Local Revenue'!H15</f>
        <v>978153328</v>
      </c>
      <c r="E14" s="380">
        <f t="shared" si="1"/>
        <v>15275519</v>
      </c>
      <c r="F14" s="825">
        <f>'7_Local Revenue'!AI15</f>
        <v>44341064</v>
      </c>
      <c r="G14" s="380">
        <f>'7_Local Revenue'!AM15</f>
        <v>2533775086</v>
      </c>
      <c r="H14" s="380">
        <f t="shared" si="2"/>
        <v>19077654</v>
      </c>
      <c r="I14" s="826">
        <f>'7_Local Revenue'!AP15</f>
        <v>729738</v>
      </c>
      <c r="J14" s="827">
        <f t="shared" si="3"/>
        <v>35082911</v>
      </c>
    </row>
    <row r="15" spans="1:13" ht="16.95" customHeight="1">
      <c r="A15" s="378">
        <v>9</v>
      </c>
      <c r="B15" s="824" t="s">
        <v>47</v>
      </c>
      <c r="C15" s="380">
        <f>'7_Local Revenue'!AE16</f>
        <v>127035109</v>
      </c>
      <c r="D15" s="380">
        <f>'7_Local Revenue'!H16</f>
        <v>1700392431</v>
      </c>
      <c r="E15" s="380">
        <f t="shared" si="1"/>
        <v>26554505</v>
      </c>
      <c r="F15" s="825">
        <f>'7_Local Revenue'!AI16</f>
        <v>79272950</v>
      </c>
      <c r="G15" s="380">
        <f>'7_Local Revenue'!AM16</f>
        <v>5284863333</v>
      </c>
      <c r="H15" s="380">
        <f t="shared" si="2"/>
        <v>39791533</v>
      </c>
      <c r="I15" s="826">
        <f>'7_Local Revenue'!AP16</f>
        <v>2368202.5</v>
      </c>
      <c r="J15" s="827">
        <f t="shared" si="3"/>
        <v>68714240.5</v>
      </c>
    </row>
    <row r="16" spans="1:13" ht="16.95" customHeight="1">
      <c r="A16" s="397">
        <v>10</v>
      </c>
      <c r="B16" s="828" t="s">
        <v>48</v>
      </c>
      <c r="C16" s="399">
        <f>'7_Local Revenue'!AE17</f>
        <v>56652815</v>
      </c>
      <c r="D16" s="399">
        <f>'7_Local Revenue'!H17</f>
        <v>1818762917</v>
      </c>
      <c r="E16" s="399">
        <f t="shared" si="1"/>
        <v>28403060</v>
      </c>
      <c r="F16" s="829">
        <f>'7_Local Revenue'!AI17</f>
        <v>110990132</v>
      </c>
      <c r="G16" s="399">
        <f>'7_Local Revenue'!AM17</f>
        <v>5549506600</v>
      </c>
      <c r="H16" s="399">
        <f t="shared" si="2"/>
        <v>41784122</v>
      </c>
      <c r="I16" s="830">
        <f>'7_Local Revenue'!AP17</f>
        <v>994171</v>
      </c>
      <c r="J16" s="831">
        <f t="shared" si="3"/>
        <v>71181353</v>
      </c>
      <c r="K16" s="208"/>
      <c r="L16" s="208"/>
      <c r="M16" s="208"/>
    </row>
    <row r="17" spans="1:13" ht="16.95" customHeight="1">
      <c r="A17" s="378">
        <v>11</v>
      </c>
      <c r="B17" s="824" t="s">
        <v>49</v>
      </c>
      <c r="C17" s="380">
        <f>'7_Local Revenue'!AE18</f>
        <v>3218159</v>
      </c>
      <c r="D17" s="380">
        <f>'7_Local Revenue'!H18</f>
        <v>58241560</v>
      </c>
      <c r="E17" s="380">
        <f t="shared" si="1"/>
        <v>909541</v>
      </c>
      <c r="F17" s="825">
        <f>'7_Local Revenue'!AI18</f>
        <v>2090550</v>
      </c>
      <c r="G17" s="380">
        <f>'7_Local Revenue'!AM18</f>
        <v>104527500</v>
      </c>
      <c r="H17" s="380">
        <f t="shared" si="2"/>
        <v>787023</v>
      </c>
      <c r="I17" s="826">
        <f>'7_Local Revenue'!AP18</f>
        <v>82921</v>
      </c>
      <c r="J17" s="827">
        <f t="shared" si="3"/>
        <v>1779485</v>
      </c>
      <c r="K17" s="208"/>
      <c r="L17" s="208"/>
      <c r="M17" s="208"/>
    </row>
    <row r="18" spans="1:13" ht="16.95" customHeight="1">
      <c r="A18" s="378">
        <v>12</v>
      </c>
      <c r="B18" s="824" t="s">
        <v>50</v>
      </c>
      <c r="C18" s="380">
        <f>'7_Local Revenue'!AE19</f>
        <v>9179479</v>
      </c>
      <c r="D18" s="380">
        <f>'7_Local Revenue'!H19</f>
        <v>282845550</v>
      </c>
      <c r="E18" s="380">
        <f t="shared" si="1"/>
        <v>4417112</v>
      </c>
      <c r="F18" s="825">
        <f>'7_Local Revenue'!AI19</f>
        <v>0</v>
      </c>
      <c r="G18" s="380">
        <f>'7_Local Revenue'!AM19</f>
        <v>30048059.049999997</v>
      </c>
      <c r="H18" s="380">
        <f t="shared" si="2"/>
        <v>226242</v>
      </c>
      <c r="I18" s="826">
        <f>'7_Local Revenue'!AP19</f>
        <v>525613</v>
      </c>
      <c r="J18" s="827">
        <f t="shared" si="3"/>
        <v>5168967</v>
      </c>
      <c r="K18" s="208"/>
      <c r="L18" s="208"/>
      <c r="M18" s="208"/>
    </row>
    <row r="19" spans="1:13" ht="16.95" customHeight="1">
      <c r="A19" s="378">
        <v>13</v>
      </c>
      <c r="B19" s="824" t="s">
        <v>51</v>
      </c>
      <c r="C19" s="380">
        <f>'7_Local Revenue'!AE20</f>
        <v>883336</v>
      </c>
      <c r="D19" s="380">
        <f>'7_Local Revenue'!H20</f>
        <v>37003879</v>
      </c>
      <c r="E19" s="380">
        <f t="shared" si="1"/>
        <v>577878</v>
      </c>
      <c r="F19" s="825">
        <f>'7_Local Revenue'!AI20</f>
        <v>3012744</v>
      </c>
      <c r="G19" s="380">
        <f>'7_Local Revenue'!AM20</f>
        <v>100424800</v>
      </c>
      <c r="H19" s="380">
        <f t="shared" si="2"/>
        <v>756132</v>
      </c>
      <c r="I19" s="826">
        <f>'7_Local Revenue'!AP20</f>
        <v>120837.5</v>
      </c>
      <c r="J19" s="827">
        <f t="shared" si="3"/>
        <v>1454847.5</v>
      </c>
      <c r="K19" s="208"/>
      <c r="L19" s="208"/>
      <c r="M19" s="208"/>
    </row>
    <row r="20" spans="1:13" ht="16.95" customHeight="1">
      <c r="A20" s="378">
        <v>14</v>
      </c>
      <c r="B20" s="824" t="s">
        <v>52</v>
      </c>
      <c r="C20" s="380">
        <f>'7_Local Revenue'!AE21</f>
        <v>4010739</v>
      </c>
      <c r="D20" s="380">
        <f>'7_Local Revenue'!H21</f>
        <v>149077112</v>
      </c>
      <c r="E20" s="380">
        <f t="shared" si="1"/>
        <v>2328091</v>
      </c>
      <c r="F20" s="825">
        <f>'7_Local Revenue'!AI21</f>
        <v>2971042</v>
      </c>
      <c r="G20" s="380">
        <f>'7_Local Revenue'!AM21</f>
        <v>148552100</v>
      </c>
      <c r="H20" s="380">
        <f t="shared" si="2"/>
        <v>1118499</v>
      </c>
      <c r="I20" s="826">
        <f>'7_Local Revenue'!AP21</f>
        <v>158953</v>
      </c>
      <c r="J20" s="827">
        <f t="shared" si="3"/>
        <v>3605543</v>
      </c>
      <c r="K20" s="208"/>
      <c r="L20" s="208"/>
      <c r="M20" s="208"/>
    </row>
    <row r="21" spans="1:13" ht="16.95" customHeight="1">
      <c r="A21" s="397">
        <v>15</v>
      </c>
      <c r="B21" s="828" t="s">
        <v>53</v>
      </c>
      <c r="C21" s="399">
        <f>'7_Local Revenue'!AE22</f>
        <v>5463431</v>
      </c>
      <c r="D21" s="399">
        <f>'7_Local Revenue'!H22</f>
        <v>135097962</v>
      </c>
      <c r="E21" s="399">
        <f t="shared" si="1"/>
        <v>2109783</v>
      </c>
      <c r="F21" s="829">
        <f>'7_Local Revenue'!AI22</f>
        <v>5268364</v>
      </c>
      <c r="G21" s="399">
        <f>'7_Local Revenue'!AM22</f>
        <v>263418200</v>
      </c>
      <c r="H21" s="399">
        <f t="shared" si="2"/>
        <v>1983365</v>
      </c>
      <c r="I21" s="830">
        <f>'7_Local Revenue'!AP22</f>
        <v>189603</v>
      </c>
      <c r="J21" s="831">
        <f t="shared" si="3"/>
        <v>4282751</v>
      </c>
      <c r="K21" s="208"/>
      <c r="L21" s="208"/>
      <c r="M21" s="208"/>
    </row>
    <row r="22" spans="1:13" ht="16.95" customHeight="1">
      <c r="A22" s="378">
        <v>16</v>
      </c>
      <c r="B22" s="824" t="s">
        <v>54</v>
      </c>
      <c r="C22" s="380">
        <f>'7_Local Revenue'!AE23</f>
        <v>43548850</v>
      </c>
      <c r="D22" s="380">
        <f>'7_Local Revenue'!H23</f>
        <v>734611692</v>
      </c>
      <c r="E22" s="380">
        <f t="shared" si="1"/>
        <v>11472205</v>
      </c>
      <c r="F22" s="825">
        <f>'7_Local Revenue'!AI23</f>
        <v>22700000</v>
      </c>
      <c r="G22" s="380">
        <f>'7_Local Revenue'!AM23</f>
        <v>908000000</v>
      </c>
      <c r="H22" s="380">
        <f t="shared" si="2"/>
        <v>6836641</v>
      </c>
      <c r="I22" s="826">
        <f>'7_Local Revenue'!AP23</f>
        <v>440111.5</v>
      </c>
      <c r="J22" s="827">
        <f t="shared" si="3"/>
        <v>18748957.5</v>
      </c>
      <c r="K22" s="208"/>
      <c r="L22" s="208"/>
      <c r="M22" s="208"/>
    </row>
    <row r="23" spans="1:13" ht="16.95" customHeight="1">
      <c r="A23" s="378">
        <v>17</v>
      </c>
      <c r="B23" s="824" t="s">
        <v>55</v>
      </c>
      <c r="C23" s="380">
        <f>'7_Local Revenue'!AE24</f>
        <v>147450325</v>
      </c>
      <c r="D23" s="380">
        <f>'7_Local Revenue'!H24</f>
        <v>3421732920</v>
      </c>
      <c r="E23" s="380">
        <f t="shared" si="1"/>
        <v>53436149</v>
      </c>
      <c r="F23" s="825">
        <f>'7_Local Revenue'!AI24</f>
        <v>172402667</v>
      </c>
      <c r="G23" s="380">
        <f>'7_Local Revenue'!AM24</f>
        <v>8620133350</v>
      </c>
      <c r="H23" s="380">
        <f t="shared" si="2"/>
        <v>64903915</v>
      </c>
      <c r="I23" s="826">
        <f>'7_Local Revenue'!AP24</f>
        <v>4054230</v>
      </c>
      <c r="J23" s="827">
        <f t="shared" si="3"/>
        <v>122394294</v>
      </c>
    </row>
    <row r="24" spans="1:13" ht="16.95" customHeight="1">
      <c r="A24" s="378">
        <v>18</v>
      </c>
      <c r="B24" s="824" t="s">
        <v>56</v>
      </c>
      <c r="C24" s="380">
        <f>'7_Local Revenue'!AE25</f>
        <v>627943</v>
      </c>
      <c r="D24" s="380">
        <f>'7_Local Revenue'!H25</f>
        <v>39683904</v>
      </c>
      <c r="E24" s="380">
        <f t="shared" si="1"/>
        <v>619731</v>
      </c>
      <c r="F24" s="825">
        <f>'7_Local Revenue'!AI25</f>
        <v>1959583</v>
      </c>
      <c r="G24" s="380">
        <f>'7_Local Revenue'!AM25</f>
        <v>65319433</v>
      </c>
      <c r="H24" s="380">
        <f t="shared" si="2"/>
        <v>491812</v>
      </c>
      <c r="I24" s="826">
        <f>'7_Local Revenue'!AP25</f>
        <v>147125</v>
      </c>
      <c r="J24" s="827">
        <f t="shared" si="3"/>
        <v>1258668</v>
      </c>
    </row>
    <row r="25" spans="1:13" ht="16.95" customHeight="1">
      <c r="A25" s="378">
        <v>19</v>
      </c>
      <c r="B25" s="824" t="s">
        <v>57</v>
      </c>
      <c r="C25" s="380">
        <f>'7_Local Revenue'!AE26</f>
        <v>2582351</v>
      </c>
      <c r="D25" s="380">
        <f>'7_Local Revenue'!H26</f>
        <v>136214578</v>
      </c>
      <c r="E25" s="380">
        <f t="shared" si="1"/>
        <v>2127221</v>
      </c>
      <c r="F25" s="825">
        <f>'7_Local Revenue'!AI26</f>
        <v>3691445</v>
      </c>
      <c r="G25" s="380">
        <f>'7_Local Revenue'!AM26</f>
        <v>184572250</v>
      </c>
      <c r="H25" s="380">
        <f t="shared" si="2"/>
        <v>1389707</v>
      </c>
      <c r="I25" s="826">
        <f>'7_Local Revenue'!AP26</f>
        <v>140283.5</v>
      </c>
      <c r="J25" s="827">
        <f t="shared" si="3"/>
        <v>3657211.5</v>
      </c>
    </row>
    <row r="26" spans="1:13" ht="16.95" customHeight="1">
      <c r="A26" s="397">
        <v>20</v>
      </c>
      <c r="B26" s="828" t="s">
        <v>58</v>
      </c>
      <c r="C26" s="399">
        <f>'7_Local Revenue'!AE27</f>
        <v>7781756</v>
      </c>
      <c r="D26" s="399">
        <f>'7_Local Revenue'!H27</f>
        <v>250384721</v>
      </c>
      <c r="E26" s="399">
        <f t="shared" si="1"/>
        <v>3910181</v>
      </c>
      <c r="F26" s="829">
        <f>'7_Local Revenue'!AI27</f>
        <v>7560523</v>
      </c>
      <c r="G26" s="399">
        <f>'7_Local Revenue'!AM27</f>
        <v>378026150</v>
      </c>
      <c r="H26" s="399">
        <f t="shared" si="2"/>
        <v>2846287</v>
      </c>
      <c r="I26" s="830">
        <f>'7_Local Revenue'!AP27</f>
        <v>271600</v>
      </c>
      <c r="J26" s="831">
        <f t="shared" si="3"/>
        <v>7028068</v>
      </c>
    </row>
    <row r="27" spans="1:13" ht="16.95" customHeight="1">
      <c r="A27" s="378">
        <v>21</v>
      </c>
      <c r="B27" s="824" t="s">
        <v>59</v>
      </c>
      <c r="C27" s="380">
        <f>'7_Local Revenue'!AE28</f>
        <v>2235060</v>
      </c>
      <c r="D27" s="380">
        <f>'7_Local Revenue'!H28</f>
        <v>90188956</v>
      </c>
      <c r="E27" s="380">
        <f t="shared" si="1"/>
        <v>1408453</v>
      </c>
      <c r="F27" s="825">
        <f>'7_Local Revenue'!AI28</f>
        <v>5042691</v>
      </c>
      <c r="G27" s="380">
        <f>'7_Local Revenue'!AM28</f>
        <v>252134550</v>
      </c>
      <c r="H27" s="380">
        <f t="shared" si="2"/>
        <v>1898407</v>
      </c>
      <c r="I27" s="826">
        <f>'7_Local Revenue'!AP28</f>
        <v>77786</v>
      </c>
      <c r="J27" s="827">
        <f t="shared" si="3"/>
        <v>3384646</v>
      </c>
    </row>
    <row r="28" spans="1:13" ht="16.95" customHeight="1">
      <c r="A28" s="378">
        <v>22</v>
      </c>
      <c r="B28" s="824" t="s">
        <v>60</v>
      </c>
      <c r="C28" s="380">
        <f>'7_Local Revenue'!AE29</f>
        <v>3358227</v>
      </c>
      <c r="D28" s="380">
        <f>'7_Local Revenue'!H29</f>
        <v>48899979</v>
      </c>
      <c r="E28" s="380">
        <f t="shared" si="1"/>
        <v>763656</v>
      </c>
      <c r="F28" s="825">
        <f>'7_Local Revenue'!AI29</f>
        <v>2356744</v>
      </c>
      <c r="G28" s="380">
        <f>'7_Local Revenue'!AM29</f>
        <v>116311977.49999999</v>
      </c>
      <c r="H28" s="380">
        <f t="shared" si="2"/>
        <v>875752</v>
      </c>
      <c r="I28" s="826">
        <f>'7_Local Revenue'!AP29</f>
        <v>401468</v>
      </c>
      <c r="J28" s="827">
        <f t="shared" si="3"/>
        <v>2040876</v>
      </c>
    </row>
    <row r="29" spans="1:13" ht="16.95" customHeight="1">
      <c r="A29" s="378">
        <v>23</v>
      </c>
      <c r="B29" s="824" t="s">
        <v>61</v>
      </c>
      <c r="C29" s="380">
        <f>'7_Local Revenue'!AE30</f>
        <v>20139388</v>
      </c>
      <c r="D29" s="380">
        <f>'7_Local Revenue'!H30</f>
        <v>616536838</v>
      </c>
      <c r="E29" s="380">
        <f t="shared" si="1"/>
        <v>9628266</v>
      </c>
      <c r="F29" s="825">
        <f>'7_Local Revenue'!AI30</f>
        <v>30485529</v>
      </c>
      <c r="G29" s="380">
        <f>'7_Local Revenue'!AM30</f>
        <v>1524276450</v>
      </c>
      <c r="H29" s="380">
        <f t="shared" si="2"/>
        <v>11476796</v>
      </c>
      <c r="I29" s="826">
        <f>'7_Local Revenue'!AP30</f>
        <v>514799.5</v>
      </c>
      <c r="J29" s="827">
        <f t="shared" si="3"/>
        <v>21619861.5</v>
      </c>
    </row>
    <row r="30" spans="1:13" ht="16.95" customHeight="1">
      <c r="A30" s="378">
        <v>24</v>
      </c>
      <c r="B30" s="824" t="s">
        <v>62</v>
      </c>
      <c r="C30" s="380">
        <f>'7_Local Revenue'!AE31</f>
        <v>32826449</v>
      </c>
      <c r="D30" s="380">
        <f>'7_Local Revenue'!H31</f>
        <v>570267956.5</v>
      </c>
      <c r="E30" s="380">
        <f t="shared" si="1"/>
        <v>8905699</v>
      </c>
      <c r="F30" s="825">
        <f>'7_Local Revenue'!AI31</f>
        <v>24475371</v>
      </c>
      <c r="G30" s="380">
        <f>'7_Local Revenue'!AM31</f>
        <v>1223768550</v>
      </c>
      <c r="H30" s="380">
        <f t="shared" si="2"/>
        <v>9214169</v>
      </c>
      <c r="I30" s="826">
        <f>'7_Local Revenue'!AP31</f>
        <v>157445</v>
      </c>
      <c r="J30" s="827">
        <f t="shared" si="3"/>
        <v>18277313</v>
      </c>
    </row>
    <row r="31" spans="1:13" ht="16.95" customHeight="1">
      <c r="A31" s="397">
        <v>25</v>
      </c>
      <c r="B31" s="828" t="s">
        <v>63</v>
      </c>
      <c r="C31" s="399">
        <f>'7_Local Revenue'!AE32</f>
        <v>6040380</v>
      </c>
      <c r="D31" s="399">
        <f>'7_Local Revenue'!H32</f>
        <v>244929160</v>
      </c>
      <c r="E31" s="399">
        <f t="shared" si="1"/>
        <v>3824983</v>
      </c>
      <c r="F31" s="829">
        <f>'7_Local Revenue'!AI32</f>
        <v>6195514</v>
      </c>
      <c r="G31" s="399">
        <f>'7_Local Revenue'!AM32</f>
        <v>197071129.99999997</v>
      </c>
      <c r="H31" s="399">
        <f t="shared" si="2"/>
        <v>1483816</v>
      </c>
      <c r="I31" s="830">
        <f>'7_Local Revenue'!AP32</f>
        <v>92376</v>
      </c>
      <c r="J31" s="831">
        <f t="shared" si="3"/>
        <v>5401175</v>
      </c>
    </row>
    <row r="32" spans="1:13" ht="16.95" customHeight="1">
      <c r="A32" s="378">
        <v>26</v>
      </c>
      <c r="B32" s="824" t="s">
        <v>64</v>
      </c>
      <c r="C32" s="380">
        <f>'7_Local Revenue'!AE33</f>
        <v>79166444</v>
      </c>
      <c r="D32" s="380">
        <f>'7_Local Revenue'!H33</f>
        <v>3468120655</v>
      </c>
      <c r="E32" s="380">
        <f t="shared" si="1"/>
        <v>54160572</v>
      </c>
      <c r="F32" s="825">
        <f>'7_Local Revenue'!AI33</f>
        <v>187564931</v>
      </c>
      <c r="G32" s="380">
        <f>'7_Local Revenue'!AM33</f>
        <v>9378246550</v>
      </c>
      <c r="H32" s="380">
        <f t="shared" si="2"/>
        <v>70612007</v>
      </c>
      <c r="I32" s="826">
        <f>'7_Local Revenue'!AP33</f>
        <v>2416684</v>
      </c>
      <c r="J32" s="827">
        <f t="shared" si="3"/>
        <v>127189263</v>
      </c>
    </row>
    <row r="33" spans="1:10" ht="16.95" customHeight="1">
      <c r="A33" s="378">
        <v>27</v>
      </c>
      <c r="B33" s="824" t="s">
        <v>65</v>
      </c>
      <c r="C33" s="380">
        <f>'7_Local Revenue'!AE34</f>
        <v>7740413</v>
      </c>
      <c r="D33" s="380">
        <f>'7_Local Revenue'!H34</f>
        <v>213003585</v>
      </c>
      <c r="E33" s="380">
        <f t="shared" si="1"/>
        <v>3326411</v>
      </c>
      <c r="F33" s="825">
        <f>'7_Local Revenue'!AI34</f>
        <v>10859196</v>
      </c>
      <c r="G33" s="380">
        <f>'7_Local Revenue'!AM34</f>
        <v>434367840</v>
      </c>
      <c r="H33" s="380">
        <f t="shared" si="2"/>
        <v>3270503</v>
      </c>
      <c r="I33" s="826">
        <f>'7_Local Revenue'!AP34</f>
        <v>321338</v>
      </c>
      <c r="J33" s="827">
        <f t="shared" si="3"/>
        <v>6918252</v>
      </c>
    </row>
    <row r="34" spans="1:10" ht="16.95" customHeight="1">
      <c r="A34" s="378">
        <v>28</v>
      </c>
      <c r="B34" s="824" t="s">
        <v>66</v>
      </c>
      <c r="C34" s="380">
        <f>'7_Local Revenue'!AE35</f>
        <v>63483153</v>
      </c>
      <c r="D34" s="380">
        <f>'7_Local Revenue'!H35</f>
        <v>1958174846</v>
      </c>
      <c r="E34" s="380">
        <f t="shared" si="1"/>
        <v>30580213</v>
      </c>
      <c r="F34" s="825">
        <f>'7_Local Revenue'!AI35</f>
        <v>120640437</v>
      </c>
      <c r="G34" s="380">
        <f>'7_Local Revenue'!AM35</f>
        <v>6032021850</v>
      </c>
      <c r="H34" s="380">
        <f t="shared" si="2"/>
        <v>45417143</v>
      </c>
      <c r="I34" s="826">
        <f>'7_Local Revenue'!AP35</f>
        <v>2390587</v>
      </c>
      <c r="J34" s="827">
        <f t="shared" si="3"/>
        <v>78387943</v>
      </c>
    </row>
    <row r="35" spans="1:10" ht="16.95" customHeight="1">
      <c r="A35" s="378">
        <v>29</v>
      </c>
      <c r="B35" s="824" t="s">
        <v>67</v>
      </c>
      <c r="C35" s="380">
        <f>'7_Local Revenue'!AE36</f>
        <v>41874973</v>
      </c>
      <c r="D35" s="380">
        <f>'7_Local Revenue'!H36</f>
        <v>985789384.80000007</v>
      </c>
      <c r="E35" s="380">
        <f t="shared" si="1"/>
        <v>15394769</v>
      </c>
      <c r="F35" s="825">
        <f>'7_Local Revenue'!AI36</f>
        <v>33286062</v>
      </c>
      <c r="G35" s="380">
        <f>'7_Local Revenue'!AM36</f>
        <v>1664303100</v>
      </c>
      <c r="H35" s="380">
        <f t="shared" si="2"/>
        <v>12531104</v>
      </c>
      <c r="I35" s="826">
        <f>'7_Local Revenue'!AP36</f>
        <v>618354</v>
      </c>
      <c r="J35" s="827">
        <f t="shared" si="3"/>
        <v>28544227</v>
      </c>
    </row>
    <row r="36" spans="1:10" ht="16.95" customHeight="1">
      <c r="A36" s="397">
        <v>30</v>
      </c>
      <c r="B36" s="828" t="s">
        <v>68</v>
      </c>
      <c r="C36" s="399">
        <f>'7_Local Revenue'!AE37</f>
        <v>3316181</v>
      </c>
      <c r="D36" s="399">
        <f>'7_Local Revenue'!H37</f>
        <v>72171632</v>
      </c>
      <c r="E36" s="399">
        <f t="shared" si="1"/>
        <v>1127082</v>
      </c>
      <c r="F36" s="829">
        <f>'7_Local Revenue'!AI37</f>
        <v>7274690</v>
      </c>
      <c r="G36" s="399">
        <f>'7_Local Revenue'!AM37</f>
        <v>242489667</v>
      </c>
      <c r="H36" s="399">
        <f t="shared" si="2"/>
        <v>1825787</v>
      </c>
      <c r="I36" s="830">
        <f>'7_Local Revenue'!AP37</f>
        <v>76571</v>
      </c>
      <c r="J36" s="831">
        <f t="shared" si="3"/>
        <v>3029440</v>
      </c>
    </row>
    <row r="37" spans="1:10" ht="16.95" customHeight="1">
      <c r="A37" s="378">
        <v>31</v>
      </c>
      <c r="B37" s="824" t="s">
        <v>69</v>
      </c>
      <c r="C37" s="380">
        <f>'7_Local Revenue'!AE38</f>
        <v>17366798</v>
      </c>
      <c r="D37" s="380">
        <f>'7_Local Revenue'!H38</f>
        <v>382435327</v>
      </c>
      <c r="E37" s="380">
        <f t="shared" si="1"/>
        <v>5972375</v>
      </c>
      <c r="F37" s="825">
        <f>'7_Local Revenue'!AI38</f>
        <v>21824715</v>
      </c>
      <c r="G37" s="380">
        <f>'7_Local Revenue'!AM38</f>
        <v>916011512.49999988</v>
      </c>
      <c r="H37" s="380">
        <f t="shared" si="2"/>
        <v>6896962</v>
      </c>
      <c r="I37" s="826">
        <f>'7_Local Revenue'!AP38</f>
        <v>317371</v>
      </c>
      <c r="J37" s="827">
        <f t="shared" si="3"/>
        <v>13186708</v>
      </c>
    </row>
    <row r="38" spans="1:10" ht="16.95" customHeight="1">
      <c r="A38" s="378">
        <v>32</v>
      </c>
      <c r="B38" s="824" t="s">
        <v>70</v>
      </c>
      <c r="C38" s="380">
        <f>'7_Local Revenue'!AE39</f>
        <v>17121177</v>
      </c>
      <c r="D38" s="380">
        <f>'7_Local Revenue'!H39</f>
        <v>472725665</v>
      </c>
      <c r="E38" s="380">
        <f t="shared" si="1"/>
        <v>7382411</v>
      </c>
      <c r="F38" s="825">
        <f>'7_Local Revenue'!AI39</f>
        <v>43175225</v>
      </c>
      <c r="G38" s="380">
        <f>'7_Local Revenue'!AM39</f>
        <v>1727009000</v>
      </c>
      <c r="H38" s="380">
        <f t="shared" si="2"/>
        <v>13003238</v>
      </c>
      <c r="I38" s="826">
        <f>'7_Local Revenue'!AP39</f>
        <v>938303.5</v>
      </c>
      <c r="J38" s="827">
        <f t="shared" si="3"/>
        <v>21323952.5</v>
      </c>
    </row>
    <row r="39" spans="1:10" ht="16.95" customHeight="1">
      <c r="A39" s="378">
        <v>33</v>
      </c>
      <c r="B39" s="824" t="s">
        <v>71</v>
      </c>
      <c r="C39" s="380">
        <f>'7_Local Revenue'!AE40</f>
        <v>2414936</v>
      </c>
      <c r="D39" s="380">
        <f>'7_Local Revenue'!H40</f>
        <v>109795746</v>
      </c>
      <c r="E39" s="380">
        <f t="shared" ref="E39:E70" si="4">ROUND(D39*$E$4/1000,0)</f>
        <v>1714646</v>
      </c>
      <c r="F39" s="825">
        <f>'7_Local Revenue'!AI40</f>
        <v>3505296</v>
      </c>
      <c r="G39" s="380">
        <f>'7_Local Revenue'!AM40</f>
        <v>140211840</v>
      </c>
      <c r="H39" s="380">
        <f t="shared" ref="H39:H70" si="5">ROUND(G39*$H$4,0)</f>
        <v>1055703</v>
      </c>
      <c r="I39" s="826">
        <f>'7_Local Revenue'!AP40</f>
        <v>83548.5</v>
      </c>
      <c r="J39" s="827">
        <f t="shared" ref="J39:J70" si="6">E39+H39+I39</f>
        <v>2853897.5</v>
      </c>
    </row>
    <row r="40" spans="1:10" ht="16.95" customHeight="1">
      <c r="A40" s="378">
        <v>34</v>
      </c>
      <c r="B40" s="824" t="s">
        <v>72</v>
      </c>
      <c r="C40" s="380">
        <f>'7_Local Revenue'!AE41</f>
        <v>5531437</v>
      </c>
      <c r="D40" s="380">
        <f>'7_Local Revenue'!H41</f>
        <v>138554842</v>
      </c>
      <c r="E40" s="380">
        <f t="shared" si="4"/>
        <v>2163768</v>
      </c>
      <c r="F40" s="825">
        <f>'7_Local Revenue'!AI41</f>
        <v>6434214</v>
      </c>
      <c r="G40" s="380">
        <f>'7_Local Revenue'!AM41</f>
        <v>321710700</v>
      </c>
      <c r="H40" s="380">
        <f t="shared" si="5"/>
        <v>2422269</v>
      </c>
      <c r="I40" s="826">
        <f>'7_Local Revenue'!AP41</f>
        <v>315708</v>
      </c>
      <c r="J40" s="827">
        <f>E40+H40+I40</f>
        <v>4901745</v>
      </c>
    </row>
    <row r="41" spans="1:10" ht="16.95" customHeight="1">
      <c r="A41" s="397">
        <v>35</v>
      </c>
      <c r="B41" s="828" t="s">
        <v>73</v>
      </c>
      <c r="C41" s="399">
        <f>'7_Local Revenue'!AE42</f>
        <v>8741862</v>
      </c>
      <c r="D41" s="399">
        <f>'7_Local Revenue'!H42</f>
        <v>323261870</v>
      </c>
      <c r="E41" s="399">
        <f t="shared" si="4"/>
        <v>5048281</v>
      </c>
      <c r="F41" s="829">
        <f>'7_Local Revenue'!AI42</f>
        <v>12734435</v>
      </c>
      <c r="G41" s="399">
        <f>'7_Local Revenue'!AM42</f>
        <v>636721750</v>
      </c>
      <c r="H41" s="399">
        <f t="shared" si="5"/>
        <v>4794095</v>
      </c>
      <c r="I41" s="830">
        <f>'7_Local Revenue'!AP42</f>
        <v>666608.5</v>
      </c>
      <c r="J41" s="831">
        <f t="shared" si="6"/>
        <v>10508984.5</v>
      </c>
    </row>
    <row r="42" spans="1:10" s="413" customFormat="1" ht="16.95" customHeight="1">
      <c r="A42" s="378">
        <v>36</v>
      </c>
      <c r="B42" s="824" t="s">
        <v>74</v>
      </c>
      <c r="C42" s="380">
        <f>'7_Local Revenue'!AE43</f>
        <v>148298545</v>
      </c>
      <c r="D42" s="380">
        <f>'7_Local Revenue'!H43</f>
        <v>3331331958</v>
      </c>
      <c r="E42" s="380">
        <f t="shared" si="4"/>
        <v>52024385</v>
      </c>
      <c r="F42" s="825">
        <f>'7_Local Revenue'!AI43</f>
        <v>123557264</v>
      </c>
      <c r="G42" s="380">
        <f>'7_Local Revenue'!AM43</f>
        <v>8237150933</v>
      </c>
      <c r="H42" s="380">
        <f t="shared" si="5"/>
        <v>62020310</v>
      </c>
      <c r="I42" s="826">
        <f>'7_Local Revenue'!AP43</f>
        <v>2956921</v>
      </c>
      <c r="J42" s="827">
        <f t="shared" si="6"/>
        <v>117001616</v>
      </c>
    </row>
    <row r="43" spans="1:10" s="413" customFormat="1" ht="16.95" customHeight="1">
      <c r="A43" s="378">
        <v>37</v>
      </c>
      <c r="B43" s="824" t="s">
        <v>75</v>
      </c>
      <c r="C43" s="380">
        <f>'7_Local Revenue'!AE44</f>
        <v>26281552</v>
      </c>
      <c r="D43" s="380">
        <f>'7_Local Revenue'!H44</f>
        <v>645143083</v>
      </c>
      <c r="E43" s="380">
        <f t="shared" si="4"/>
        <v>10075001</v>
      </c>
      <c r="F43" s="825">
        <f>'7_Local Revenue'!AI44</f>
        <v>44750653</v>
      </c>
      <c r="G43" s="380">
        <f>'7_Local Revenue'!AM44</f>
        <v>1491688433</v>
      </c>
      <c r="H43" s="380">
        <f t="shared" si="5"/>
        <v>11231429</v>
      </c>
      <c r="I43" s="826">
        <f>'7_Local Revenue'!AP44</f>
        <v>836972</v>
      </c>
      <c r="J43" s="827">
        <f t="shared" si="6"/>
        <v>22143402</v>
      </c>
    </row>
    <row r="44" spans="1:10" s="413" customFormat="1" ht="16.95" customHeight="1">
      <c r="A44" s="378">
        <v>38</v>
      </c>
      <c r="B44" s="824" t="s">
        <v>76</v>
      </c>
      <c r="C44" s="380">
        <f>'7_Local Revenue'!AE45</f>
        <v>26008836</v>
      </c>
      <c r="D44" s="380">
        <f>'7_Local Revenue'!H45</f>
        <v>1103601471</v>
      </c>
      <c r="E44" s="380">
        <f t="shared" si="4"/>
        <v>17234604</v>
      </c>
      <c r="F44" s="825">
        <f>'7_Local Revenue'!AI45</f>
        <v>21641759</v>
      </c>
      <c r="G44" s="380">
        <f>'7_Local Revenue'!AM45</f>
        <v>1082087950</v>
      </c>
      <c r="H44" s="380">
        <f t="shared" si="5"/>
        <v>8147408</v>
      </c>
      <c r="I44" s="826">
        <f>'7_Local Revenue'!AP45</f>
        <v>107178</v>
      </c>
      <c r="J44" s="827">
        <f t="shared" si="6"/>
        <v>25489190</v>
      </c>
    </row>
    <row r="45" spans="1:10" s="413" customFormat="1" ht="16.95" customHeight="1">
      <c r="A45" s="378">
        <v>39</v>
      </c>
      <c r="B45" s="824" t="s">
        <v>77</v>
      </c>
      <c r="C45" s="380">
        <f>'7_Local Revenue'!AE46</f>
        <v>6695549</v>
      </c>
      <c r="D45" s="380">
        <f>'7_Local Revenue'!H46</f>
        <v>391519932</v>
      </c>
      <c r="E45" s="380">
        <f t="shared" si="4"/>
        <v>6114246</v>
      </c>
      <c r="F45" s="825">
        <f>'7_Local Revenue'!AI46</f>
        <v>7390412</v>
      </c>
      <c r="G45" s="380">
        <f>'7_Local Revenue'!AM46</f>
        <v>369520600</v>
      </c>
      <c r="H45" s="380">
        <f t="shared" si="5"/>
        <v>2782246</v>
      </c>
      <c r="I45" s="826">
        <f>'7_Local Revenue'!AP46</f>
        <v>144753</v>
      </c>
      <c r="J45" s="827">
        <f t="shared" si="6"/>
        <v>9041245</v>
      </c>
    </row>
    <row r="46" spans="1:10" s="413" customFormat="1" ht="16.95" customHeight="1">
      <c r="A46" s="397">
        <v>40</v>
      </c>
      <c r="B46" s="828" t="s">
        <v>78</v>
      </c>
      <c r="C46" s="399">
        <f>'7_Local Revenue'!AE47</f>
        <v>35163427</v>
      </c>
      <c r="D46" s="399">
        <f>'7_Local Revenue'!H47</f>
        <v>732318306</v>
      </c>
      <c r="E46" s="399">
        <f t="shared" si="4"/>
        <v>11436389</v>
      </c>
      <c r="F46" s="829">
        <f>'7_Local Revenue'!AI47</f>
        <v>38233782</v>
      </c>
      <c r="G46" s="399">
        <f>'7_Local Revenue'!AM47</f>
        <v>2548918800</v>
      </c>
      <c r="H46" s="399">
        <f t="shared" si="5"/>
        <v>19191676</v>
      </c>
      <c r="I46" s="830">
        <f>'7_Local Revenue'!AP47</f>
        <v>1140775</v>
      </c>
      <c r="J46" s="831">
        <f t="shared" si="6"/>
        <v>31768840</v>
      </c>
    </row>
    <row r="47" spans="1:10" s="413" customFormat="1" ht="16.95" customHeight="1">
      <c r="A47" s="378">
        <v>41</v>
      </c>
      <c r="B47" s="824" t="s">
        <v>79</v>
      </c>
      <c r="C47" s="380">
        <f>'7_Local Revenue'!AE48</f>
        <v>10478874</v>
      </c>
      <c r="D47" s="380">
        <f>'7_Local Revenue'!H48</f>
        <v>244456450</v>
      </c>
      <c r="E47" s="380">
        <f t="shared" si="4"/>
        <v>3817601</v>
      </c>
      <c r="F47" s="825">
        <f>'7_Local Revenue'!AI48</f>
        <v>3761812</v>
      </c>
      <c r="G47" s="380">
        <f>'7_Local Revenue'!AM48</f>
        <v>188090600</v>
      </c>
      <c r="H47" s="380">
        <f t="shared" si="5"/>
        <v>1416198</v>
      </c>
      <c r="I47" s="826">
        <f>'7_Local Revenue'!AP48</f>
        <v>53158.5</v>
      </c>
      <c r="J47" s="827">
        <f t="shared" si="6"/>
        <v>5286957.5</v>
      </c>
    </row>
    <row r="48" spans="1:10" s="413" customFormat="1" ht="16.95" customHeight="1">
      <c r="A48" s="378">
        <v>42</v>
      </c>
      <c r="B48" s="824" t="s">
        <v>80</v>
      </c>
      <c r="C48" s="380">
        <f>'7_Local Revenue'!AE49</f>
        <v>4849911</v>
      </c>
      <c r="D48" s="380">
        <f>'7_Local Revenue'!H49</f>
        <v>200569437</v>
      </c>
      <c r="E48" s="380">
        <f t="shared" si="4"/>
        <v>3132231</v>
      </c>
      <c r="F48" s="825">
        <f>'7_Local Revenue'!AI49</f>
        <v>5609329</v>
      </c>
      <c r="G48" s="380">
        <f>'7_Local Revenue'!AM49</f>
        <v>280466450</v>
      </c>
      <c r="H48" s="380">
        <f t="shared" si="5"/>
        <v>2111727</v>
      </c>
      <c r="I48" s="826">
        <f>'7_Local Revenue'!AP49</f>
        <v>226186.5</v>
      </c>
      <c r="J48" s="827">
        <f t="shared" si="6"/>
        <v>5470144.5</v>
      </c>
    </row>
    <row r="49" spans="1:10" s="413" customFormat="1" ht="16.95" customHeight="1">
      <c r="A49" s="378">
        <v>43</v>
      </c>
      <c r="B49" s="824" t="s">
        <v>81</v>
      </c>
      <c r="C49" s="380">
        <f>'7_Local Revenue'!AE50</f>
        <v>6337899</v>
      </c>
      <c r="D49" s="380">
        <f>'7_Local Revenue'!H50</f>
        <v>174024521</v>
      </c>
      <c r="E49" s="380">
        <f t="shared" si="4"/>
        <v>2717687</v>
      </c>
      <c r="F49" s="825">
        <f>'7_Local Revenue'!AI50</f>
        <v>8624013</v>
      </c>
      <c r="G49" s="380">
        <f>'7_Local Revenue'!AM50</f>
        <v>344960520</v>
      </c>
      <c r="H49" s="380">
        <f t="shared" si="5"/>
        <v>2597325</v>
      </c>
      <c r="I49" s="826">
        <f>'7_Local Revenue'!AP50</f>
        <v>154246.5</v>
      </c>
      <c r="J49" s="827">
        <f t="shared" si="6"/>
        <v>5469258.5</v>
      </c>
    </row>
    <row r="50" spans="1:10" s="413" customFormat="1" ht="16.95" customHeight="1">
      <c r="A50" s="378">
        <v>44</v>
      </c>
      <c r="B50" s="824" t="s">
        <v>82</v>
      </c>
      <c r="C50" s="380">
        <f>'7_Local Revenue'!AE51</f>
        <v>13349455</v>
      </c>
      <c r="D50" s="380">
        <f>'7_Local Revenue'!H51</f>
        <v>329273391</v>
      </c>
      <c r="E50" s="380">
        <f t="shared" si="4"/>
        <v>5142161</v>
      </c>
      <c r="F50" s="825">
        <f>'7_Local Revenue'!AI51</f>
        <v>16037137</v>
      </c>
      <c r="G50" s="380">
        <f>'7_Local Revenue'!AM51</f>
        <v>801856850</v>
      </c>
      <c r="H50" s="380">
        <f t="shared" si="5"/>
        <v>6037453</v>
      </c>
      <c r="I50" s="826">
        <f>'7_Local Revenue'!AP51</f>
        <v>90676</v>
      </c>
      <c r="J50" s="827">
        <f t="shared" si="6"/>
        <v>11270290</v>
      </c>
    </row>
    <row r="51" spans="1:10" ht="16.95" customHeight="1">
      <c r="A51" s="397">
        <v>45</v>
      </c>
      <c r="B51" s="828" t="s">
        <v>83</v>
      </c>
      <c r="C51" s="399">
        <f>'7_Local Revenue'!AE52</f>
        <v>68212187</v>
      </c>
      <c r="D51" s="399">
        <f>'7_Local Revenue'!H52</f>
        <v>1264178875</v>
      </c>
      <c r="E51" s="399">
        <f t="shared" si="4"/>
        <v>19742292</v>
      </c>
      <c r="F51" s="829">
        <f>'7_Local Revenue'!AI52</f>
        <v>44471374</v>
      </c>
      <c r="G51" s="399">
        <f>'7_Local Revenue'!AM52</f>
        <v>1482379133</v>
      </c>
      <c r="H51" s="399">
        <f t="shared" si="5"/>
        <v>11161337</v>
      </c>
      <c r="I51" s="830">
        <f>'7_Local Revenue'!AP52</f>
        <v>275306</v>
      </c>
      <c r="J51" s="831">
        <f t="shared" si="6"/>
        <v>31178935</v>
      </c>
    </row>
    <row r="52" spans="1:10" ht="16.95" customHeight="1">
      <c r="A52" s="378">
        <v>46</v>
      </c>
      <c r="B52" s="824" t="s">
        <v>84</v>
      </c>
      <c r="C52" s="380">
        <f>'7_Local Revenue'!AE53</f>
        <v>2224962</v>
      </c>
      <c r="D52" s="380">
        <f>'7_Local Revenue'!H53</f>
        <v>50656560</v>
      </c>
      <c r="E52" s="380">
        <f t="shared" si="4"/>
        <v>791088</v>
      </c>
      <c r="F52" s="825">
        <f>'7_Local Revenue'!AI53</f>
        <v>1462301</v>
      </c>
      <c r="G52" s="380">
        <f>'7_Local Revenue'!AM53</f>
        <v>73115050</v>
      </c>
      <c r="H52" s="380">
        <f t="shared" si="5"/>
        <v>550508</v>
      </c>
      <c r="I52" s="826">
        <f>'7_Local Revenue'!AP53</f>
        <v>30415</v>
      </c>
      <c r="J52" s="827">
        <f t="shared" si="6"/>
        <v>1372011</v>
      </c>
    </row>
    <row r="53" spans="1:10" ht="16.95" customHeight="1">
      <c r="A53" s="378">
        <v>47</v>
      </c>
      <c r="B53" s="824" t="s">
        <v>85</v>
      </c>
      <c r="C53" s="380">
        <f>'7_Local Revenue'!AE54</f>
        <v>24252402</v>
      </c>
      <c r="D53" s="380">
        <f>'7_Local Revenue'!H54</f>
        <v>544767104</v>
      </c>
      <c r="E53" s="380">
        <f t="shared" si="4"/>
        <v>8507460</v>
      </c>
      <c r="F53" s="825">
        <f>'7_Local Revenue'!AI54</f>
        <v>16180635</v>
      </c>
      <c r="G53" s="380">
        <f>'7_Local Revenue'!AM54</f>
        <v>647225400</v>
      </c>
      <c r="H53" s="380">
        <f t="shared" si="5"/>
        <v>4873180</v>
      </c>
      <c r="I53" s="826">
        <f>'7_Local Revenue'!AP54</f>
        <v>85851</v>
      </c>
      <c r="J53" s="827">
        <f t="shared" si="6"/>
        <v>13466491</v>
      </c>
    </row>
    <row r="54" spans="1:10" ht="16.95" customHeight="1">
      <c r="A54" s="378">
        <v>48</v>
      </c>
      <c r="B54" s="824" t="s">
        <v>124</v>
      </c>
      <c r="C54" s="380">
        <f>'7_Local Revenue'!AE55</f>
        <v>16593796</v>
      </c>
      <c r="D54" s="380">
        <f>'7_Local Revenue'!H55</f>
        <v>447371448</v>
      </c>
      <c r="E54" s="380">
        <f t="shared" si="4"/>
        <v>6986462</v>
      </c>
      <c r="F54" s="825">
        <f>'7_Local Revenue'!AI55</f>
        <v>24609329</v>
      </c>
      <c r="G54" s="380">
        <f>'7_Local Revenue'!AM55</f>
        <v>1093747956</v>
      </c>
      <c r="H54" s="380">
        <f t="shared" si="5"/>
        <v>8235200</v>
      </c>
      <c r="I54" s="826">
        <f>'7_Local Revenue'!AP55</f>
        <v>191778</v>
      </c>
      <c r="J54" s="827">
        <f t="shared" si="6"/>
        <v>15413440</v>
      </c>
    </row>
    <row r="55" spans="1:10" ht="16.95" customHeight="1">
      <c r="A55" s="378">
        <v>49</v>
      </c>
      <c r="B55" s="824" t="s">
        <v>86</v>
      </c>
      <c r="C55" s="380">
        <f>'7_Local Revenue'!AE56</f>
        <v>12746815</v>
      </c>
      <c r="D55" s="380">
        <f>'7_Local Revenue'!H56</f>
        <v>607669754</v>
      </c>
      <c r="E55" s="380">
        <f t="shared" si="4"/>
        <v>9489791</v>
      </c>
      <c r="F55" s="825">
        <f>'7_Local Revenue'!AI56</f>
        <v>23268105</v>
      </c>
      <c r="G55" s="380">
        <f>'7_Local Revenue'!AM56</f>
        <v>1163405250</v>
      </c>
      <c r="H55" s="380">
        <f t="shared" si="5"/>
        <v>8759674</v>
      </c>
      <c r="I55" s="826">
        <f>'7_Local Revenue'!AP56</f>
        <v>581942.5</v>
      </c>
      <c r="J55" s="827">
        <f t="shared" si="6"/>
        <v>18831407.5</v>
      </c>
    </row>
    <row r="56" spans="1:10" ht="16.95" customHeight="1">
      <c r="A56" s="397">
        <v>50</v>
      </c>
      <c r="B56" s="828" t="s">
        <v>87</v>
      </c>
      <c r="C56" s="399">
        <f>'7_Local Revenue'!AE57</f>
        <v>12113622</v>
      </c>
      <c r="D56" s="399">
        <f>'7_Local Revenue'!H57</f>
        <v>349631146.70000005</v>
      </c>
      <c r="E56" s="399">
        <f t="shared" si="4"/>
        <v>5460082</v>
      </c>
      <c r="F56" s="829">
        <f>'7_Local Revenue'!AI57</f>
        <v>17399127</v>
      </c>
      <c r="G56" s="399">
        <f>'7_Local Revenue'!AM57</f>
        <v>869956350</v>
      </c>
      <c r="H56" s="399">
        <f t="shared" si="5"/>
        <v>6550197</v>
      </c>
      <c r="I56" s="830">
        <f>'7_Local Revenue'!AP57</f>
        <v>426134</v>
      </c>
      <c r="J56" s="831">
        <f t="shared" si="6"/>
        <v>12436413</v>
      </c>
    </row>
    <row r="57" spans="1:10" ht="16.95" customHeight="1">
      <c r="A57" s="378">
        <v>51</v>
      </c>
      <c r="B57" s="824" t="s">
        <v>88</v>
      </c>
      <c r="C57" s="380">
        <f>'7_Local Revenue'!AE58</f>
        <v>21780361</v>
      </c>
      <c r="D57" s="380">
        <f>'7_Local Revenue'!H58</f>
        <v>603001421</v>
      </c>
      <c r="E57" s="380">
        <f t="shared" si="4"/>
        <v>9416887</v>
      </c>
      <c r="F57" s="825">
        <f>'7_Local Revenue'!AI58</f>
        <v>18094556</v>
      </c>
      <c r="G57" s="380">
        <f>'7_Local Revenue'!AM58</f>
        <v>1033974629</v>
      </c>
      <c r="H57" s="380">
        <f t="shared" si="5"/>
        <v>7785147</v>
      </c>
      <c r="I57" s="826">
        <f>'7_Local Revenue'!AP58</f>
        <v>492355.5</v>
      </c>
      <c r="J57" s="827">
        <f t="shared" si="6"/>
        <v>17694389.5</v>
      </c>
    </row>
    <row r="58" spans="1:10" ht="16.95" customHeight="1">
      <c r="A58" s="378">
        <v>52</v>
      </c>
      <c r="B58" s="824" t="s">
        <v>89</v>
      </c>
      <c r="C58" s="380">
        <f>'7_Local Revenue'!AE59</f>
        <v>119424511</v>
      </c>
      <c r="D58" s="380">
        <f>'7_Local Revenue'!H59</f>
        <v>1777607532</v>
      </c>
      <c r="E58" s="380">
        <f t="shared" si="4"/>
        <v>27760349</v>
      </c>
      <c r="F58" s="825">
        <f>'7_Local Revenue'!AI59</f>
        <v>89782899</v>
      </c>
      <c r="G58" s="380">
        <f>'7_Local Revenue'!AM59</f>
        <v>4489144950</v>
      </c>
      <c r="H58" s="380">
        <f t="shared" si="5"/>
        <v>33800299</v>
      </c>
      <c r="I58" s="826">
        <f>'7_Local Revenue'!AP59</f>
        <v>1975831</v>
      </c>
      <c r="J58" s="827">
        <f t="shared" si="6"/>
        <v>63536479</v>
      </c>
    </row>
    <row r="59" spans="1:10" ht="16.95" customHeight="1">
      <c r="A59" s="378">
        <v>53</v>
      </c>
      <c r="B59" s="824" t="s">
        <v>90</v>
      </c>
      <c r="C59" s="380">
        <f>'7_Local Revenue'!AE60</f>
        <v>7643351</v>
      </c>
      <c r="D59" s="380">
        <f>'7_Local Revenue'!H60</f>
        <v>535280545</v>
      </c>
      <c r="E59" s="380">
        <f t="shared" si="4"/>
        <v>8359311</v>
      </c>
      <c r="F59" s="825">
        <f>'7_Local Revenue'!AI60</f>
        <v>39266465</v>
      </c>
      <c r="G59" s="380">
        <f>'7_Local Revenue'!AM60</f>
        <v>1963323250</v>
      </c>
      <c r="H59" s="380">
        <f t="shared" si="5"/>
        <v>14782528</v>
      </c>
      <c r="I59" s="826">
        <f>'7_Local Revenue'!AP60</f>
        <v>760958</v>
      </c>
      <c r="J59" s="827">
        <f t="shared" si="6"/>
        <v>23902797</v>
      </c>
    </row>
    <row r="60" spans="1:10" ht="16.95" customHeight="1">
      <c r="A60" s="378">
        <v>54</v>
      </c>
      <c r="B60" s="824" t="s">
        <v>91</v>
      </c>
      <c r="C60" s="380">
        <f>'7_Local Revenue'!AE61</f>
        <v>1955296</v>
      </c>
      <c r="D60" s="380">
        <f>'7_Local Revenue'!H61</f>
        <v>55586176</v>
      </c>
      <c r="E60" s="380">
        <f t="shared" si="4"/>
        <v>868072</v>
      </c>
      <c r="F60" s="825">
        <f>'7_Local Revenue'!AI61</f>
        <v>786334</v>
      </c>
      <c r="G60" s="380">
        <f>'7_Local Revenue'!AM61</f>
        <v>52422267</v>
      </c>
      <c r="H60" s="380">
        <f t="shared" si="5"/>
        <v>394705</v>
      </c>
      <c r="I60" s="826">
        <f>'7_Local Revenue'!AP61</f>
        <v>47820.5</v>
      </c>
      <c r="J60" s="827">
        <f t="shared" si="6"/>
        <v>1310597.5</v>
      </c>
    </row>
    <row r="61" spans="1:10" ht="16.95" customHeight="1">
      <c r="A61" s="397">
        <v>55</v>
      </c>
      <c r="B61" s="828" t="s">
        <v>92</v>
      </c>
      <c r="C61" s="399">
        <f>'7_Local Revenue'!AE62</f>
        <v>8163300</v>
      </c>
      <c r="D61" s="399">
        <f>'7_Local Revenue'!H62</f>
        <v>893469950</v>
      </c>
      <c r="E61" s="399">
        <f t="shared" si="4"/>
        <v>13953045</v>
      </c>
      <c r="F61" s="829">
        <f>'7_Local Revenue'!AI62</f>
        <v>55443075</v>
      </c>
      <c r="G61" s="399">
        <f>'7_Local Revenue'!AM62</f>
        <v>2508736425</v>
      </c>
      <c r="H61" s="399">
        <f t="shared" si="5"/>
        <v>18889130</v>
      </c>
      <c r="I61" s="830">
        <f>'7_Local Revenue'!AP62</f>
        <v>360447.5</v>
      </c>
      <c r="J61" s="831">
        <f t="shared" si="6"/>
        <v>33202622.5</v>
      </c>
    </row>
    <row r="62" spans="1:10" ht="16.95" customHeight="1">
      <c r="A62" s="378">
        <v>56</v>
      </c>
      <c r="B62" s="824" t="s">
        <v>93</v>
      </c>
      <c r="C62" s="380">
        <f>'7_Local Revenue'!AE63</f>
        <v>5673004</v>
      </c>
      <c r="D62" s="380">
        <f>'7_Local Revenue'!H63</f>
        <v>161922064</v>
      </c>
      <c r="E62" s="380">
        <f t="shared" si="4"/>
        <v>2528687</v>
      </c>
      <c r="F62" s="825">
        <f>'7_Local Revenue'!AI63</f>
        <v>7202780</v>
      </c>
      <c r="G62" s="380">
        <f>'7_Local Revenue'!AM63</f>
        <v>240092667</v>
      </c>
      <c r="H62" s="380">
        <f t="shared" si="5"/>
        <v>1807739</v>
      </c>
      <c r="I62" s="826">
        <f>'7_Local Revenue'!AP63</f>
        <v>146383.5</v>
      </c>
      <c r="J62" s="827">
        <f t="shared" si="6"/>
        <v>4482809.5</v>
      </c>
    </row>
    <row r="63" spans="1:10" ht="16.95" customHeight="1">
      <c r="A63" s="378">
        <v>57</v>
      </c>
      <c r="B63" s="824" t="s">
        <v>94</v>
      </c>
      <c r="C63" s="380">
        <f>'7_Local Revenue'!AE64</f>
        <v>13293455</v>
      </c>
      <c r="D63" s="380">
        <f>'7_Local Revenue'!H64</f>
        <v>341188547</v>
      </c>
      <c r="E63" s="380">
        <f t="shared" si="4"/>
        <v>5328236</v>
      </c>
      <c r="F63" s="825">
        <f>'7_Local Revenue'!AI64</f>
        <v>12629537</v>
      </c>
      <c r="G63" s="380">
        <f>'7_Local Revenue'!AM64</f>
        <v>841969133</v>
      </c>
      <c r="H63" s="380">
        <f t="shared" si="5"/>
        <v>6339472</v>
      </c>
      <c r="I63" s="826">
        <f>'7_Local Revenue'!AP64</f>
        <v>3094306.5</v>
      </c>
      <c r="J63" s="827">
        <f t="shared" si="6"/>
        <v>14762014.5</v>
      </c>
    </row>
    <row r="64" spans="1:10" ht="16.95" customHeight="1">
      <c r="A64" s="378">
        <v>58</v>
      </c>
      <c r="B64" s="824" t="s">
        <v>95</v>
      </c>
      <c r="C64" s="380">
        <f>'7_Local Revenue'!AE65</f>
        <v>7348643</v>
      </c>
      <c r="D64" s="380">
        <f>'7_Local Revenue'!H65</f>
        <v>138407737</v>
      </c>
      <c r="E64" s="380">
        <f t="shared" si="4"/>
        <v>2161471</v>
      </c>
      <c r="F64" s="825">
        <f>'7_Local Revenue'!AI65</f>
        <v>12553822</v>
      </c>
      <c r="G64" s="380">
        <f>'7_Local Revenue'!AM65</f>
        <v>627691100</v>
      </c>
      <c r="H64" s="380">
        <f t="shared" si="5"/>
        <v>4726100</v>
      </c>
      <c r="I64" s="826">
        <f>'7_Local Revenue'!AP65</f>
        <v>451925</v>
      </c>
      <c r="J64" s="827">
        <f t="shared" si="6"/>
        <v>7339496</v>
      </c>
    </row>
    <row r="65" spans="1:10" ht="16.95" customHeight="1">
      <c r="A65" s="378">
        <v>59</v>
      </c>
      <c r="B65" s="824" t="s">
        <v>96</v>
      </c>
      <c r="C65" s="380">
        <f>'7_Local Revenue'!AE66</f>
        <v>3278145</v>
      </c>
      <c r="D65" s="380">
        <f>'7_Local Revenue'!H66</f>
        <v>94048370</v>
      </c>
      <c r="E65" s="380">
        <f t="shared" si="4"/>
        <v>1468724</v>
      </c>
      <c r="F65" s="825">
        <f>'7_Local Revenue'!AI66</f>
        <v>4859305</v>
      </c>
      <c r="G65" s="380">
        <f>'7_Local Revenue'!AM66</f>
        <v>242965250</v>
      </c>
      <c r="H65" s="380">
        <f t="shared" si="5"/>
        <v>1829368</v>
      </c>
      <c r="I65" s="826">
        <f>'7_Local Revenue'!AP66</f>
        <v>161717</v>
      </c>
      <c r="J65" s="827">
        <f t="shared" si="6"/>
        <v>3459809</v>
      </c>
    </row>
    <row r="66" spans="1:10" ht="16.95" customHeight="1">
      <c r="A66" s="397">
        <v>60</v>
      </c>
      <c r="B66" s="828" t="s">
        <v>97</v>
      </c>
      <c r="C66" s="399">
        <f>'7_Local Revenue'!AE67</f>
        <v>10686263</v>
      </c>
      <c r="D66" s="399">
        <f>'7_Local Revenue'!H67</f>
        <v>258652493</v>
      </c>
      <c r="E66" s="399">
        <f t="shared" si="4"/>
        <v>4039296</v>
      </c>
      <c r="F66" s="829">
        <f>'7_Local Revenue'!AI67</f>
        <v>14651682</v>
      </c>
      <c r="G66" s="399">
        <f>'7_Local Revenue'!AM67</f>
        <v>687872394</v>
      </c>
      <c r="H66" s="399">
        <f t="shared" si="5"/>
        <v>5179225</v>
      </c>
      <c r="I66" s="830">
        <f>'7_Local Revenue'!AP67</f>
        <v>317174</v>
      </c>
      <c r="J66" s="831">
        <f t="shared" si="6"/>
        <v>9535695</v>
      </c>
    </row>
    <row r="67" spans="1:10" ht="16.95" customHeight="1">
      <c r="A67" s="378">
        <v>61</v>
      </c>
      <c r="B67" s="824" t="s">
        <v>98</v>
      </c>
      <c r="C67" s="380">
        <f>'7_Local Revenue'!AE68</f>
        <v>12184077</v>
      </c>
      <c r="D67" s="380">
        <f>'7_Local Revenue'!H68</f>
        <v>388954436</v>
      </c>
      <c r="E67" s="380">
        <f t="shared" si="4"/>
        <v>6074182</v>
      </c>
      <c r="F67" s="825">
        <f>'7_Local Revenue'!AI68</f>
        <v>16856952</v>
      </c>
      <c r="G67" s="380">
        <f>'7_Local Revenue'!AM68</f>
        <v>747071740</v>
      </c>
      <c r="H67" s="380">
        <f t="shared" si="5"/>
        <v>5624957</v>
      </c>
      <c r="I67" s="826">
        <f>'7_Local Revenue'!AP68</f>
        <v>149324</v>
      </c>
      <c r="J67" s="827">
        <f t="shared" si="6"/>
        <v>11848463</v>
      </c>
    </row>
    <row r="68" spans="1:10" ht="16.95" customHeight="1">
      <c r="A68" s="378">
        <v>62</v>
      </c>
      <c r="B68" s="824" t="s">
        <v>99</v>
      </c>
      <c r="C68" s="380">
        <f>'7_Local Revenue'!AE69</f>
        <v>1512693</v>
      </c>
      <c r="D68" s="380">
        <f>'7_Local Revenue'!H69</f>
        <v>56240652</v>
      </c>
      <c r="E68" s="380">
        <f t="shared" si="4"/>
        <v>878293</v>
      </c>
      <c r="F68" s="825">
        <f>'7_Local Revenue'!AI69</f>
        <v>2791594</v>
      </c>
      <c r="G68" s="380">
        <f>'7_Local Revenue'!AM69</f>
        <v>139579700</v>
      </c>
      <c r="H68" s="380">
        <f t="shared" si="5"/>
        <v>1050943</v>
      </c>
      <c r="I68" s="826">
        <f>'7_Local Revenue'!AP69</f>
        <v>93926.5</v>
      </c>
      <c r="J68" s="827">
        <f t="shared" si="6"/>
        <v>2023162.5</v>
      </c>
    </row>
    <row r="69" spans="1:10" ht="16.95" customHeight="1">
      <c r="A69" s="378">
        <v>63</v>
      </c>
      <c r="B69" s="824" t="s">
        <v>100</v>
      </c>
      <c r="C69" s="380">
        <f>'7_Local Revenue'!AE70</f>
        <v>9484215</v>
      </c>
      <c r="D69" s="380">
        <f>'7_Local Revenue'!H70</f>
        <v>271480280</v>
      </c>
      <c r="E69" s="380">
        <f t="shared" si="4"/>
        <v>4239624</v>
      </c>
      <c r="F69" s="825">
        <f>'7_Local Revenue'!AI70</f>
        <v>5773769</v>
      </c>
      <c r="G69" s="380">
        <f>'7_Local Revenue'!AM70</f>
        <v>192458967</v>
      </c>
      <c r="H69" s="380">
        <f t="shared" si="5"/>
        <v>1449089</v>
      </c>
      <c r="I69" s="826">
        <f>'7_Local Revenue'!AP70</f>
        <v>53565</v>
      </c>
      <c r="J69" s="827">
        <f t="shared" si="6"/>
        <v>5742278</v>
      </c>
    </row>
    <row r="70" spans="1:10" ht="16.95" customHeight="1">
      <c r="A70" s="378">
        <v>64</v>
      </c>
      <c r="B70" s="824" t="s">
        <v>101</v>
      </c>
      <c r="C70" s="380">
        <f>'7_Local Revenue'!AE71</f>
        <v>2797822</v>
      </c>
      <c r="D70" s="380">
        <f>'7_Local Revenue'!H71</f>
        <v>65464767</v>
      </c>
      <c r="E70" s="380">
        <f t="shared" si="4"/>
        <v>1022343</v>
      </c>
      <c r="F70" s="825">
        <f>'7_Local Revenue'!AI71</f>
        <v>3934877</v>
      </c>
      <c r="G70" s="380">
        <f>'7_Local Revenue'!AM71</f>
        <v>196743850</v>
      </c>
      <c r="H70" s="380">
        <f t="shared" si="5"/>
        <v>1481351</v>
      </c>
      <c r="I70" s="826">
        <f>'7_Local Revenue'!AP71</f>
        <v>296087</v>
      </c>
      <c r="J70" s="827">
        <f t="shared" si="6"/>
        <v>2799781</v>
      </c>
    </row>
    <row r="71" spans="1:10" ht="16.95" customHeight="1">
      <c r="A71" s="397">
        <v>65</v>
      </c>
      <c r="B71" s="828" t="s">
        <v>102</v>
      </c>
      <c r="C71" s="399">
        <f>'7_Local Revenue'!AE72</f>
        <v>14729666</v>
      </c>
      <c r="D71" s="399">
        <f>'7_Local Revenue'!H72</f>
        <v>354371924</v>
      </c>
      <c r="E71" s="399">
        <f>ROUND(D71*$E$4/1000,0)</f>
        <v>5534117</v>
      </c>
      <c r="F71" s="829">
        <f>'7_Local Revenue'!AI72</f>
        <v>29071976</v>
      </c>
      <c r="G71" s="399">
        <f>'7_Local Revenue'!AM72</f>
        <v>1453598800</v>
      </c>
      <c r="H71" s="399">
        <f>ROUND(G71*$H$4,0)</f>
        <v>10944640</v>
      </c>
      <c r="I71" s="830">
        <f>'7_Local Revenue'!AP72</f>
        <v>286126</v>
      </c>
      <c r="J71" s="831">
        <f>E71+H71+I71</f>
        <v>16764883</v>
      </c>
    </row>
    <row r="72" spans="1:10" ht="16.95" customHeight="1">
      <c r="A72" s="832">
        <v>66</v>
      </c>
      <c r="B72" s="833" t="s">
        <v>103</v>
      </c>
      <c r="C72" s="834">
        <f>'7_Local Revenue'!AE73</f>
        <v>5145082</v>
      </c>
      <c r="D72" s="834">
        <f>'7_Local Revenue'!H73</f>
        <v>81875190</v>
      </c>
      <c r="E72" s="834">
        <f>ROUND(D72*$E$4/1000,0)</f>
        <v>1278620</v>
      </c>
      <c r="F72" s="835">
        <f>'7_Local Revenue'!AI73</f>
        <v>2871736</v>
      </c>
      <c r="G72" s="834">
        <f>'7_Local Revenue'!AM73</f>
        <v>287173600</v>
      </c>
      <c r="H72" s="834">
        <f>ROUND(G72*$H$4,0)</f>
        <v>2162228</v>
      </c>
      <c r="I72" s="836">
        <f>'7_Local Revenue'!AP73</f>
        <v>204302</v>
      </c>
      <c r="J72" s="837">
        <f>E72+H72+I72</f>
        <v>3645150</v>
      </c>
    </row>
    <row r="73" spans="1:10" ht="16.95" customHeight="1">
      <c r="A73" s="378">
        <v>67</v>
      </c>
      <c r="B73" s="824" t="s">
        <v>11</v>
      </c>
      <c r="C73" s="380">
        <f>'7_Local Revenue'!AE74</f>
        <v>17863068</v>
      </c>
      <c r="D73" s="380">
        <f>'7_Local Revenue'!H74</f>
        <v>228259060</v>
      </c>
      <c r="E73" s="380">
        <f>ROUND(D73*$E$4/1000,0)</f>
        <v>3564651</v>
      </c>
      <c r="F73" s="825">
        <f>'7_Local Revenue'!AI74</f>
        <v>9915274</v>
      </c>
      <c r="G73" s="380">
        <f>'7_Local Revenue'!AM74</f>
        <v>495763700</v>
      </c>
      <c r="H73" s="380">
        <f>ROUND(G73*$H$4,0)</f>
        <v>3732773</v>
      </c>
      <c r="I73" s="826">
        <f>'7_Local Revenue'!AP74</f>
        <v>89062</v>
      </c>
      <c r="J73" s="827">
        <f>E73+H73+I73</f>
        <v>7386486</v>
      </c>
    </row>
    <row r="74" spans="1:10" ht="16.95" customHeight="1">
      <c r="A74" s="378">
        <v>68</v>
      </c>
      <c r="B74" s="824" t="s">
        <v>10</v>
      </c>
      <c r="C74" s="380">
        <f>'7_Local Revenue'!AE75</f>
        <v>1895372</v>
      </c>
      <c r="D74" s="380">
        <f>'7_Local Revenue'!H75</f>
        <v>45220950</v>
      </c>
      <c r="E74" s="380">
        <f>ROUND(D74*$E$4/1000,0)</f>
        <v>706202</v>
      </c>
      <c r="F74" s="825">
        <f>'7_Local Revenue'!AI75</f>
        <v>3294400</v>
      </c>
      <c r="G74" s="380">
        <f>'7_Local Revenue'!AM75</f>
        <v>164720000</v>
      </c>
      <c r="H74" s="380">
        <f>ROUND(G74*$H$4,0)</f>
        <v>1240233</v>
      </c>
      <c r="I74" s="826">
        <f>'7_Local Revenue'!AP75</f>
        <v>45081</v>
      </c>
      <c r="J74" s="827">
        <f>E74+H74+I74</f>
        <v>1991516</v>
      </c>
    </row>
    <row r="75" spans="1:10" ht="16.95" customHeight="1">
      <c r="A75" s="838">
        <v>69</v>
      </c>
      <c r="B75" s="828" t="s">
        <v>127</v>
      </c>
      <c r="C75" s="839">
        <f>'7_Local Revenue'!AE76</f>
        <v>7712394</v>
      </c>
      <c r="D75" s="839">
        <f>'7_Local Revenue'!H76</f>
        <v>129270310</v>
      </c>
      <c r="E75" s="839">
        <f>ROUND(D75*$E$4/1000,0)</f>
        <v>2018775</v>
      </c>
      <c r="F75" s="840">
        <f>'7_Local Revenue'!AI76</f>
        <v>8111296</v>
      </c>
      <c r="G75" s="839">
        <f>'7_Local Revenue'!AM76</f>
        <v>324451840</v>
      </c>
      <c r="H75" s="839">
        <f>ROUND(G75*$H$4,0)</f>
        <v>2442908</v>
      </c>
      <c r="I75" s="841">
        <f>'7_Local Revenue'!AP76</f>
        <v>1250</v>
      </c>
      <c r="J75" s="842">
        <f>E75+H75+I75</f>
        <v>4462933</v>
      </c>
    </row>
    <row r="76" spans="1:10" s="324" customFormat="1" ht="16.95" customHeight="1">
      <c r="A76" s="843"/>
      <c r="B76" s="844" t="s">
        <v>38</v>
      </c>
      <c r="C76" s="845">
        <f t="shared" ref="C76:J76" si="7">SUM(C7:C75)</f>
        <v>1590732025</v>
      </c>
      <c r="D76" s="845">
        <f t="shared" si="7"/>
        <v>38888956784.300003</v>
      </c>
      <c r="E76" s="845">
        <f t="shared" si="7"/>
        <v>607316853</v>
      </c>
      <c r="F76" s="845">
        <f t="shared" si="7"/>
        <v>1830617269</v>
      </c>
      <c r="G76" s="845">
        <f t="shared" si="7"/>
        <v>92540255465.050003</v>
      </c>
      <c r="H76" s="845">
        <f t="shared" si="7"/>
        <v>696767046</v>
      </c>
      <c r="I76" s="845">
        <f t="shared" si="7"/>
        <v>37768582</v>
      </c>
      <c r="J76" s="846">
        <f t="shared" si="7"/>
        <v>1341852481</v>
      </c>
    </row>
    <row r="79" spans="1:10" hidden="1">
      <c r="F79" s="847">
        <f>'3_Levels 1&amp;2'!V73</f>
        <v>0.65</v>
      </c>
    </row>
    <row r="80" spans="1:10" hidden="1">
      <c r="F80" s="847">
        <v>0.38219999999999998</v>
      </c>
    </row>
    <row r="82" spans="5:6" ht="17.399999999999999">
      <c r="E82" s="848"/>
      <c r="F82" s="849"/>
    </row>
  </sheetData>
  <sheetProtection sheet="1" objects="1" scenarios="1" formatCells="0" formatColumns="0" formatRows="0" sort="0"/>
  <mergeCells count="9">
    <mergeCell ref="A2:B4"/>
    <mergeCell ref="J2:J4"/>
    <mergeCell ref="C2:E2"/>
    <mergeCell ref="C3:C4"/>
    <mergeCell ref="D3:D4"/>
    <mergeCell ref="F3:F4"/>
    <mergeCell ref="G3:G4"/>
    <mergeCell ref="F2:H2"/>
    <mergeCell ref="I2:I4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&amp;L&amp;"Arial,Bold"&amp;20&amp;K000000Table 6: FY2016-17 Budget Letter 
Local Deduction Calculation</oddHeader>
    <oddFooter>&amp;R&amp;12&amp;P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S88"/>
  <sheetViews>
    <sheetView zoomScaleNormal="100" zoomScaleSheetLayoutView="80" workbookViewId="0">
      <pane xSplit="2" ySplit="6" topLeftCell="C8" activePane="bottomRight" state="frozen"/>
      <selection activeCell="A4" sqref="A4"/>
      <selection pane="topRight" activeCell="A4" sqref="A4"/>
      <selection pane="bottomLeft" activeCell="A4" sqref="A4"/>
      <selection pane="bottomRight" activeCell="C8" sqref="C8"/>
    </sheetView>
  </sheetViews>
  <sheetFormatPr defaultColWidth="8.88671875" defaultRowHeight="13.2"/>
  <cols>
    <col min="1" max="1" width="4.6640625" style="136" customWidth="1"/>
    <col min="2" max="2" width="18.5546875" style="136" customWidth="1"/>
    <col min="3" max="3" width="16" style="136" customWidth="1"/>
    <col min="4" max="4" width="14.88671875" style="136" customWidth="1"/>
    <col min="5" max="5" width="15.6640625" style="136" customWidth="1"/>
    <col min="6" max="6" width="15.33203125" style="136" customWidth="1"/>
    <col min="7" max="7" width="9" style="136" customWidth="1"/>
    <col min="8" max="8" width="18" style="136" bestFit="1" customWidth="1"/>
    <col min="9" max="9" width="11.6640625" style="136" customWidth="1"/>
    <col min="10" max="10" width="13.109375" style="136" bestFit="1" customWidth="1"/>
    <col min="11" max="11" width="10.44140625" style="136" bestFit="1" customWidth="1"/>
    <col min="12" max="12" width="16.33203125" style="136" bestFit="1" customWidth="1"/>
    <col min="13" max="15" width="8.33203125" style="136" bestFit="1" customWidth="1"/>
    <col min="16" max="16" width="11.6640625" style="136" bestFit="1" customWidth="1"/>
    <col min="17" max="17" width="15.44140625" style="136" customWidth="1"/>
    <col min="18" max="18" width="7.88671875" style="136" customWidth="1"/>
    <col min="19" max="19" width="17.109375" style="136" bestFit="1" customWidth="1"/>
    <col min="20" max="21" width="10.6640625" style="136" customWidth="1"/>
    <col min="22" max="22" width="9.109375" style="136" customWidth="1"/>
    <col min="23" max="23" width="16.5546875" style="136" bestFit="1" customWidth="1"/>
    <col min="24" max="24" width="13" style="136" bestFit="1" customWidth="1"/>
    <col min="25" max="25" width="12.88671875" style="136" customWidth="1"/>
    <col min="26" max="26" width="14.44140625" style="136" customWidth="1"/>
    <col min="27" max="27" width="12.88671875" style="136" customWidth="1"/>
    <col min="28" max="30" width="10.6640625" style="136" customWidth="1"/>
    <col min="31" max="31" width="16.109375" style="136" customWidth="1"/>
    <col min="32" max="32" width="12.5546875" style="136" customWidth="1"/>
    <col min="33" max="33" width="16.44140625" style="136" bestFit="1" customWidth="1"/>
    <col min="34" max="34" width="15.44140625" style="136" bestFit="1" customWidth="1"/>
    <col min="35" max="35" width="18.44140625" style="136" customWidth="1"/>
    <col min="36" max="36" width="16.88671875" style="136" customWidth="1"/>
    <col min="37" max="37" width="17.44140625" style="136" customWidth="1"/>
    <col min="38" max="38" width="12.33203125" style="136" customWidth="1"/>
    <col min="39" max="39" width="20.109375" style="136" bestFit="1" customWidth="1"/>
    <col min="40" max="41" width="13.44140625" style="136" bestFit="1" customWidth="1"/>
    <col min="42" max="42" width="23.88671875" style="136" customWidth="1"/>
    <col min="43" max="43" width="19.109375" style="136" bestFit="1" customWidth="1"/>
    <col min="44" max="44" width="14.44140625" style="136" bestFit="1" customWidth="1"/>
    <col min="45" max="45" width="10.44140625" style="136" bestFit="1" customWidth="1"/>
    <col min="46" max="16384" width="8.88671875" style="136"/>
  </cols>
  <sheetData>
    <row r="1" spans="1:44" ht="20.399999999999999" hidden="1">
      <c r="A1" s="127" t="s">
        <v>125</v>
      </c>
      <c r="B1" s="128"/>
      <c r="C1" s="129"/>
      <c r="D1" s="130"/>
      <c r="E1" s="130"/>
      <c r="F1" s="130"/>
      <c r="G1" s="130"/>
      <c r="H1" s="130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2"/>
      <c r="AF1" s="133"/>
      <c r="AG1" s="134"/>
      <c r="AH1" s="134"/>
      <c r="AI1" s="134"/>
      <c r="AJ1" s="134"/>
      <c r="AK1" s="134"/>
      <c r="AL1" s="134"/>
      <c r="AM1" s="134"/>
      <c r="AN1" s="134"/>
      <c r="AO1" s="134"/>
      <c r="AP1" s="135"/>
      <c r="AQ1" s="134"/>
    </row>
    <row r="2" spans="1:44" ht="39.6" hidden="1">
      <c r="A2" s="127"/>
      <c r="C2" s="1406" t="s">
        <v>5</v>
      </c>
      <c r="D2" s="1407"/>
      <c r="E2" s="137"/>
      <c r="F2" s="137"/>
      <c r="G2" s="137"/>
      <c r="H2" s="137"/>
      <c r="I2" s="128" t="s">
        <v>17</v>
      </c>
      <c r="J2" s="128" t="s">
        <v>18</v>
      </c>
      <c r="K2" s="128" t="s">
        <v>19</v>
      </c>
      <c r="L2" s="128" t="s">
        <v>20</v>
      </c>
      <c r="M2" s="128" t="s">
        <v>21</v>
      </c>
      <c r="N2" s="128" t="s">
        <v>22</v>
      </c>
      <c r="O2" s="128" t="s">
        <v>23</v>
      </c>
      <c r="P2" s="128" t="s">
        <v>24</v>
      </c>
      <c r="Q2" s="137" t="s">
        <v>3</v>
      </c>
      <c r="R2" s="128" t="s">
        <v>25</v>
      </c>
      <c r="S2" s="128" t="s">
        <v>26</v>
      </c>
      <c r="T2" s="128" t="s">
        <v>27</v>
      </c>
      <c r="U2" s="128" t="s">
        <v>28</v>
      </c>
      <c r="V2" s="128" t="s">
        <v>29</v>
      </c>
      <c r="W2" s="128" t="s">
        <v>30</v>
      </c>
      <c r="X2" s="137" t="s">
        <v>4</v>
      </c>
      <c r="Y2" s="137" t="s">
        <v>12</v>
      </c>
      <c r="Z2" s="137" t="s">
        <v>13</v>
      </c>
      <c r="AA2" s="137" t="s">
        <v>14</v>
      </c>
      <c r="AB2" s="137" t="s">
        <v>15</v>
      </c>
      <c r="AC2" s="137" t="s">
        <v>16</v>
      </c>
      <c r="AD2" s="137" t="s">
        <v>6</v>
      </c>
      <c r="AE2" s="138"/>
      <c r="AF2" s="139" t="s">
        <v>33</v>
      </c>
      <c r="AG2" s="139" t="s">
        <v>34</v>
      </c>
      <c r="AH2" s="140" t="s">
        <v>122</v>
      </c>
      <c r="AI2" s="140"/>
      <c r="AJ2" s="141"/>
      <c r="AK2" s="141" t="s">
        <v>7</v>
      </c>
      <c r="AL2" s="142"/>
      <c r="AM2" s="142"/>
      <c r="AN2" s="137" t="s">
        <v>8</v>
      </c>
      <c r="AO2" s="137" t="s">
        <v>9</v>
      </c>
      <c r="AP2" s="143" t="s">
        <v>1119</v>
      </c>
      <c r="AQ2" s="144" t="s">
        <v>2</v>
      </c>
      <c r="AR2" s="143" t="s">
        <v>36</v>
      </c>
    </row>
    <row r="3" spans="1:44" s="546" customFormat="1" ht="34.950000000000003" customHeight="1">
      <c r="A3" s="1238" t="s">
        <v>1</v>
      </c>
      <c r="B3" s="1239"/>
      <c r="C3" s="1411" t="s">
        <v>940</v>
      </c>
      <c r="D3" s="1412"/>
      <c r="E3" s="1413"/>
      <c r="F3" s="1413"/>
      <c r="G3" s="1413"/>
      <c r="H3" s="1414"/>
      <c r="I3" s="1408" t="s">
        <v>690</v>
      </c>
      <c r="J3" s="1409"/>
      <c r="K3" s="1403" t="s">
        <v>691</v>
      </c>
      <c r="L3" s="1404"/>
      <c r="M3" s="1404"/>
      <c r="N3" s="1404"/>
      <c r="O3" s="1404"/>
      <c r="P3" s="1410"/>
      <c r="Q3" s="1396" t="s">
        <v>692</v>
      </c>
      <c r="R3" s="1403" t="s">
        <v>700</v>
      </c>
      <c r="S3" s="1404"/>
      <c r="T3" s="1404"/>
      <c r="U3" s="1404"/>
      <c r="V3" s="1404"/>
      <c r="W3" s="1410"/>
      <c r="X3" s="1396" t="s">
        <v>699</v>
      </c>
      <c r="Y3" s="1403" t="s">
        <v>706</v>
      </c>
      <c r="Z3" s="1404"/>
      <c r="AA3" s="1404"/>
      <c r="AB3" s="1404"/>
      <c r="AC3" s="1404"/>
      <c r="AD3" s="1404"/>
      <c r="AE3" s="1396" t="s">
        <v>941</v>
      </c>
      <c r="AF3" s="1403" t="s">
        <v>716</v>
      </c>
      <c r="AG3" s="1404"/>
      <c r="AH3" s="1404"/>
      <c r="AI3" s="1396" t="s">
        <v>942</v>
      </c>
      <c r="AJ3" s="1403" t="s">
        <v>705</v>
      </c>
      <c r="AK3" s="1404"/>
      <c r="AL3" s="1404"/>
      <c r="AM3" s="1404"/>
      <c r="AN3" s="1404"/>
      <c r="AO3" s="1410"/>
      <c r="AP3" s="1400" t="s">
        <v>943</v>
      </c>
      <c r="AQ3" s="1395" t="s">
        <v>134</v>
      </c>
      <c r="AR3" s="1392" t="s">
        <v>138</v>
      </c>
    </row>
    <row r="4" spans="1:44" s="294" customFormat="1" ht="71.25" customHeight="1">
      <c r="A4" s="1240"/>
      <c r="B4" s="1241"/>
      <c r="C4" s="1405" t="s">
        <v>944</v>
      </c>
      <c r="D4" s="1405" t="s">
        <v>945</v>
      </c>
      <c r="E4" s="1244" t="s">
        <v>946</v>
      </c>
      <c r="F4" s="1405" t="s">
        <v>948</v>
      </c>
      <c r="G4" s="1405" t="s">
        <v>128</v>
      </c>
      <c r="H4" s="537" t="s">
        <v>947</v>
      </c>
      <c r="I4" s="1405" t="s">
        <v>684</v>
      </c>
      <c r="J4" s="1405" t="s">
        <v>685</v>
      </c>
      <c r="K4" s="1405" t="s">
        <v>684</v>
      </c>
      <c r="L4" s="1405" t="s">
        <v>685</v>
      </c>
      <c r="M4" s="1405" t="s">
        <v>686</v>
      </c>
      <c r="N4" s="1405" t="s">
        <v>687</v>
      </c>
      <c r="O4" s="1405" t="s">
        <v>688</v>
      </c>
      <c r="P4" s="1405" t="s">
        <v>689</v>
      </c>
      <c r="Q4" s="1397" t="s">
        <v>693</v>
      </c>
      <c r="R4" s="1405" t="s">
        <v>684</v>
      </c>
      <c r="S4" s="1405" t="s">
        <v>694</v>
      </c>
      <c r="T4" s="1405" t="s">
        <v>695</v>
      </c>
      <c r="U4" s="1405" t="s">
        <v>696</v>
      </c>
      <c r="V4" s="1405" t="s">
        <v>697</v>
      </c>
      <c r="W4" s="1405" t="s">
        <v>698</v>
      </c>
      <c r="X4" s="1397" t="s">
        <v>693</v>
      </c>
      <c r="Y4" s="1405" t="s">
        <v>707</v>
      </c>
      <c r="Z4" s="1405" t="s">
        <v>708</v>
      </c>
      <c r="AA4" s="1405" t="s">
        <v>709</v>
      </c>
      <c r="AB4" s="1405" t="s">
        <v>710</v>
      </c>
      <c r="AC4" s="1405" t="s">
        <v>711</v>
      </c>
      <c r="AD4" s="1405" t="s">
        <v>712</v>
      </c>
      <c r="AE4" s="1397" t="s">
        <v>693</v>
      </c>
      <c r="AF4" s="1399" t="s">
        <v>713</v>
      </c>
      <c r="AG4" s="1399" t="s">
        <v>714</v>
      </c>
      <c r="AH4" s="1399" t="s">
        <v>715</v>
      </c>
      <c r="AI4" s="1397" t="s">
        <v>693</v>
      </c>
      <c r="AJ4" s="1399" t="s">
        <v>939</v>
      </c>
      <c r="AK4" s="1399" t="s">
        <v>938</v>
      </c>
      <c r="AL4" s="1399" t="s">
        <v>701</v>
      </c>
      <c r="AM4" s="547" t="s">
        <v>702</v>
      </c>
      <c r="AN4" s="1399" t="s">
        <v>703</v>
      </c>
      <c r="AO4" s="1399" t="s">
        <v>704</v>
      </c>
      <c r="AP4" s="1401"/>
      <c r="AQ4" s="1393"/>
      <c r="AR4" s="1393"/>
    </row>
    <row r="5" spans="1:44" s="324" customFormat="1" ht="16.2" customHeight="1">
      <c r="A5" s="1242"/>
      <c r="B5" s="1243"/>
      <c r="C5" s="1405"/>
      <c r="D5" s="1405"/>
      <c r="E5" s="1245"/>
      <c r="F5" s="1405"/>
      <c r="G5" s="1405"/>
      <c r="H5" s="145">
        <v>0.1</v>
      </c>
      <c r="I5" s="1405"/>
      <c r="J5" s="1405"/>
      <c r="K5" s="1405"/>
      <c r="L5" s="1405"/>
      <c r="M5" s="1405"/>
      <c r="N5" s="1405"/>
      <c r="O5" s="1405"/>
      <c r="P5" s="1405"/>
      <c r="Q5" s="1398"/>
      <c r="R5" s="1405"/>
      <c r="S5" s="1405"/>
      <c r="T5" s="1405"/>
      <c r="U5" s="1405"/>
      <c r="V5" s="1405"/>
      <c r="W5" s="1405"/>
      <c r="X5" s="1398"/>
      <c r="Y5" s="1405"/>
      <c r="Z5" s="1405"/>
      <c r="AA5" s="1405"/>
      <c r="AB5" s="1405"/>
      <c r="AC5" s="1405"/>
      <c r="AD5" s="1405"/>
      <c r="AE5" s="1398"/>
      <c r="AF5" s="1399"/>
      <c r="AG5" s="1399"/>
      <c r="AH5" s="1399"/>
      <c r="AI5" s="1398"/>
      <c r="AJ5" s="1399"/>
      <c r="AK5" s="1399"/>
      <c r="AL5" s="1399"/>
      <c r="AM5" s="145">
        <v>0.15</v>
      </c>
      <c r="AN5" s="1399"/>
      <c r="AO5" s="1399"/>
      <c r="AP5" s="1402"/>
      <c r="AQ5" s="1394"/>
      <c r="AR5" s="1394"/>
    </row>
    <row r="6" spans="1:44">
      <c r="A6" s="432"/>
      <c r="B6" s="432"/>
      <c r="C6" s="433">
        <v>1</v>
      </c>
      <c r="D6" s="434">
        <f>C6+1</f>
        <v>2</v>
      </c>
      <c r="E6" s="434">
        <v>3</v>
      </c>
      <c r="F6" s="435" t="s">
        <v>129</v>
      </c>
      <c r="G6" s="435" t="s">
        <v>130</v>
      </c>
      <c r="H6" s="435" t="s">
        <v>131</v>
      </c>
      <c r="I6" s="434">
        <f>E6+1</f>
        <v>4</v>
      </c>
      <c r="J6" s="434">
        <f t="shared" ref="J6:AR6" si="0">I6+1</f>
        <v>5</v>
      </c>
      <c r="K6" s="434">
        <f t="shared" si="0"/>
        <v>6</v>
      </c>
      <c r="L6" s="434">
        <f t="shared" si="0"/>
        <v>7</v>
      </c>
      <c r="M6" s="434">
        <f t="shared" si="0"/>
        <v>8</v>
      </c>
      <c r="N6" s="434">
        <f t="shared" si="0"/>
        <v>9</v>
      </c>
      <c r="O6" s="434">
        <f t="shared" si="0"/>
        <v>10</v>
      </c>
      <c r="P6" s="434">
        <f t="shared" si="0"/>
        <v>11</v>
      </c>
      <c r="Q6" s="434">
        <f t="shared" si="0"/>
        <v>12</v>
      </c>
      <c r="R6" s="434">
        <f t="shared" si="0"/>
        <v>13</v>
      </c>
      <c r="S6" s="434">
        <f t="shared" si="0"/>
        <v>14</v>
      </c>
      <c r="T6" s="434">
        <f t="shared" si="0"/>
        <v>15</v>
      </c>
      <c r="U6" s="434">
        <f t="shared" si="0"/>
        <v>16</v>
      </c>
      <c r="V6" s="434">
        <f t="shared" si="0"/>
        <v>17</v>
      </c>
      <c r="W6" s="434">
        <f t="shared" si="0"/>
        <v>18</v>
      </c>
      <c r="X6" s="434">
        <f t="shared" si="0"/>
        <v>19</v>
      </c>
      <c r="Y6" s="434">
        <f t="shared" si="0"/>
        <v>20</v>
      </c>
      <c r="Z6" s="434">
        <f t="shared" si="0"/>
        <v>21</v>
      </c>
      <c r="AA6" s="434">
        <f t="shared" si="0"/>
        <v>22</v>
      </c>
      <c r="AB6" s="434">
        <f t="shared" si="0"/>
        <v>23</v>
      </c>
      <c r="AC6" s="434">
        <f t="shared" si="0"/>
        <v>24</v>
      </c>
      <c r="AD6" s="434">
        <f t="shared" si="0"/>
        <v>25</v>
      </c>
      <c r="AE6" s="434">
        <f t="shared" si="0"/>
        <v>26</v>
      </c>
      <c r="AF6" s="434">
        <f t="shared" si="0"/>
        <v>27</v>
      </c>
      <c r="AG6" s="434">
        <f t="shared" si="0"/>
        <v>28</v>
      </c>
      <c r="AH6" s="434">
        <f t="shared" si="0"/>
        <v>29</v>
      </c>
      <c r="AI6" s="434">
        <f t="shared" si="0"/>
        <v>30</v>
      </c>
      <c r="AJ6" s="434">
        <f t="shared" si="0"/>
        <v>31</v>
      </c>
      <c r="AK6" s="434">
        <f t="shared" si="0"/>
        <v>32</v>
      </c>
      <c r="AL6" s="434">
        <f t="shared" si="0"/>
        <v>33</v>
      </c>
      <c r="AM6" s="434">
        <f t="shared" si="0"/>
        <v>34</v>
      </c>
      <c r="AN6" s="434">
        <f t="shared" si="0"/>
        <v>35</v>
      </c>
      <c r="AO6" s="434">
        <f t="shared" si="0"/>
        <v>36</v>
      </c>
      <c r="AP6" s="434">
        <f t="shared" si="0"/>
        <v>37</v>
      </c>
      <c r="AQ6" s="434">
        <f t="shared" si="0"/>
        <v>38</v>
      </c>
      <c r="AR6" s="434">
        <f t="shared" si="0"/>
        <v>39</v>
      </c>
    </row>
    <row r="7" spans="1:44" ht="13.8" hidden="1">
      <c r="A7" s="147"/>
      <c r="B7" s="148"/>
      <c r="C7" s="149"/>
      <c r="D7" s="150"/>
      <c r="E7" s="150"/>
      <c r="F7" s="151"/>
      <c r="G7" s="151"/>
      <c r="H7" s="151"/>
      <c r="I7" s="152"/>
      <c r="J7" s="153"/>
      <c r="K7" s="149"/>
      <c r="L7" s="153"/>
      <c r="M7" s="149"/>
      <c r="N7" s="149"/>
      <c r="O7" s="149"/>
      <c r="P7" s="153"/>
      <c r="Q7" s="149"/>
      <c r="R7" s="149"/>
      <c r="S7" s="153"/>
      <c r="T7" s="149"/>
      <c r="U7" s="149"/>
      <c r="V7" s="149"/>
      <c r="W7" s="153"/>
      <c r="X7" s="149"/>
      <c r="Y7" s="149"/>
      <c r="Z7" s="149"/>
      <c r="AA7" s="149"/>
      <c r="AB7" s="149"/>
      <c r="AC7" s="149"/>
      <c r="AD7" s="150"/>
      <c r="AE7" s="154"/>
      <c r="AF7" s="155"/>
      <c r="AG7" s="156"/>
      <c r="AH7" s="157"/>
      <c r="AI7" s="158"/>
      <c r="AJ7" s="159"/>
      <c r="AK7" s="159"/>
      <c r="AL7" s="160"/>
      <c r="AM7" s="160"/>
      <c r="AN7" s="160"/>
      <c r="AO7" s="160"/>
      <c r="AP7" s="161"/>
      <c r="AQ7" s="162"/>
      <c r="AR7" s="162"/>
    </row>
    <row r="8" spans="1:44" s="146" customFormat="1" ht="15" customHeight="1">
      <c r="A8" s="378">
        <v>1</v>
      </c>
      <c r="B8" s="379" t="s">
        <v>39</v>
      </c>
      <c r="C8" s="380">
        <v>476392338</v>
      </c>
      <c r="D8" s="380">
        <v>85111883</v>
      </c>
      <c r="E8" s="380">
        <f>C8-D8</f>
        <v>391280455</v>
      </c>
      <c r="F8" s="380">
        <v>385535517</v>
      </c>
      <c r="G8" s="381">
        <f>(E8-F8)/F8</f>
        <v>1.4901190024471857E-2</v>
      </c>
      <c r="H8" s="382">
        <f t="shared" ref="H8:H39" si="1">IF((E8-F8)/F8&gt;$H$5,F8*(1+$H$5),E8)</f>
        <v>391280455</v>
      </c>
      <c r="I8" s="383">
        <v>5.15</v>
      </c>
      <c r="J8" s="384">
        <v>1929039</v>
      </c>
      <c r="K8" s="383">
        <v>20.059999999999999</v>
      </c>
      <c r="L8" s="384">
        <v>7280104</v>
      </c>
      <c r="M8" s="385">
        <v>10</v>
      </c>
      <c r="N8" s="385">
        <v>13.45</v>
      </c>
      <c r="O8" s="385">
        <v>2</v>
      </c>
      <c r="P8" s="384">
        <v>1136013</v>
      </c>
      <c r="Q8" s="380">
        <f>J8+L8+P8</f>
        <v>10345156</v>
      </c>
      <c r="R8" s="386">
        <v>0</v>
      </c>
      <c r="S8" s="384">
        <v>0</v>
      </c>
      <c r="T8" s="385">
        <v>0</v>
      </c>
      <c r="U8" s="385">
        <v>0</v>
      </c>
      <c r="V8" s="385">
        <v>0</v>
      </c>
      <c r="W8" s="384">
        <v>14</v>
      </c>
      <c r="X8" s="380">
        <f>S8+W8</f>
        <v>14</v>
      </c>
      <c r="Y8" s="387">
        <f>I8+K8+R8</f>
        <v>25.21</v>
      </c>
      <c r="Z8" s="380">
        <f>J8+L8+S8</f>
        <v>9209143</v>
      </c>
      <c r="AA8" s="380">
        <f>P8+W8</f>
        <v>1136027</v>
      </c>
      <c r="AB8" s="388">
        <f t="shared" ref="AB8:AB39" si="2">ROUND((X8/E8)*1000,2)</f>
        <v>0</v>
      </c>
      <c r="AC8" s="389">
        <f t="shared" ref="AC8:AC39" si="3">ROUND((Q8/E8)*1000,2)</f>
        <v>26.44</v>
      </c>
      <c r="AD8" s="390">
        <f t="shared" ref="AD8:AD39" si="4">ROUND((AE8/E8)*1000,2)</f>
        <v>26.44</v>
      </c>
      <c r="AE8" s="391">
        <f>X8+Q8</f>
        <v>10345170</v>
      </c>
      <c r="AF8" s="392">
        <v>1.4999999999999999E-2</v>
      </c>
      <c r="AG8" s="393">
        <v>12460519</v>
      </c>
      <c r="AH8" s="393">
        <v>0</v>
      </c>
      <c r="AI8" s="394">
        <f>AG8+AH8</f>
        <v>12460519</v>
      </c>
      <c r="AJ8" s="391">
        <v>816697800</v>
      </c>
      <c r="AK8" s="391">
        <f t="shared" ref="AK8:AK18" si="5">ROUND(AI8/AF8,0)</f>
        <v>830701267</v>
      </c>
      <c r="AL8" s="395">
        <f>(AK8-AJ8)/AJ8</f>
        <v>1.714644878436063E-2</v>
      </c>
      <c r="AM8" s="396">
        <f>IF((AK8-AJ8)/AJ8&gt;$AM$5,AJ8*(1+$AM$5),AK8)</f>
        <v>830701267</v>
      </c>
      <c r="AN8" s="381">
        <f t="shared" ref="AN8:AN39" si="6">AG8/AK8</f>
        <v>1.499999999398099E-2</v>
      </c>
      <c r="AO8" s="381">
        <f t="shared" ref="AO8:AO39" si="7">AH8/AK8</f>
        <v>0</v>
      </c>
      <c r="AP8" s="391">
        <v>573562</v>
      </c>
      <c r="AQ8" s="391">
        <f t="shared" ref="AQ8:AQ39" si="8">AP8+AE8+AI8</f>
        <v>23379251</v>
      </c>
      <c r="AR8" s="391">
        <f>ROUND(AQ8/'3_Levels 1&amp;2'!C4,2)</f>
        <v>2428.2600000000002</v>
      </c>
    </row>
    <row r="9" spans="1:44" s="146" customFormat="1" ht="15" customHeight="1">
      <c r="A9" s="378">
        <v>2</v>
      </c>
      <c r="B9" s="379" t="s">
        <v>40</v>
      </c>
      <c r="C9" s="380">
        <v>117076170</v>
      </c>
      <c r="D9" s="380">
        <v>26879868</v>
      </c>
      <c r="E9" s="380">
        <f t="shared" ref="E9:E72" si="9">C9-D9</f>
        <v>90196302</v>
      </c>
      <c r="F9" s="380">
        <v>83837692</v>
      </c>
      <c r="G9" s="381">
        <f t="shared" ref="G9:G72" si="10">(E9-F9)/F9</f>
        <v>7.5844287316497214E-2</v>
      </c>
      <c r="H9" s="382">
        <f t="shared" si="1"/>
        <v>90196302</v>
      </c>
      <c r="I9" s="383">
        <v>4.28</v>
      </c>
      <c r="J9" s="384">
        <v>349767</v>
      </c>
      <c r="K9" s="383">
        <v>5.15</v>
      </c>
      <c r="L9" s="384">
        <v>483920</v>
      </c>
      <c r="M9" s="385">
        <v>12.89</v>
      </c>
      <c r="N9" s="385">
        <v>89.88</v>
      </c>
      <c r="O9" s="385">
        <v>6</v>
      </c>
      <c r="P9" s="384">
        <v>1746111</v>
      </c>
      <c r="Q9" s="380">
        <f t="shared" ref="Q9:Q72" si="11">J9+L9+P9</f>
        <v>2579798</v>
      </c>
      <c r="R9" s="385">
        <v>0</v>
      </c>
      <c r="S9" s="384">
        <v>0</v>
      </c>
      <c r="T9" s="385">
        <v>18.25</v>
      </c>
      <c r="U9" s="385">
        <v>35</v>
      </c>
      <c r="V9" s="385">
        <v>4</v>
      </c>
      <c r="W9" s="384">
        <v>1521039</v>
      </c>
      <c r="X9" s="380">
        <f t="shared" ref="X9:X72" si="12">S9+W9</f>
        <v>1521039</v>
      </c>
      <c r="Y9" s="387">
        <f t="shared" ref="Y9:Y72" si="13">I9+K9+R9</f>
        <v>9.43</v>
      </c>
      <c r="Z9" s="380">
        <f t="shared" ref="Z9:Z72" si="14">J9+L9+S9</f>
        <v>833687</v>
      </c>
      <c r="AA9" s="380">
        <f t="shared" ref="AA9:AA72" si="15">P9+W9</f>
        <v>3267150</v>
      </c>
      <c r="AB9" s="388">
        <f t="shared" si="2"/>
        <v>16.86</v>
      </c>
      <c r="AC9" s="389">
        <f t="shared" si="3"/>
        <v>28.6</v>
      </c>
      <c r="AD9" s="390">
        <f t="shared" si="4"/>
        <v>45.47</v>
      </c>
      <c r="AE9" s="391">
        <f t="shared" ref="AE9:AE72" si="16">X9+Q9</f>
        <v>4100837</v>
      </c>
      <c r="AF9" s="392">
        <v>0.03</v>
      </c>
      <c r="AG9" s="393">
        <v>7755760</v>
      </c>
      <c r="AH9" s="393">
        <v>0</v>
      </c>
      <c r="AI9" s="394">
        <f t="shared" ref="AI9:AI72" si="17">AG9+AH9</f>
        <v>7755760</v>
      </c>
      <c r="AJ9" s="391">
        <v>254595233</v>
      </c>
      <c r="AK9" s="391">
        <f t="shared" si="5"/>
        <v>258525333</v>
      </c>
      <c r="AL9" s="395">
        <f t="shared" ref="AL9:AL72" si="18">(AK9-AJ9)/AJ9</f>
        <v>1.5436659805802413E-2</v>
      </c>
      <c r="AM9" s="396">
        <f t="shared" ref="AM9:AM72" si="19">IF((AK9-AJ9)/AJ9&gt;$AM$5,AJ9*(1+$AM$5),AK9)</f>
        <v>258525333</v>
      </c>
      <c r="AN9" s="381">
        <f t="shared" si="6"/>
        <v>3.0000000038680929E-2</v>
      </c>
      <c r="AO9" s="381">
        <f t="shared" si="7"/>
        <v>0</v>
      </c>
      <c r="AP9" s="391">
        <v>89757</v>
      </c>
      <c r="AQ9" s="391">
        <f t="shared" si="8"/>
        <v>11946354</v>
      </c>
      <c r="AR9" s="391">
        <f>ROUND(AQ9/'3_Levels 1&amp;2'!C5,2)</f>
        <v>2965.09</v>
      </c>
    </row>
    <row r="10" spans="1:44" s="146" customFormat="1" ht="15" customHeight="1">
      <c r="A10" s="378">
        <v>3</v>
      </c>
      <c r="B10" s="379" t="s">
        <v>41</v>
      </c>
      <c r="C10" s="380">
        <v>1329393040</v>
      </c>
      <c r="D10" s="380">
        <v>208641347</v>
      </c>
      <c r="E10" s="380">
        <f t="shared" si="9"/>
        <v>1120751693</v>
      </c>
      <c r="F10" s="380">
        <v>1035526840</v>
      </c>
      <c r="G10" s="381">
        <f t="shared" si="10"/>
        <v>8.2300959963529291E-2</v>
      </c>
      <c r="H10" s="382">
        <f t="shared" si="1"/>
        <v>1120751693</v>
      </c>
      <c r="I10" s="383">
        <v>3.61</v>
      </c>
      <c r="J10" s="384">
        <v>4020147</v>
      </c>
      <c r="K10" s="383">
        <v>42.9</v>
      </c>
      <c r="L10" s="384">
        <v>47774565</v>
      </c>
      <c r="M10" s="385">
        <v>0</v>
      </c>
      <c r="N10" s="385">
        <v>0</v>
      </c>
      <c r="O10" s="385">
        <v>0</v>
      </c>
      <c r="P10" s="384">
        <v>0</v>
      </c>
      <c r="Q10" s="380">
        <f t="shared" si="11"/>
        <v>51794712</v>
      </c>
      <c r="R10" s="385">
        <v>15.08</v>
      </c>
      <c r="S10" s="384">
        <v>16793235</v>
      </c>
      <c r="T10" s="385">
        <v>0</v>
      </c>
      <c r="U10" s="385">
        <v>0</v>
      </c>
      <c r="V10" s="385">
        <v>0</v>
      </c>
      <c r="W10" s="384">
        <v>0</v>
      </c>
      <c r="X10" s="380">
        <f t="shared" si="12"/>
        <v>16793235</v>
      </c>
      <c r="Y10" s="387">
        <f t="shared" si="13"/>
        <v>61.589999999999996</v>
      </c>
      <c r="Z10" s="380">
        <f t="shared" si="14"/>
        <v>68587947</v>
      </c>
      <c r="AA10" s="380">
        <f t="shared" si="15"/>
        <v>0</v>
      </c>
      <c r="AB10" s="388">
        <f t="shared" si="2"/>
        <v>14.98</v>
      </c>
      <c r="AC10" s="389">
        <f t="shared" si="3"/>
        <v>46.21</v>
      </c>
      <c r="AD10" s="390">
        <f t="shared" si="4"/>
        <v>61.2</v>
      </c>
      <c r="AE10" s="391">
        <f t="shared" si="16"/>
        <v>68587947</v>
      </c>
      <c r="AF10" s="392">
        <v>0.02</v>
      </c>
      <c r="AG10" s="393">
        <v>71210950</v>
      </c>
      <c r="AH10" s="393">
        <v>0</v>
      </c>
      <c r="AI10" s="394">
        <f t="shared" si="17"/>
        <v>71210950</v>
      </c>
      <c r="AJ10" s="391">
        <v>3239132750</v>
      </c>
      <c r="AK10" s="391">
        <f t="shared" si="5"/>
        <v>3560547500</v>
      </c>
      <c r="AL10" s="392">
        <f t="shared" si="18"/>
        <v>9.9228643839929062E-2</v>
      </c>
      <c r="AM10" s="391">
        <f t="shared" si="19"/>
        <v>3560547500</v>
      </c>
      <c r="AN10" s="381">
        <f t="shared" si="6"/>
        <v>0.02</v>
      </c>
      <c r="AO10" s="381">
        <f t="shared" si="7"/>
        <v>0</v>
      </c>
      <c r="AP10" s="391">
        <v>190160</v>
      </c>
      <c r="AQ10" s="391">
        <f t="shared" si="8"/>
        <v>139989057</v>
      </c>
      <c r="AR10" s="391">
        <f>ROUND(AQ10/'3_Levels 1&amp;2'!C6,2)</f>
        <v>6462.72</v>
      </c>
    </row>
    <row r="11" spans="1:44" s="146" customFormat="1" ht="15" customHeight="1">
      <c r="A11" s="378">
        <v>4</v>
      </c>
      <c r="B11" s="379" t="s">
        <v>42</v>
      </c>
      <c r="C11" s="380">
        <v>248237320</v>
      </c>
      <c r="D11" s="380">
        <v>36131800</v>
      </c>
      <c r="E11" s="380">
        <f t="shared" si="9"/>
        <v>212105520</v>
      </c>
      <c r="F11" s="380">
        <v>173570703</v>
      </c>
      <c r="G11" s="381">
        <f t="shared" si="10"/>
        <v>0.22201221942391972</v>
      </c>
      <c r="H11" s="382">
        <f t="shared" si="1"/>
        <v>190927773.30000001</v>
      </c>
      <c r="I11" s="383">
        <v>5.49</v>
      </c>
      <c r="J11" s="384">
        <v>1239637</v>
      </c>
      <c r="K11" s="383">
        <v>33.880000000000003</v>
      </c>
      <c r="L11" s="384">
        <v>7650444</v>
      </c>
      <c r="M11" s="385">
        <v>0</v>
      </c>
      <c r="N11" s="385">
        <v>0</v>
      </c>
      <c r="O11" s="385">
        <v>0</v>
      </c>
      <c r="P11" s="384">
        <v>0</v>
      </c>
      <c r="Q11" s="380">
        <f t="shared" si="11"/>
        <v>8890081</v>
      </c>
      <c r="R11" s="385">
        <v>0</v>
      </c>
      <c r="S11" s="384">
        <v>0</v>
      </c>
      <c r="T11" s="385">
        <v>0</v>
      </c>
      <c r="U11" s="385">
        <v>0</v>
      </c>
      <c r="V11" s="385">
        <v>0</v>
      </c>
      <c r="W11" s="384">
        <v>0</v>
      </c>
      <c r="X11" s="380">
        <f t="shared" si="12"/>
        <v>0</v>
      </c>
      <c r="Y11" s="387">
        <f t="shared" si="13"/>
        <v>39.370000000000005</v>
      </c>
      <c r="Z11" s="380">
        <f t="shared" si="14"/>
        <v>8890081</v>
      </c>
      <c r="AA11" s="380">
        <f t="shared" si="15"/>
        <v>0</v>
      </c>
      <c r="AB11" s="388">
        <f t="shared" si="2"/>
        <v>0</v>
      </c>
      <c r="AC11" s="389">
        <f t="shared" si="3"/>
        <v>41.91</v>
      </c>
      <c r="AD11" s="390">
        <f t="shared" si="4"/>
        <v>41.91</v>
      </c>
      <c r="AE11" s="391">
        <f t="shared" si="16"/>
        <v>8890081</v>
      </c>
      <c r="AF11" s="392">
        <v>0.03</v>
      </c>
      <c r="AG11" s="393">
        <v>7057203</v>
      </c>
      <c r="AH11" s="393">
        <v>0</v>
      </c>
      <c r="AI11" s="394">
        <f t="shared" si="17"/>
        <v>7057203</v>
      </c>
      <c r="AJ11" s="391">
        <v>254724433</v>
      </c>
      <c r="AK11" s="391">
        <f t="shared" si="5"/>
        <v>235240100</v>
      </c>
      <c r="AL11" s="392">
        <f t="shared" si="18"/>
        <v>-7.6491810269335256E-2</v>
      </c>
      <c r="AM11" s="391">
        <f t="shared" si="19"/>
        <v>235240100</v>
      </c>
      <c r="AN11" s="381">
        <f t="shared" si="6"/>
        <v>0.03</v>
      </c>
      <c r="AO11" s="381">
        <f t="shared" si="7"/>
        <v>0</v>
      </c>
      <c r="AP11" s="391">
        <v>112119.5</v>
      </c>
      <c r="AQ11" s="391">
        <f t="shared" si="8"/>
        <v>16059403.5</v>
      </c>
      <c r="AR11" s="391">
        <f>ROUND(AQ11/'3_Levels 1&amp;2'!C7,2)</f>
        <v>4721.97</v>
      </c>
    </row>
    <row r="12" spans="1:44" s="146" customFormat="1" ht="15" customHeight="1">
      <c r="A12" s="397">
        <v>5</v>
      </c>
      <c r="B12" s="398" t="s">
        <v>43</v>
      </c>
      <c r="C12" s="399">
        <v>194414444</v>
      </c>
      <c r="D12" s="399">
        <v>60233133</v>
      </c>
      <c r="E12" s="399">
        <f t="shared" si="9"/>
        <v>134181311</v>
      </c>
      <c r="F12" s="399">
        <v>129774178</v>
      </c>
      <c r="G12" s="400">
        <f t="shared" si="10"/>
        <v>3.3960014757327149E-2</v>
      </c>
      <c r="H12" s="401">
        <f t="shared" si="1"/>
        <v>134181311</v>
      </c>
      <c r="I12" s="402">
        <v>3.62</v>
      </c>
      <c r="J12" s="403">
        <v>484464</v>
      </c>
      <c r="K12" s="402">
        <v>20</v>
      </c>
      <c r="L12" s="403">
        <v>2676471</v>
      </c>
      <c r="M12" s="404">
        <v>0</v>
      </c>
      <c r="N12" s="404">
        <v>0</v>
      </c>
      <c r="O12" s="404">
        <v>0</v>
      </c>
      <c r="P12" s="403">
        <v>0</v>
      </c>
      <c r="Q12" s="399">
        <f t="shared" si="11"/>
        <v>3160935</v>
      </c>
      <c r="R12" s="404">
        <v>0</v>
      </c>
      <c r="S12" s="403">
        <v>0</v>
      </c>
      <c r="T12" s="404">
        <v>0</v>
      </c>
      <c r="U12" s="404">
        <v>0</v>
      </c>
      <c r="V12" s="404">
        <v>0</v>
      </c>
      <c r="W12" s="403">
        <v>0</v>
      </c>
      <c r="X12" s="399">
        <f t="shared" si="12"/>
        <v>0</v>
      </c>
      <c r="Y12" s="405">
        <f t="shared" si="13"/>
        <v>23.62</v>
      </c>
      <c r="Z12" s="399">
        <f t="shared" si="14"/>
        <v>3160935</v>
      </c>
      <c r="AA12" s="399">
        <f t="shared" si="15"/>
        <v>0</v>
      </c>
      <c r="AB12" s="406">
        <f t="shared" si="2"/>
        <v>0</v>
      </c>
      <c r="AC12" s="407">
        <f t="shared" si="3"/>
        <v>23.56</v>
      </c>
      <c r="AD12" s="408">
        <f t="shared" si="4"/>
        <v>23.56</v>
      </c>
      <c r="AE12" s="409">
        <f t="shared" si="16"/>
        <v>3160935</v>
      </c>
      <c r="AF12" s="410">
        <v>1.7500000000000002E-2</v>
      </c>
      <c r="AG12" s="411">
        <v>7941542</v>
      </c>
      <c r="AH12" s="411">
        <v>0</v>
      </c>
      <c r="AI12" s="412">
        <f t="shared" si="17"/>
        <v>7941542</v>
      </c>
      <c r="AJ12" s="409">
        <v>446352686</v>
      </c>
      <c r="AK12" s="409">
        <f t="shared" si="5"/>
        <v>453802400</v>
      </c>
      <c r="AL12" s="410">
        <f t="shared" si="18"/>
        <v>1.6690196415665794E-2</v>
      </c>
      <c r="AM12" s="409">
        <f t="shared" si="19"/>
        <v>453802400</v>
      </c>
      <c r="AN12" s="400">
        <f t="shared" si="6"/>
        <v>1.7500000000000002E-2</v>
      </c>
      <c r="AO12" s="400">
        <f t="shared" si="7"/>
        <v>0</v>
      </c>
      <c r="AP12" s="409">
        <v>402872</v>
      </c>
      <c r="AQ12" s="409">
        <f t="shared" si="8"/>
        <v>11505349</v>
      </c>
      <c r="AR12" s="409">
        <f>ROUND(AQ12/'3_Levels 1&amp;2'!C8,2)</f>
        <v>2082.04</v>
      </c>
    </row>
    <row r="13" spans="1:44" s="146" customFormat="1" ht="15" customHeight="1">
      <c r="A13" s="378">
        <v>6</v>
      </c>
      <c r="B13" s="379" t="s">
        <v>44</v>
      </c>
      <c r="C13" s="380">
        <v>299031152</v>
      </c>
      <c r="D13" s="380">
        <v>53353826</v>
      </c>
      <c r="E13" s="380">
        <f t="shared" si="9"/>
        <v>245677326</v>
      </c>
      <c r="F13" s="380">
        <v>237077702</v>
      </c>
      <c r="G13" s="381">
        <f t="shared" si="10"/>
        <v>3.6273440848519779E-2</v>
      </c>
      <c r="H13" s="382">
        <f t="shared" si="1"/>
        <v>245677326</v>
      </c>
      <c r="I13" s="383">
        <v>4.8600000000000003</v>
      </c>
      <c r="J13" s="384">
        <v>1138209</v>
      </c>
      <c r="K13" s="383">
        <v>30.12</v>
      </c>
      <c r="L13" s="384">
        <v>7054086</v>
      </c>
      <c r="M13" s="385">
        <v>0</v>
      </c>
      <c r="N13" s="385">
        <v>0</v>
      </c>
      <c r="O13" s="385">
        <v>0</v>
      </c>
      <c r="P13" s="384">
        <v>0</v>
      </c>
      <c r="Q13" s="380">
        <f t="shared" si="11"/>
        <v>8192295</v>
      </c>
      <c r="R13" s="386">
        <v>17.8</v>
      </c>
      <c r="S13" s="384">
        <v>4166521</v>
      </c>
      <c r="T13" s="385">
        <v>0</v>
      </c>
      <c r="U13" s="385">
        <v>0</v>
      </c>
      <c r="V13" s="385">
        <v>0</v>
      </c>
      <c r="W13" s="384">
        <v>0</v>
      </c>
      <c r="X13" s="380">
        <f t="shared" si="12"/>
        <v>4166521</v>
      </c>
      <c r="Y13" s="387">
        <f t="shared" si="13"/>
        <v>52.78</v>
      </c>
      <c r="Z13" s="380">
        <f t="shared" si="14"/>
        <v>12358816</v>
      </c>
      <c r="AA13" s="380">
        <f t="shared" si="15"/>
        <v>0</v>
      </c>
      <c r="AB13" s="388">
        <f t="shared" si="2"/>
        <v>16.96</v>
      </c>
      <c r="AC13" s="389">
        <f t="shared" si="3"/>
        <v>33.35</v>
      </c>
      <c r="AD13" s="390">
        <f t="shared" si="4"/>
        <v>50.31</v>
      </c>
      <c r="AE13" s="391">
        <f t="shared" si="16"/>
        <v>12358816</v>
      </c>
      <c r="AF13" s="392">
        <v>0.02</v>
      </c>
      <c r="AG13" s="393">
        <v>12432328</v>
      </c>
      <c r="AH13" s="393">
        <v>0</v>
      </c>
      <c r="AI13" s="394">
        <f t="shared" si="17"/>
        <v>12432328</v>
      </c>
      <c r="AJ13" s="391">
        <v>590587000</v>
      </c>
      <c r="AK13" s="391">
        <f t="shared" si="5"/>
        <v>621616400</v>
      </c>
      <c r="AL13" s="395">
        <f t="shared" si="18"/>
        <v>5.2539930611408651E-2</v>
      </c>
      <c r="AM13" s="396">
        <f t="shared" si="19"/>
        <v>621616400</v>
      </c>
      <c r="AN13" s="381">
        <f t="shared" si="6"/>
        <v>0.02</v>
      </c>
      <c r="AO13" s="381">
        <f t="shared" si="7"/>
        <v>0</v>
      </c>
      <c r="AP13" s="391">
        <v>320035.5</v>
      </c>
      <c r="AQ13" s="391">
        <f t="shared" si="8"/>
        <v>25111179.5</v>
      </c>
      <c r="AR13" s="391">
        <f>ROUND(AQ13/'3_Levels 1&amp;2'!C9,2)</f>
        <v>4238.8900000000003</v>
      </c>
    </row>
    <row r="14" spans="1:44" s="146" customFormat="1" ht="15" customHeight="1">
      <c r="A14" s="378">
        <v>7</v>
      </c>
      <c r="B14" s="379" t="s">
        <v>45</v>
      </c>
      <c r="C14" s="380">
        <v>398242620</v>
      </c>
      <c r="D14" s="380">
        <v>16175533</v>
      </c>
      <c r="E14" s="380">
        <f t="shared" si="9"/>
        <v>382067087</v>
      </c>
      <c r="F14" s="380">
        <v>394237193</v>
      </c>
      <c r="G14" s="381">
        <f t="shared" si="10"/>
        <v>-3.087000977099591E-2</v>
      </c>
      <c r="H14" s="382">
        <f t="shared" si="1"/>
        <v>382067087</v>
      </c>
      <c r="I14" s="383">
        <v>5.49</v>
      </c>
      <c r="J14" s="384">
        <v>2086989</v>
      </c>
      <c r="K14" s="383">
        <v>47.7</v>
      </c>
      <c r="L14" s="384">
        <v>18132853</v>
      </c>
      <c r="M14" s="385">
        <v>0</v>
      </c>
      <c r="N14" s="385">
        <v>0</v>
      </c>
      <c r="O14" s="385">
        <v>0</v>
      </c>
      <c r="P14" s="384">
        <v>0</v>
      </c>
      <c r="Q14" s="380">
        <f t="shared" si="11"/>
        <v>20219842</v>
      </c>
      <c r="R14" s="385">
        <v>0</v>
      </c>
      <c r="S14" s="384">
        <v>0</v>
      </c>
      <c r="T14" s="385">
        <v>3</v>
      </c>
      <c r="U14" s="385">
        <v>70</v>
      </c>
      <c r="V14" s="385">
        <v>0</v>
      </c>
      <c r="W14" s="384">
        <v>1335579</v>
      </c>
      <c r="X14" s="380">
        <f t="shared" si="12"/>
        <v>1335579</v>
      </c>
      <c r="Y14" s="387">
        <f t="shared" si="13"/>
        <v>53.190000000000005</v>
      </c>
      <c r="Z14" s="380">
        <f t="shared" si="14"/>
        <v>20219842</v>
      </c>
      <c r="AA14" s="380">
        <f t="shared" si="15"/>
        <v>1335579</v>
      </c>
      <c r="AB14" s="388">
        <f t="shared" si="2"/>
        <v>3.5</v>
      </c>
      <c r="AC14" s="389">
        <f t="shared" si="3"/>
        <v>52.92</v>
      </c>
      <c r="AD14" s="390">
        <f t="shared" si="4"/>
        <v>56.42</v>
      </c>
      <c r="AE14" s="391">
        <f t="shared" si="16"/>
        <v>21555421</v>
      </c>
      <c r="AF14" s="392">
        <v>0.02</v>
      </c>
      <c r="AG14" s="393">
        <v>4753492</v>
      </c>
      <c r="AH14" s="393">
        <v>0</v>
      </c>
      <c r="AI14" s="394">
        <f t="shared" si="17"/>
        <v>4753492</v>
      </c>
      <c r="AJ14" s="391">
        <v>229496150</v>
      </c>
      <c r="AK14" s="391">
        <f t="shared" si="5"/>
        <v>237674600</v>
      </c>
      <c r="AL14" s="395">
        <f t="shared" si="18"/>
        <v>3.5636545536820552E-2</v>
      </c>
      <c r="AM14" s="396">
        <f t="shared" si="19"/>
        <v>237674600</v>
      </c>
      <c r="AN14" s="381">
        <f t="shared" si="6"/>
        <v>0.02</v>
      </c>
      <c r="AO14" s="381">
        <f t="shared" si="7"/>
        <v>0</v>
      </c>
      <c r="AP14" s="391">
        <v>137804</v>
      </c>
      <c r="AQ14" s="391">
        <f t="shared" si="8"/>
        <v>26446717</v>
      </c>
      <c r="AR14" s="391">
        <f>ROUND(AQ14/'3_Levels 1&amp;2'!C10,2)</f>
        <v>12283.66</v>
      </c>
    </row>
    <row r="15" spans="1:44" s="146" customFormat="1" ht="15" customHeight="1">
      <c r="A15" s="378">
        <v>8</v>
      </c>
      <c r="B15" s="379" t="s">
        <v>46</v>
      </c>
      <c r="C15" s="380">
        <v>1164884000</v>
      </c>
      <c r="D15" s="380">
        <v>186730672</v>
      </c>
      <c r="E15" s="380">
        <f t="shared" si="9"/>
        <v>978153328</v>
      </c>
      <c r="F15" s="380">
        <v>950687572</v>
      </c>
      <c r="G15" s="381">
        <f t="shared" si="10"/>
        <v>2.889041238039872E-2</v>
      </c>
      <c r="H15" s="382">
        <f t="shared" si="1"/>
        <v>978153328</v>
      </c>
      <c r="I15" s="383">
        <v>3.31</v>
      </c>
      <c r="J15" s="384">
        <v>3202338</v>
      </c>
      <c r="K15" s="383">
        <v>40.79</v>
      </c>
      <c r="L15" s="384">
        <v>39451196</v>
      </c>
      <c r="M15" s="385">
        <v>0</v>
      </c>
      <c r="N15" s="385">
        <v>0</v>
      </c>
      <c r="O15" s="385">
        <v>0</v>
      </c>
      <c r="P15" s="384">
        <v>0</v>
      </c>
      <c r="Q15" s="380">
        <f t="shared" si="11"/>
        <v>42653534</v>
      </c>
      <c r="R15" s="385">
        <v>13.55</v>
      </c>
      <c r="S15" s="384">
        <v>13109563</v>
      </c>
      <c r="T15" s="385">
        <v>0</v>
      </c>
      <c r="U15" s="385">
        <v>0</v>
      </c>
      <c r="V15" s="385">
        <v>0</v>
      </c>
      <c r="W15" s="384">
        <v>0</v>
      </c>
      <c r="X15" s="380">
        <f t="shared" si="12"/>
        <v>13109563</v>
      </c>
      <c r="Y15" s="387">
        <f t="shared" si="13"/>
        <v>57.650000000000006</v>
      </c>
      <c r="Z15" s="380">
        <f t="shared" si="14"/>
        <v>55763097</v>
      </c>
      <c r="AA15" s="380">
        <f t="shared" si="15"/>
        <v>0</v>
      </c>
      <c r="AB15" s="388">
        <f t="shared" si="2"/>
        <v>13.4</v>
      </c>
      <c r="AC15" s="389">
        <f t="shared" si="3"/>
        <v>43.61</v>
      </c>
      <c r="AD15" s="390">
        <f t="shared" si="4"/>
        <v>57.01</v>
      </c>
      <c r="AE15" s="391">
        <f t="shared" si="16"/>
        <v>55763097</v>
      </c>
      <c r="AF15" s="392">
        <v>1.7500000000000002E-2</v>
      </c>
      <c r="AG15" s="393">
        <v>44341064</v>
      </c>
      <c r="AH15" s="393">
        <v>0</v>
      </c>
      <c r="AI15" s="394">
        <f t="shared" si="17"/>
        <v>44341064</v>
      </c>
      <c r="AJ15" s="391">
        <v>2409540914</v>
      </c>
      <c r="AK15" s="391">
        <f t="shared" si="5"/>
        <v>2533775086</v>
      </c>
      <c r="AL15" s="392">
        <f t="shared" si="18"/>
        <v>5.15592705972205E-2</v>
      </c>
      <c r="AM15" s="391">
        <f t="shared" si="19"/>
        <v>2533775086</v>
      </c>
      <c r="AN15" s="381">
        <f t="shared" si="6"/>
        <v>1.749999999802666E-2</v>
      </c>
      <c r="AO15" s="381">
        <f t="shared" si="7"/>
        <v>0</v>
      </c>
      <c r="AP15" s="391">
        <v>729738</v>
      </c>
      <c r="AQ15" s="391">
        <f t="shared" si="8"/>
        <v>100833899</v>
      </c>
      <c r="AR15" s="391">
        <f>ROUND(AQ15/'3_Levels 1&amp;2'!C11,2)</f>
        <v>4632.8500000000004</v>
      </c>
    </row>
    <row r="16" spans="1:44" s="146" customFormat="1" ht="15" customHeight="1">
      <c r="A16" s="378">
        <v>9</v>
      </c>
      <c r="B16" s="379" t="s">
        <v>47</v>
      </c>
      <c r="C16" s="380">
        <v>2045620492</v>
      </c>
      <c r="D16" s="380">
        <v>345228061</v>
      </c>
      <c r="E16" s="380">
        <f t="shared" si="9"/>
        <v>1700392431</v>
      </c>
      <c r="F16" s="380">
        <v>1672397573</v>
      </c>
      <c r="G16" s="381">
        <f t="shared" si="10"/>
        <v>1.6739355791925679E-2</v>
      </c>
      <c r="H16" s="382">
        <f t="shared" si="1"/>
        <v>1700392431</v>
      </c>
      <c r="I16" s="383">
        <v>7.85</v>
      </c>
      <c r="J16" s="384">
        <v>13180417</v>
      </c>
      <c r="K16" s="383">
        <v>61.81</v>
      </c>
      <c r="L16" s="384">
        <v>103781093</v>
      </c>
      <c r="M16" s="385">
        <v>0</v>
      </c>
      <c r="N16" s="385">
        <v>0</v>
      </c>
      <c r="O16" s="385">
        <v>0</v>
      </c>
      <c r="P16" s="384">
        <v>0</v>
      </c>
      <c r="Q16" s="380">
        <f t="shared" si="11"/>
        <v>116961510</v>
      </c>
      <c r="R16" s="385">
        <v>6</v>
      </c>
      <c r="S16" s="384">
        <v>10073599</v>
      </c>
      <c r="T16" s="385">
        <v>0</v>
      </c>
      <c r="U16" s="385">
        <v>0</v>
      </c>
      <c r="V16" s="385">
        <v>0</v>
      </c>
      <c r="W16" s="384">
        <v>0</v>
      </c>
      <c r="X16" s="380">
        <f t="shared" si="12"/>
        <v>10073599</v>
      </c>
      <c r="Y16" s="387">
        <f t="shared" si="13"/>
        <v>75.66</v>
      </c>
      <c r="Z16" s="380">
        <f t="shared" si="14"/>
        <v>127035109</v>
      </c>
      <c r="AA16" s="380">
        <f t="shared" si="15"/>
        <v>0</v>
      </c>
      <c r="AB16" s="388">
        <f t="shared" si="2"/>
        <v>5.92</v>
      </c>
      <c r="AC16" s="389">
        <f t="shared" si="3"/>
        <v>68.790000000000006</v>
      </c>
      <c r="AD16" s="390">
        <f t="shared" si="4"/>
        <v>74.709999999999994</v>
      </c>
      <c r="AE16" s="391">
        <f t="shared" si="16"/>
        <v>127035109</v>
      </c>
      <c r="AF16" s="392">
        <v>1.4999999999999999E-2</v>
      </c>
      <c r="AG16" s="393">
        <v>79272950</v>
      </c>
      <c r="AH16" s="393">
        <v>0</v>
      </c>
      <c r="AI16" s="394">
        <f t="shared" si="17"/>
        <v>79272950</v>
      </c>
      <c r="AJ16" s="391">
        <v>5009078800</v>
      </c>
      <c r="AK16" s="391">
        <f t="shared" si="5"/>
        <v>5284863333</v>
      </c>
      <c r="AL16" s="392">
        <f t="shared" si="18"/>
        <v>5.5056936417131233E-2</v>
      </c>
      <c r="AM16" s="391">
        <f t="shared" si="19"/>
        <v>5284863333</v>
      </c>
      <c r="AN16" s="381">
        <f t="shared" si="6"/>
        <v>1.5000000000946099E-2</v>
      </c>
      <c r="AO16" s="381">
        <f t="shared" si="7"/>
        <v>0</v>
      </c>
      <c r="AP16" s="391">
        <v>2368202.5</v>
      </c>
      <c r="AQ16" s="391">
        <f t="shared" si="8"/>
        <v>208676261.5</v>
      </c>
      <c r="AR16" s="391">
        <f>ROUND(AQ16/'3_Levels 1&amp;2'!C12,2)</f>
        <v>5200.3999999999996</v>
      </c>
    </row>
    <row r="17" spans="1:44" s="146" customFormat="1" ht="15" customHeight="1">
      <c r="A17" s="397">
        <v>10</v>
      </c>
      <c r="B17" s="398" t="s">
        <v>48</v>
      </c>
      <c r="C17" s="399">
        <v>2099261310</v>
      </c>
      <c r="D17" s="399">
        <v>280498393</v>
      </c>
      <c r="E17" s="399">
        <f t="shared" si="9"/>
        <v>1818762917</v>
      </c>
      <c r="F17" s="399">
        <v>1724708831</v>
      </c>
      <c r="G17" s="400">
        <f t="shared" si="10"/>
        <v>5.4533312701522313E-2</v>
      </c>
      <c r="H17" s="401">
        <f t="shared" si="1"/>
        <v>1818762917</v>
      </c>
      <c r="I17" s="402">
        <v>5.37</v>
      </c>
      <c r="J17" s="403">
        <v>9688644</v>
      </c>
      <c r="K17" s="402">
        <v>12.67</v>
      </c>
      <c r="L17" s="403">
        <v>22900857</v>
      </c>
      <c r="M17" s="404">
        <v>0</v>
      </c>
      <c r="N17" s="404">
        <v>0</v>
      </c>
      <c r="O17" s="404">
        <v>0</v>
      </c>
      <c r="P17" s="403">
        <v>213926</v>
      </c>
      <c r="Q17" s="399">
        <f t="shared" si="11"/>
        <v>32803427</v>
      </c>
      <c r="R17" s="404">
        <v>0</v>
      </c>
      <c r="S17" s="403">
        <v>0</v>
      </c>
      <c r="T17" s="404">
        <v>7.2</v>
      </c>
      <c r="U17" s="404">
        <v>44</v>
      </c>
      <c r="V17" s="404">
        <v>10</v>
      </c>
      <c r="W17" s="403">
        <v>23849388</v>
      </c>
      <c r="X17" s="399">
        <f t="shared" si="12"/>
        <v>23849388</v>
      </c>
      <c r="Y17" s="405">
        <f t="shared" si="13"/>
        <v>18.04</v>
      </c>
      <c r="Z17" s="399">
        <f t="shared" si="14"/>
        <v>32589501</v>
      </c>
      <c r="AA17" s="399">
        <f t="shared" si="15"/>
        <v>24063314</v>
      </c>
      <c r="AB17" s="406">
        <f t="shared" si="2"/>
        <v>13.11</v>
      </c>
      <c r="AC17" s="407">
        <f t="shared" si="3"/>
        <v>18.04</v>
      </c>
      <c r="AD17" s="408">
        <f t="shared" si="4"/>
        <v>31.15</v>
      </c>
      <c r="AE17" s="409">
        <f t="shared" si="16"/>
        <v>56652815</v>
      </c>
      <c r="AF17" s="410">
        <v>0.02</v>
      </c>
      <c r="AG17" s="411">
        <v>110990132</v>
      </c>
      <c r="AH17" s="411">
        <v>0</v>
      </c>
      <c r="AI17" s="412">
        <f t="shared" si="17"/>
        <v>110990132</v>
      </c>
      <c r="AJ17" s="409">
        <v>4880603100</v>
      </c>
      <c r="AK17" s="409">
        <f t="shared" si="5"/>
        <v>5549506600</v>
      </c>
      <c r="AL17" s="410">
        <f t="shared" si="18"/>
        <v>0.13705345144742459</v>
      </c>
      <c r="AM17" s="409">
        <f t="shared" si="19"/>
        <v>5549506600</v>
      </c>
      <c r="AN17" s="400">
        <f t="shared" si="6"/>
        <v>0.02</v>
      </c>
      <c r="AO17" s="400">
        <f t="shared" si="7"/>
        <v>0</v>
      </c>
      <c r="AP17" s="409">
        <v>994171</v>
      </c>
      <c r="AQ17" s="409">
        <f t="shared" si="8"/>
        <v>168637118</v>
      </c>
      <c r="AR17" s="409">
        <f>ROUND(AQ17/'3_Levels 1&amp;2'!C13,2)</f>
        <v>5169.59</v>
      </c>
    </row>
    <row r="18" spans="1:44" s="146" customFormat="1" ht="15" customHeight="1">
      <c r="A18" s="378">
        <v>11</v>
      </c>
      <c r="B18" s="379" t="s">
        <v>49</v>
      </c>
      <c r="C18" s="380">
        <v>72378300</v>
      </c>
      <c r="D18" s="380">
        <v>14136740</v>
      </c>
      <c r="E18" s="380">
        <f t="shared" si="9"/>
        <v>58241560</v>
      </c>
      <c r="F18" s="380">
        <v>58048020</v>
      </c>
      <c r="G18" s="381">
        <f t="shared" si="10"/>
        <v>3.3341361169597172E-3</v>
      </c>
      <c r="H18" s="382">
        <f t="shared" si="1"/>
        <v>58241560</v>
      </c>
      <c r="I18" s="383">
        <v>5.54</v>
      </c>
      <c r="J18" s="384">
        <v>301503</v>
      </c>
      <c r="K18" s="383">
        <v>33.549999999999997</v>
      </c>
      <c r="L18" s="384">
        <v>1813918</v>
      </c>
      <c r="M18" s="385">
        <v>0</v>
      </c>
      <c r="N18" s="385">
        <v>0</v>
      </c>
      <c r="O18" s="385">
        <v>0</v>
      </c>
      <c r="P18" s="384">
        <v>0</v>
      </c>
      <c r="Q18" s="380">
        <f t="shared" si="11"/>
        <v>2115421</v>
      </c>
      <c r="R18" s="386">
        <v>20</v>
      </c>
      <c r="S18" s="384">
        <v>1102738</v>
      </c>
      <c r="T18" s="385">
        <v>0</v>
      </c>
      <c r="U18" s="385">
        <v>0</v>
      </c>
      <c r="V18" s="385">
        <v>0</v>
      </c>
      <c r="W18" s="384">
        <v>0</v>
      </c>
      <c r="X18" s="380">
        <f t="shared" si="12"/>
        <v>1102738</v>
      </c>
      <c r="Y18" s="387">
        <f t="shared" si="13"/>
        <v>59.089999999999996</v>
      </c>
      <c r="Z18" s="380">
        <f t="shared" si="14"/>
        <v>3218159</v>
      </c>
      <c r="AA18" s="380">
        <f t="shared" si="15"/>
        <v>0</v>
      </c>
      <c r="AB18" s="388">
        <f t="shared" si="2"/>
        <v>18.93</v>
      </c>
      <c r="AC18" s="389">
        <f t="shared" si="3"/>
        <v>36.32</v>
      </c>
      <c r="AD18" s="390">
        <f t="shared" si="4"/>
        <v>55.26</v>
      </c>
      <c r="AE18" s="391">
        <f t="shared" si="16"/>
        <v>3218159</v>
      </c>
      <c r="AF18" s="392">
        <v>0.02</v>
      </c>
      <c r="AG18" s="393">
        <v>2090550</v>
      </c>
      <c r="AH18" s="393">
        <v>0</v>
      </c>
      <c r="AI18" s="394">
        <f t="shared" si="17"/>
        <v>2090550</v>
      </c>
      <c r="AJ18" s="391">
        <v>106155200</v>
      </c>
      <c r="AK18" s="391">
        <f t="shared" si="5"/>
        <v>104527500</v>
      </c>
      <c r="AL18" s="395">
        <f t="shared" si="18"/>
        <v>-1.5333210243115739E-2</v>
      </c>
      <c r="AM18" s="396">
        <f t="shared" si="19"/>
        <v>104527500</v>
      </c>
      <c r="AN18" s="381">
        <f t="shared" si="6"/>
        <v>0.02</v>
      </c>
      <c r="AO18" s="381">
        <f t="shared" si="7"/>
        <v>0</v>
      </c>
      <c r="AP18" s="391">
        <v>82921</v>
      </c>
      <c r="AQ18" s="391">
        <f t="shared" si="8"/>
        <v>5391630</v>
      </c>
      <c r="AR18" s="391">
        <f>ROUND(AQ18/'3_Levels 1&amp;2'!C14,2)</f>
        <v>3429.79</v>
      </c>
    </row>
    <row r="19" spans="1:44" s="146" customFormat="1" ht="15" customHeight="1">
      <c r="A19" s="378">
        <v>12</v>
      </c>
      <c r="B19" s="379" t="s">
        <v>50</v>
      </c>
      <c r="C19" s="380">
        <v>294372320</v>
      </c>
      <c r="D19" s="380">
        <v>11526770</v>
      </c>
      <c r="E19" s="380">
        <f t="shared" si="9"/>
        <v>282845550</v>
      </c>
      <c r="F19" s="380">
        <v>258610881</v>
      </c>
      <c r="G19" s="381">
        <f t="shared" si="10"/>
        <v>9.3710940956115457E-2</v>
      </c>
      <c r="H19" s="382">
        <f t="shared" si="1"/>
        <v>282845550</v>
      </c>
      <c r="I19" s="383">
        <v>2.2999999999999998</v>
      </c>
      <c r="J19" s="384">
        <v>671568</v>
      </c>
      <c r="K19" s="383">
        <v>29.14</v>
      </c>
      <c r="L19" s="384">
        <v>8507877</v>
      </c>
      <c r="M19" s="385">
        <v>0</v>
      </c>
      <c r="N19" s="385">
        <v>0</v>
      </c>
      <c r="O19" s="385">
        <v>0</v>
      </c>
      <c r="P19" s="384">
        <v>0</v>
      </c>
      <c r="Q19" s="380">
        <f t="shared" si="11"/>
        <v>9179445</v>
      </c>
      <c r="R19" s="385">
        <v>0</v>
      </c>
      <c r="S19" s="384">
        <v>0</v>
      </c>
      <c r="T19" s="385">
        <v>0</v>
      </c>
      <c r="U19" s="385">
        <v>0</v>
      </c>
      <c r="V19" s="385">
        <v>0</v>
      </c>
      <c r="W19" s="384">
        <v>34</v>
      </c>
      <c r="X19" s="380">
        <f t="shared" si="12"/>
        <v>34</v>
      </c>
      <c r="Y19" s="387">
        <f t="shared" si="13"/>
        <v>31.44</v>
      </c>
      <c r="Z19" s="380">
        <f t="shared" si="14"/>
        <v>9179445</v>
      </c>
      <c r="AA19" s="380">
        <f t="shared" si="15"/>
        <v>34</v>
      </c>
      <c r="AB19" s="388">
        <f t="shared" si="2"/>
        <v>0</v>
      </c>
      <c r="AC19" s="389">
        <f t="shared" si="3"/>
        <v>32.450000000000003</v>
      </c>
      <c r="AD19" s="390">
        <f t="shared" si="4"/>
        <v>32.450000000000003</v>
      </c>
      <c r="AE19" s="391">
        <f t="shared" si="16"/>
        <v>9179479</v>
      </c>
      <c r="AF19" s="392">
        <v>0</v>
      </c>
      <c r="AG19" s="393">
        <v>0</v>
      </c>
      <c r="AH19" s="393">
        <v>0</v>
      </c>
      <c r="AI19" s="394">
        <f t="shared" si="17"/>
        <v>0</v>
      </c>
      <c r="AJ19" s="391">
        <v>26128747</v>
      </c>
      <c r="AK19" s="391">
        <v>44447382</v>
      </c>
      <c r="AL19" s="395">
        <f t="shared" si="18"/>
        <v>0.70109121574027256</v>
      </c>
      <c r="AM19" s="396">
        <f t="shared" si="19"/>
        <v>30048059.049999997</v>
      </c>
      <c r="AN19" s="381">
        <f t="shared" si="6"/>
        <v>0</v>
      </c>
      <c r="AO19" s="381">
        <f t="shared" si="7"/>
        <v>0</v>
      </c>
      <c r="AP19" s="391">
        <v>525613</v>
      </c>
      <c r="AQ19" s="391">
        <f t="shared" si="8"/>
        <v>9705092</v>
      </c>
      <c r="AR19" s="391">
        <f>ROUND(AQ19/'3_Levels 1&amp;2'!C15,2)</f>
        <v>7511.68</v>
      </c>
    </row>
    <row r="20" spans="1:44" s="146" customFormat="1" ht="15" customHeight="1">
      <c r="A20" s="378">
        <v>13</v>
      </c>
      <c r="B20" s="379" t="s">
        <v>51</v>
      </c>
      <c r="C20" s="380">
        <v>51684496</v>
      </c>
      <c r="D20" s="380">
        <v>14680617</v>
      </c>
      <c r="E20" s="380">
        <f t="shared" si="9"/>
        <v>37003879</v>
      </c>
      <c r="F20" s="380">
        <v>35473289</v>
      </c>
      <c r="G20" s="381">
        <f t="shared" si="10"/>
        <v>4.3147676551785204E-2</v>
      </c>
      <c r="H20" s="382">
        <f t="shared" si="1"/>
        <v>37003879</v>
      </c>
      <c r="I20" s="383">
        <v>4.16</v>
      </c>
      <c r="J20" s="384">
        <v>152983</v>
      </c>
      <c r="K20" s="383">
        <v>13.27</v>
      </c>
      <c r="L20" s="384">
        <v>489137</v>
      </c>
      <c r="M20" s="385">
        <v>4.01</v>
      </c>
      <c r="N20" s="385">
        <v>5.56</v>
      </c>
      <c r="O20" s="385">
        <v>4</v>
      </c>
      <c r="P20" s="384">
        <v>163275</v>
      </c>
      <c r="Q20" s="380">
        <f t="shared" si="11"/>
        <v>805395</v>
      </c>
      <c r="R20" s="385">
        <v>0</v>
      </c>
      <c r="S20" s="384">
        <v>0</v>
      </c>
      <c r="T20" s="385">
        <v>19.7</v>
      </c>
      <c r="U20" s="385">
        <v>19.7</v>
      </c>
      <c r="V20" s="385">
        <v>1</v>
      </c>
      <c r="W20" s="384">
        <v>77941</v>
      </c>
      <c r="X20" s="380">
        <f t="shared" si="12"/>
        <v>77941</v>
      </c>
      <c r="Y20" s="387">
        <f t="shared" si="13"/>
        <v>17.43</v>
      </c>
      <c r="Z20" s="380">
        <f t="shared" si="14"/>
        <v>642120</v>
      </c>
      <c r="AA20" s="380">
        <f t="shared" si="15"/>
        <v>241216</v>
      </c>
      <c r="AB20" s="388">
        <f t="shared" si="2"/>
        <v>2.11</v>
      </c>
      <c r="AC20" s="389">
        <f t="shared" si="3"/>
        <v>21.77</v>
      </c>
      <c r="AD20" s="390">
        <f t="shared" si="4"/>
        <v>23.87</v>
      </c>
      <c r="AE20" s="391">
        <f t="shared" si="16"/>
        <v>883336</v>
      </c>
      <c r="AF20" s="392">
        <v>0.03</v>
      </c>
      <c r="AG20" s="393">
        <v>3012744</v>
      </c>
      <c r="AH20" s="393">
        <v>0</v>
      </c>
      <c r="AI20" s="394">
        <f t="shared" si="17"/>
        <v>3012744</v>
      </c>
      <c r="AJ20" s="391">
        <v>102891267</v>
      </c>
      <c r="AK20" s="391">
        <f t="shared" ref="AK20:AK51" si="20">ROUND(AI20/AF20,0)</f>
        <v>100424800</v>
      </c>
      <c r="AL20" s="392">
        <f t="shared" si="18"/>
        <v>-2.3971587404011653E-2</v>
      </c>
      <c r="AM20" s="391">
        <f t="shared" si="19"/>
        <v>100424800</v>
      </c>
      <c r="AN20" s="381">
        <f t="shared" si="6"/>
        <v>0.03</v>
      </c>
      <c r="AO20" s="381">
        <f t="shared" si="7"/>
        <v>0</v>
      </c>
      <c r="AP20" s="391">
        <v>120837.5</v>
      </c>
      <c r="AQ20" s="391">
        <f t="shared" si="8"/>
        <v>4016917.5</v>
      </c>
      <c r="AR20" s="391">
        <f>ROUND(AQ20/'3_Levels 1&amp;2'!C16,2)</f>
        <v>2686.9</v>
      </c>
    </row>
    <row r="21" spans="1:44" s="146" customFormat="1" ht="15" customHeight="1">
      <c r="A21" s="378">
        <v>14</v>
      </c>
      <c r="B21" s="379" t="s">
        <v>52</v>
      </c>
      <c r="C21" s="380">
        <v>168482500</v>
      </c>
      <c r="D21" s="380">
        <v>19405388</v>
      </c>
      <c r="E21" s="380">
        <f t="shared" si="9"/>
        <v>149077112</v>
      </c>
      <c r="F21" s="380">
        <v>147602483</v>
      </c>
      <c r="G21" s="381">
        <f t="shared" si="10"/>
        <v>9.9905433162665695E-3</v>
      </c>
      <c r="H21" s="382">
        <f t="shared" si="1"/>
        <v>149077112</v>
      </c>
      <c r="I21" s="383">
        <v>5.29</v>
      </c>
      <c r="J21" s="384">
        <v>789272</v>
      </c>
      <c r="K21" s="383">
        <v>10.3</v>
      </c>
      <c r="L21" s="384">
        <v>1536343</v>
      </c>
      <c r="M21" s="385">
        <v>3.33</v>
      </c>
      <c r="N21" s="385">
        <v>11.88</v>
      </c>
      <c r="O21" s="385">
        <v>3</v>
      </c>
      <c r="P21" s="384">
        <v>609873</v>
      </c>
      <c r="Q21" s="380">
        <f t="shared" si="11"/>
        <v>2935488</v>
      </c>
      <c r="R21" s="385">
        <v>0</v>
      </c>
      <c r="S21" s="384">
        <v>0</v>
      </c>
      <c r="T21" s="385">
        <v>10</v>
      </c>
      <c r="U21" s="385">
        <v>16.75</v>
      </c>
      <c r="V21" s="385">
        <v>2</v>
      </c>
      <c r="W21" s="384">
        <v>1075251</v>
      </c>
      <c r="X21" s="380">
        <f t="shared" si="12"/>
        <v>1075251</v>
      </c>
      <c r="Y21" s="387">
        <f t="shared" si="13"/>
        <v>15.59</v>
      </c>
      <c r="Z21" s="380">
        <f t="shared" si="14"/>
        <v>2325615</v>
      </c>
      <c r="AA21" s="380">
        <f t="shared" si="15"/>
        <v>1685124</v>
      </c>
      <c r="AB21" s="388">
        <f t="shared" si="2"/>
        <v>7.21</v>
      </c>
      <c r="AC21" s="389">
        <f t="shared" si="3"/>
        <v>19.690000000000001</v>
      </c>
      <c r="AD21" s="390">
        <f t="shared" si="4"/>
        <v>26.9</v>
      </c>
      <c r="AE21" s="391">
        <f t="shared" si="16"/>
        <v>4010739</v>
      </c>
      <c r="AF21" s="392">
        <v>0.02</v>
      </c>
      <c r="AG21" s="393">
        <v>2971042</v>
      </c>
      <c r="AH21" s="393">
        <v>0</v>
      </c>
      <c r="AI21" s="394">
        <f t="shared" si="17"/>
        <v>2971042</v>
      </c>
      <c r="AJ21" s="391">
        <v>163287800</v>
      </c>
      <c r="AK21" s="391">
        <f t="shared" si="20"/>
        <v>148552100</v>
      </c>
      <c r="AL21" s="392">
        <f t="shared" si="18"/>
        <v>-9.0243729170213574E-2</v>
      </c>
      <c r="AM21" s="391">
        <f t="shared" si="19"/>
        <v>148552100</v>
      </c>
      <c r="AN21" s="381">
        <f t="shared" si="6"/>
        <v>0.02</v>
      </c>
      <c r="AO21" s="381">
        <f t="shared" si="7"/>
        <v>0</v>
      </c>
      <c r="AP21" s="391">
        <v>158953</v>
      </c>
      <c r="AQ21" s="391">
        <f t="shared" si="8"/>
        <v>7140734</v>
      </c>
      <c r="AR21" s="391">
        <f>ROUND(AQ21/'3_Levels 1&amp;2'!C17,2)</f>
        <v>4195.5</v>
      </c>
    </row>
    <row r="22" spans="1:44" s="146" customFormat="1" ht="15" customHeight="1">
      <c r="A22" s="397">
        <v>15</v>
      </c>
      <c r="B22" s="398" t="s">
        <v>53</v>
      </c>
      <c r="C22" s="399">
        <v>163581800</v>
      </c>
      <c r="D22" s="399">
        <v>28483838</v>
      </c>
      <c r="E22" s="399">
        <f t="shared" si="9"/>
        <v>135097962</v>
      </c>
      <c r="F22" s="399">
        <v>130923832</v>
      </c>
      <c r="G22" s="400">
        <f t="shared" si="10"/>
        <v>3.1882125173360337E-2</v>
      </c>
      <c r="H22" s="401">
        <f t="shared" si="1"/>
        <v>135097962</v>
      </c>
      <c r="I22" s="402">
        <v>2.84</v>
      </c>
      <c r="J22" s="403">
        <v>385525</v>
      </c>
      <c r="K22" s="402">
        <v>37.409999999999997</v>
      </c>
      <c r="L22" s="403">
        <v>5077906</v>
      </c>
      <c r="M22" s="404">
        <v>0</v>
      </c>
      <c r="N22" s="404">
        <v>0</v>
      </c>
      <c r="O22" s="404">
        <v>0</v>
      </c>
      <c r="P22" s="403">
        <v>0</v>
      </c>
      <c r="Q22" s="399">
        <f t="shared" si="11"/>
        <v>5463431</v>
      </c>
      <c r="R22" s="404"/>
      <c r="S22" s="403"/>
      <c r="T22" s="404"/>
      <c r="U22" s="404"/>
      <c r="V22" s="404"/>
      <c r="W22" s="403"/>
      <c r="X22" s="399">
        <f t="shared" si="12"/>
        <v>0</v>
      </c>
      <c r="Y22" s="405">
        <f t="shared" si="13"/>
        <v>40.25</v>
      </c>
      <c r="Z22" s="399">
        <f t="shared" si="14"/>
        <v>5463431</v>
      </c>
      <c r="AA22" s="399">
        <f t="shared" si="15"/>
        <v>0</v>
      </c>
      <c r="AB22" s="406">
        <f t="shared" si="2"/>
        <v>0</v>
      </c>
      <c r="AC22" s="407">
        <f t="shared" si="3"/>
        <v>40.44</v>
      </c>
      <c r="AD22" s="408">
        <f t="shared" si="4"/>
        <v>40.44</v>
      </c>
      <c r="AE22" s="409">
        <f t="shared" si="16"/>
        <v>5463431</v>
      </c>
      <c r="AF22" s="410">
        <v>0.02</v>
      </c>
      <c r="AG22" s="411">
        <v>5268364</v>
      </c>
      <c r="AH22" s="411">
        <v>0</v>
      </c>
      <c r="AI22" s="412">
        <f t="shared" si="17"/>
        <v>5268364</v>
      </c>
      <c r="AJ22" s="409">
        <v>268108550</v>
      </c>
      <c r="AK22" s="409">
        <f t="shared" si="20"/>
        <v>263418200</v>
      </c>
      <c r="AL22" s="410">
        <f t="shared" si="18"/>
        <v>-1.7494220158215768E-2</v>
      </c>
      <c r="AM22" s="409">
        <f t="shared" si="19"/>
        <v>263418200</v>
      </c>
      <c r="AN22" s="400">
        <f t="shared" si="6"/>
        <v>0.02</v>
      </c>
      <c r="AO22" s="400">
        <f t="shared" si="7"/>
        <v>0</v>
      </c>
      <c r="AP22" s="409">
        <v>189603</v>
      </c>
      <c r="AQ22" s="409">
        <f t="shared" si="8"/>
        <v>10921398</v>
      </c>
      <c r="AR22" s="409">
        <f>ROUND(AQ22/'3_Levels 1&amp;2'!C18,2)</f>
        <v>3021.13</v>
      </c>
    </row>
    <row r="23" spans="1:44" s="146" customFormat="1" ht="15" customHeight="1">
      <c r="A23" s="378">
        <v>16</v>
      </c>
      <c r="B23" s="379" t="s">
        <v>54</v>
      </c>
      <c r="C23" s="380">
        <v>775201006</v>
      </c>
      <c r="D23" s="380">
        <v>40589314</v>
      </c>
      <c r="E23" s="380">
        <f t="shared" si="9"/>
        <v>734611692</v>
      </c>
      <c r="F23" s="380">
        <v>695071292</v>
      </c>
      <c r="G23" s="381">
        <f t="shared" si="10"/>
        <v>5.688682650987692E-2</v>
      </c>
      <c r="H23" s="382">
        <f t="shared" si="1"/>
        <v>734611692</v>
      </c>
      <c r="I23" s="383">
        <v>5.32</v>
      </c>
      <c r="J23" s="384">
        <v>3907268</v>
      </c>
      <c r="K23" s="383">
        <v>51.34</v>
      </c>
      <c r="L23" s="384">
        <v>37706613</v>
      </c>
      <c r="M23" s="385">
        <v>0</v>
      </c>
      <c r="N23" s="385">
        <v>0</v>
      </c>
      <c r="O23" s="385">
        <v>0</v>
      </c>
      <c r="P23" s="384">
        <v>0</v>
      </c>
      <c r="Q23" s="380">
        <f t="shared" si="11"/>
        <v>41613881</v>
      </c>
      <c r="R23" s="386">
        <v>0</v>
      </c>
      <c r="S23" s="384">
        <v>0</v>
      </c>
      <c r="T23" s="385">
        <v>3</v>
      </c>
      <c r="U23" s="385">
        <v>5</v>
      </c>
      <c r="V23" s="385">
        <v>2</v>
      </c>
      <c r="W23" s="384">
        <v>1934969</v>
      </c>
      <c r="X23" s="380">
        <f t="shared" si="12"/>
        <v>1934969</v>
      </c>
      <c r="Y23" s="387">
        <f t="shared" si="13"/>
        <v>56.660000000000004</v>
      </c>
      <c r="Z23" s="380">
        <f t="shared" si="14"/>
        <v>41613881</v>
      </c>
      <c r="AA23" s="380">
        <f t="shared" si="15"/>
        <v>1934969</v>
      </c>
      <c r="AB23" s="388">
        <f t="shared" si="2"/>
        <v>2.63</v>
      </c>
      <c r="AC23" s="389">
        <f t="shared" si="3"/>
        <v>56.65</v>
      </c>
      <c r="AD23" s="390">
        <f t="shared" si="4"/>
        <v>59.28</v>
      </c>
      <c r="AE23" s="391">
        <f t="shared" si="16"/>
        <v>43548850</v>
      </c>
      <c r="AF23" s="392">
        <v>2.5000000000000001E-2</v>
      </c>
      <c r="AG23" s="393">
        <v>20796734</v>
      </c>
      <c r="AH23" s="393">
        <v>1903266</v>
      </c>
      <c r="AI23" s="394">
        <f t="shared" si="17"/>
        <v>22700000</v>
      </c>
      <c r="AJ23" s="391">
        <v>936718280</v>
      </c>
      <c r="AK23" s="391">
        <f t="shared" si="20"/>
        <v>908000000</v>
      </c>
      <c r="AL23" s="395">
        <f t="shared" si="18"/>
        <v>-3.0658396033437077E-2</v>
      </c>
      <c r="AM23" s="396">
        <f t="shared" si="19"/>
        <v>908000000</v>
      </c>
      <c r="AN23" s="381">
        <f t="shared" si="6"/>
        <v>2.2903892070484582E-2</v>
      </c>
      <c r="AO23" s="381">
        <f t="shared" si="7"/>
        <v>2.0961079295154185E-3</v>
      </c>
      <c r="AP23" s="391">
        <v>440111.5</v>
      </c>
      <c r="AQ23" s="391">
        <f t="shared" si="8"/>
        <v>66688961.5</v>
      </c>
      <c r="AR23" s="391">
        <f>ROUND(AQ23/'3_Levels 1&amp;2'!C19,2)</f>
        <v>13688.21</v>
      </c>
    </row>
    <row r="24" spans="1:44" s="413" customFormat="1" ht="15" customHeight="1">
      <c r="A24" s="378">
        <v>17</v>
      </c>
      <c r="B24" s="379" t="s">
        <v>55</v>
      </c>
      <c r="C24" s="380">
        <v>3971315020</v>
      </c>
      <c r="D24" s="380">
        <v>549582100</v>
      </c>
      <c r="E24" s="380">
        <f>C24-D24</f>
        <v>3421732920</v>
      </c>
      <c r="F24" s="380">
        <v>3318742340</v>
      </c>
      <c r="G24" s="381">
        <f t="shared" si="10"/>
        <v>3.1033014753414089E-2</v>
      </c>
      <c r="H24" s="382">
        <f t="shared" si="1"/>
        <v>3421732920</v>
      </c>
      <c r="I24" s="383">
        <v>5.25</v>
      </c>
      <c r="J24" s="384">
        <v>17816576</v>
      </c>
      <c r="K24" s="383">
        <v>38.200000000000003</v>
      </c>
      <c r="L24" s="384">
        <v>129633749</v>
      </c>
      <c r="M24" s="385">
        <v>0</v>
      </c>
      <c r="N24" s="385">
        <v>0</v>
      </c>
      <c r="O24" s="385">
        <v>0</v>
      </c>
      <c r="P24" s="384">
        <v>0</v>
      </c>
      <c r="Q24" s="380">
        <f>J24+L24+P24</f>
        <v>147450325</v>
      </c>
      <c r="R24" s="385">
        <v>0</v>
      </c>
      <c r="S24" s="384">
        <v>0</v>
      </c>
      <c r="T24" s="385">
        <v>0</v>
      </c>
      <c r="U24" s="385">
        <v>0</v>
      </c>
      <c r="V24" s="385">
        <v>0</v>
      </c>
      <c r="W24" s="384">
        <v>0</v>
      </c>
      <c r="X24" s="380">
        <f t="shared" si="12"/>
        <v>0</v>
      </c>
      <c r="Y24" s="387">
        <f t="shared" si="13"/>
        <v>43.45</v>
      </c>
      <c r="Z24" s="380">
        <f t="shared" si="14"/>
        <v>147450325</v>
      </c>
      <c r="AA24" s="380">
        <f t="shared" si="15"/>
        <v>0</v>
      </c>
      <c r="AB24" s="388">
        <f t="shared" si="2"/>
        <v>0</v>
      </c>
      <c r="AC24" s="389">
        <f t="shared" si="3"/>
        <v>43.09</v>
      </c>
      <c r="AD24" s="390">
        <f t="shared" si="4"/>
        <v>43.09</v>
      </c>
      <c r="AE24" s="391">
        <f t="shared" si="16"/>
        <v>147450325</v>
      </c>
      <c r="AF24" s="392">
        <v>0.02</v>
      </c>
      <c r="AG24" s="393">
        <v>172402667</v>
      </c>
      <c r="AH24" s="393">
        <v>0</v>
      </c>
      <c r="AI24" s="394">
        <f t="shared" si="17"/>
        <v>172402667</v>
      </c>
      <c r="AJ24" s="391">
        <v>8281709000</v>
      </c>
      <c r="AK24" s="391">
        <f t="shared" si="20"/>
        <v>8620133350</v>
      </c>
      <c r="AL24" s="395">
        <f t="shared" si="18"/>
        <v>4.0864071654775604E-2</v>
      </c>
      <c r="AM24" s="396">
        <f t="shared" si="19"/>
        <v>8620133350</v>
      </c>
      <c r="AN24" s="381">
        <f t="shared" si="6"/>
        <v>0.02</v>
      </c>
      <c r="AO24" s="381">
        <f t="shared" si="7"/>
        <v>0</v>
      </c>
      <c r="AP24" s="391">
        <v>4054230</v>
      </c>
      <c r="AQ24" s="391">
        <f t="shared" si="8"/>
        <v>323907222</v>
      </c>
      <c r="AR24" s="391">
        <f>ROUND(AQ24/'3_Levels 1&amp;2'!C20,2)</f>
        <v>7296.03</v>
      </c>
    </row>
    <row r="25" spans="1:44" s="146" customFormat="1" ht="15" customHeight="1">
      <c r="A25" s="378">
        <v>18</v>
      </c>
      <c r="B25" s="379" t="s">
        <v>56</v>
      </c>
      <c r="C25" s="380">
        <v>45231193</v>
      </c>
      <c r="D25" s="380">
        <v>5547289</v>
      </c>
      <c r="E25" s="380">
        <f t="shared" si="9"/>
        <v>39683904</v>
      </c>
      <c r="F25" s="380">
        <v>38299178</v>
      </c>
      <c r="G25" s="381">
        <f t="shared" si="10"/>
        <v>3.6155501823041739E-2</v>
      </c>
      <c r="H25" s="382">
        <f t="shared" si="1"/>
        <v>39683904</v>
      </c>
      <c r="I25" s="383">
        <v>8.1999999999999993</v>
      </c>
      <c r="J25" s="384">
        <v>314735</v>
      </c>
      <c r="K25" s="383">
        <v>8.24</v>
      </c>
      <c r="L25" s="384">
        <v>313208</v>
      </c>
      <c r="M25" s="385">
        <v>0</v>
      </c>
      <c r="N25" s="385">
        <v>0</v>
      </c>
      <c r="O25" s="385">
        <v>0</v>
      </c>
      <c r="P25" s="384">
        <v>0</v>
      </c>
      <c r="Q25" s="380">
        <f t="shared" si="11"/>
        <v>627943</v>
      </c>
      <c r="R25" s="385"/>
      <c r="S25" s="384"/>
      <c r="T25" s="385"/>
      <c r="U25" s="385"/>
      <c r="V25" s="385"/>
      <c r="W25" s="384"/>
      <c r="X25" s="380">
        <f t="shared" si="12"/>
        <v>0</v>
      </c>
      <c r="Y25" s="387">
        <f t="shared" si="13"/>
        <v>16.439999999999998</v>
      </c>
      <c r="Z25" s="380">
        <f t="shared" si="14"/>
        <v>627943</v>
      </c>
      <c r="AA25" s="380">
        <f t="shared" si="15"/>
        <v>0</v>
      </c>
      <c r="AB25" s="388">
        <f t="shared" si="2"/>
        <v>0</v>
      </c>
      <c r="AC25" s="389">
        <f t="shared" si="3"/>
        <v>15.82</v>
      </c>
      <c r="AD25" s="390">
        <f t="shared" si="4"/>
        <v>15.82</v>
      </c>
      <c r="AE25" s="391">
        <f t="shared" si="16"/>
        <v>627943</v>
      </c>
      <c r="AF25" s="392">
        <v>0.03</v>
      </c>
      <c r="AG25" s="393">
        <v>1959583</v>
      </c>
      <c r="AH25" s="393">
        <v>0</v>
      </c>
      <c r="AI25" s="394">
        <f t="shared" si="17"/>
        <v>1959583</v>
      </c>
      <c r="AJ25" s="391">
        <v>65249067</v>
      </c>
      <c r="AK25" s="391">
        <f t="shared" si="20"/>
        <v>65319433</v>
      </c>
      <c r="AL25" s="392">
        <f t="shared" si="18"/>
        <v>1.0784215504568058E-3</v>
      </c>
      <c r="AM25" s="391">
        <f t="shared" si="19"/>
        <v>65319433</v>
      </c>
      <c r="AN25" s="381">
        <f t="shared" si="6"/>
        <v>3.0000000153093797E-2</v>
      </c>
      <c r="AO25" s="381">
        <f t="shared" si="7"/>
        <v>0</v>
      </c>
      <c r="AP25" s="391">
        <v>147125</v>
      </c>
      <c r="AQ25" s="391">
        <f t="shared" si="8"/>
        <v>2734651</v>
      </c>
      <c r="AR25" s="391">
        <f>ROUND(AQ25/'3_Levels 1&amp;2'!C21,2)</f>
        <v>2688.94</v>
      </c>
    </row>
    <row r="26" spans="1:44" s="146" customFormat="1" ht="15" customHeight="1">
      <c r="A26" s="378">
        <v>19</v>
      </c>
      <c r="B26" s="379" t="s">
        <v>57</v>
      </c>
      <c r="C26" s="380">
        <v>171696511</v>
      </c>
      <c r="D26" s="380">
        <v>35481933</v>
      </c>
      <c r="E26" s="380">
        <f t="shared" si="9"/>
        <v>136214578</v>
      </c>
      <c r="F26" s="380">
        <v>130116200</v>
      </c>
      <c r="G26" s="381">
        <f t="shared" si="10"/>
        <v>4.6868706586881574E-2</v>
      </c>
      <c r="H26" s="382">
        <f t="shared" si="1"/>
        <v>136214578</v>
      </c>
      <c r="I26" s="383">
        <v>3.34</v>
      </c>
      <c r="J26" s="384">
        <v>438075</v>
      </c>
      <c r="K26" s="383">
        <v>17</v>
      </c>
      <c r="L26" s="384">
        <v>2144276</v>
      </c>
      <c r="M26" s="385">
        <v>0</v>
      </c>
      <c r="N26" s="385">
        <v>0</v>
      </c>
      <c r="O26" s="385">
        <v>0</v>
      </c>
      <c r="P26" s="384">
        <v>0</v>
      </c>
      <c r="Q26" s="380">
        <f t="shared" si="11"/>
        <v>2582351</v>
      </c>
      <c r="R26" s="385"/>
      <c r="S26" s="384"/>
      <c r="T26" s="385"/>
      <c r="U26" s="385"/>
      <c r="V26" s="385"/>
      <c r="W26" s="384"/>
      <c r="X26" s="380">
        <f t="shared" si="12"/>
        <v>0</v>
      </c>
      <c r="Y26" s="387">
        <f t="shared" si="13"/>
        <v>20.34</v>
      </c>
      <c r="Z26" s="380">
        <f t="shared" si="14"/>
        <v>2582351</v>
      </c>
      <c r="AA26" s="380">
        <f t="shared" si="15"/>
        <v>0</v>
      </c>
      <c r="AB26" s="388">
        <f t="shared" si="2"/>
        <v>0</v>
      </c>
      <c r="AC26" s="389">
        <f t="shared" si="3"/>
        <v>18.96</v>
      </c>
      <c r="AD26" s="390">
        <f t="shared" si="4"/>
        <v>18.96</v>
      </c>
      <c r="AE26" s="391">
        <f t="shared" si="16"/>
        <v>2582351</v>
      </c>
      <c r="AF26" s="392">
        <v>0.02</v>
      </c>
      <c r="AG26" s="393">
        <v>3691445</v>
      </c>
      <c r="AH26" s="393">
        <v>0</v>
      </c>
      <c r="AI26" s="394">
        <f t="shared" si="17"/>
        <v>3691445</v>
      </c>
      <c r="AJ26" s="391">
        <v>161987200</v>
      </c>
      <c r="AK26" s="391">
        <f t="shared" si="20"/>
        <v>184572250</v>
      </c>
      <c r="AL26" s="392">
        <f t="shared" si="18"/>
        <v>0.13942490517769304</v>
      </c>
      <c r="AM26" s="391">
        <f t="shared" si="19"/>
        <v>184572250</v>
      </c>
      <c r="AN26" s="381">
        <f t="shared" si="6"/>
        <v>0.02</v>
      </c>
      <c r="AO26" s="381">
        <f t="shared" si="7"/>
        <v>0</v>
      </c>
      <c r="AP26" s="391">
        <v>140283.5</v>
      </c>
      <c r="AQ26" s="391">
        <f t="shared" si="8"/>
        <v>6414079.5</v>
      </c>
      <c r="AR26" s="391">
        <f>ROUND(AQ26/'3_Levels 1&amp;2'!C22,2)</f>
        <v>3255.88</v>
      </c>
    </row>
    <row r="27" spans="1:44" s="146" customFormat="1" ht="15" customHeight="1">
      <c r="A27" s="397">
        <v>20</v>
      </c>
      <c r="B27" s="398" t="s">
        <v>58</v>
      </c>
      <c r="C27" s="399">
        <v>299474910</v>
      </c>
      <c r="D27" s="399">
        <v>49090189</v>
      </c>
      <c r="E27" s="399">
        <f t="shared" si="9"/>
        <v>250384721</v>
      </c>
      <c r="F27" s="399">
        <v>253120070</v>
      </c>
      <c r="G27" s="400">
        <f t="shared" si="10"/>
        <v>-1.0806527510837051E-2</v>
      </c>
      <c r="H27" s="401">
        <f t="shared" si="1"/>
        <v>250384721</v>
      </c>
      <c r="I27" s="402">
        <v>4.59</v>
      </c>
      <c r="J27" s="403">
        <v>1150035</v>
      </c>
      <c r="K27" s="402">
        <v>10.18</v>
      </c>
      <c r="L27" s="403">
        <v>2550051</v>
      </c>
      <c r="M27" s="404">
        <v>2</v>
      </c>
      <c r="N27" s="404">
        <v>12.13</v>
      </c>
      <c r="O27" s="404">
        <v>3</v>
      </c>
      <c r="P27" s="403">
        <v>3506986</v>
      </c>
      <c r="Q27" s="399">
        <f t="shared" si="11"/>
        <v>7207072</v>
      </c>
      <c r="R27" s="404">
        <v>0</v>
      </c>
      <c r="S27" s="403">
        <v>0</v>
      </c>
      <c r="T27" s="404">
        <v>6.05</v>
      </c>
      <c r="U27" s="404">
        <v>6.05</v>
      </c>
      <c r="V27" s="404">
        <v>1</v>
      </c>
      <c r="W27" s="403">
        <v>574684</v>
      </c>
      <c r="X27" s="399">
        <f t="shared" si="12"/>
        <v>574684</v>
      </c>
      <c r="Y27" s="405">
        <f t="shared" si="13"/>
        <v>14.77</v>
      </c>
      <c r="Z27" s="399">
        <f t="shared" si="14"/>
        <v>3700086</v>
      </c>
      <c r="AA27" s="399">
        <f t="shared" si="15"/>
        <v>4081670</v>
      </c>
      <c r="AB27" s="406">
        <f t="shared" si="2"/>
        <v>2.2999999999999998</v>
      </c>
      <c r="AC27" s="407">
        <f t="shared" si="3"/>
        <v>28.78</v>
      </c>
      <c r="AD27" s="408">
        <f t="shared" si="4"/>
        <v>31.08</v>
      </c>
      <c r="AE27" s="409">
        <f t="shared" si="16"/>
        <v>7781756</v>
      </c>
      <c r="AF27" s="410">
        <v>0.02</v>
      </c>
      <c r="AG27" s="411">
        <v>7560523</v>
      </c>
      <c r="AH27" s="411">
        <v>0</v>
      </c>
      <c r="AI27" s="412">
        <f t="shared" si="17"/>
        <v>7560523</v>
      </c>
      <c r="AJ27" s="409">
        <v>367213150</v>
      </c>
      <c r="AK27" s="409">
        <f t="shared" si="20"/>
        <v>378026150</v>
      </c>
      <c r="AL27" s="410">
        <f t="shared" si="18"/>
        <v>2.9446113245127522E-2</v>
      </c>
      <c r="AM27" s="409">
        <f t="shared" si="19"/>
        <v>378026150</v>
      </c>
      <c r="AN27" s="400">
        <f t="shared" si="6"/>
        <v>0.02</v>
      </c>
      <c r="AO27" s="400">
        <f t="shared" si="7"/>
        <v>0</v>
      </c>
      <c r="AP27" s="409">
        <v>271600</v>
      </c>
      <c r="AQ27" s="409">
        <f t="shared" si="8"/>
        <v>15613879</v>
      </c>
      <c r="AR27" s="409">
        <f>ROUND(AQ27/'3_Levels 1&amp;2'!C23,2)</f>
        <v>2662.67</v>
      </c>
    </row>
    <row r="28" spans="1:44" s="146" customFormat="1" ht="15" customHeight="1">
      <c r="A28" s="378">
        <v>21</v>
      </c>
      <c r="B28" s="379" t="s">
        <v>59</v>
      </c>
      <c r="C28" s="380">
        <v>118770768</v>
      </c>
      <c r="D28" s="380">
        <v>28581812</v>
      </c>
      <c r="E28" s="380">
        <f t="shared" si="9"/>
        <v>90188956</v>
      </c>
      <c r="F28" s="380">
        <v>82843361</v>
      </c>
      <c r="G28" s="381">
        <f t="shared" si="10"/>
        <v>8.8668481231706661E-2</v>
      </c>
      <c r="H28" s="382">
        <f t="shared" si="1"/>
        <v>90188956</v>
      </c>
      <c r="I28" s="383">
        <v>4.5999999999999996</v>
      </c>
      <c r="J28" s="384">
        <v>415367</v>
      </c>
      <c r="K28" s="383">
        <v>20.16</v>
      </c>
      <c r="L28" s="384">
        <v>1819693</v>
      </c>
      <c r="M28" s="385">
        <v>20.16</v>
      </c>
      <c r="N28" s="385">
        <v>20.16</v>
      </c>
      <c r="O28" s="385">
        <v>0</v>
      </c>
      <c r="P28" s="384">
        <v>0</v>
      </c>
      <c r="Q28" s="380">
        <f t="shared" si="11"/>
        <v>2235060</v>
      </c>
      <c r="R28" s="386">
        <v>0</v>
      </c>
      <c r="S28" s="384">
        <v>0</v>
      </c>
      <c r="T28" s="385">
        <v>0</v>
      </c>
      <c r="U28" s="385">
        <v>0</v>
      </c>
      <c r="V28" s="385">
        <v>0</v>
      </c>
      <c r="W28" s="384">
        <v>0</v>
      </c>
      <c r="X28" s="380">
        <f t="shared" si="12"/>
        <v>0</v>
      </c>
      <c r="Y28" s="387">
        <f t="shared" si="13"/>
        <v>24.759999999999998</v>
      </c>
      <c r="Z28" s="380">
        <f t="shared" si="14"/>
        <v>2235060</v>
      </c>
      <c r="AA28" s="380">
        <f t="shared" si="15"/>
        <v>0</v>
      </c>
      <c r="AB28" s="388">
        <f t="shared" si="2"/>
        <v>0</v>
      </c>
      <c r="AC28" s="389">
        <f t="shared" si="3"/>
        <v>24.78</v>
      </c>
      <c r="AD28" s="390">
        <f t="shared" si="4"/>
        <v>24.78</v>
      </c>
      <c r="AE28" s="391">
        <f t="shared" si="16"/>
        <v>2235060</v>
      </c>
      <c r="AF28" s="392">
        <v>0.02</v>
      </c>
      <c r="AG28" s="393">
        <v>5042691</v>
      </c>
      <c r="AH28" s="393">
        <v>0</v>
      </c>
      <c r="AI28" s="394">
        <f t="shared" si="17"/>
        <v>5042691</v>
      </c>
      <c r="AJ28" s="391">
        <v>256358800</v>
      </c>
      <c r="AK28" s="391">
        <f t="shared" si="20"/>
        <v>252134550</v>
      </c>
      <c r="AL28" s="395">
        <f t="shared" si="18"/>
        <v>-1.6477881781315873E-2</v>
      </c>
      <c r="AM28" s="396">
        <f t="shared" si="19"/>
        <v>252134550</v>
      </c>
      <c r="AN28" s="381">
        <f t="shared" si="6"/>
        <v>0.02</v>
      </c>
      <c r="AO28" s="381">
        <f t="shared" si="7"/>
        <v>0</v>
      </c>
      <c r="AP28" s="391">
        <v>77786</v>
      </c>
      <c r="AQ28" s="391">
        <f t="shared" si="8"/>
        <v>7355537</v>
      </c>
      <c r="AR28" s="391">
        <f>ROUND(AQ28/'3_Levels 1&amp;2'!C24,2)</f>
        <v>2532.9</v>
      </c>
    </row>
    <row r="29" spans="1:44" s="146" customFormat="1" ht="15" customHeight="1">
      <c r="A29" s="378">
        <v>22</v>
      </c>
      <c r="B29" s="379" t="s">
        <v>60</v>
      </c>
      <c r="C29" s="380">
        <v>79568632</v>
      </c>
      <c r="D29" s="380">
        <v>30668653</v>
      </c>
      <c r="E29" s="380">
        <f t="shared" si="9"/>
        <v>48899979</v>
      </c>
      <c r="F29" s="380">
        <v>45408525</v>
      </c>
      <c r="G29" s="381">
        <f t="shared" si="10"/>
        <v>7.688983511356072E-2</v>
      </c>
      <c r="H29" s="382">
        <f t="shared" si="1"/>
        <v>48899979</v>
      </c>
      <c r="I29" s="383">
        <v>5.62</v>
      </c>
      <c r="J29" s="384">
        <v>271223</v>
      </c>
      <c r="K29" s="383">
        <v>23.03</v>
      </c>
      <c r="L29" s="384">
        <v>1601097</v>
      </c>
      <c r="M29" s="385">
        <v>2</v>
      </c>
      <c r="N29" s="385">
        <v>16.18</v>
      </c>
      <c r="O29" s="385">
        <v>8</v>
      </c>
      <c r="P29" s="384">
        <v>0</v>
      </c>
      <c r="Q29" s="380">
        <f t="shared" si="11"/>
        <v>1872320</v>
      </c>
      <c r="R29" s="385">
        <v>81</v>
      </c>
      <c r="S29" s="384">
        <v>1485907</v>
      </c>
      <c r="T29" s="385">
        <v>18</v>
      </c>
      <c r="U29" s="385">
        <v>35</v>
      </c>
      <c r="V29" s="385">
        <v>3</v>
      </c>
      <c r="W29" s="384">
        <v>0</v>
      </c>
      <c r="X29" s="380">
        <f t="shared" si="12"/>
        <v>1485907</v>
      </c>
      <c r="Y29" s="387">
        <f t="shared" si="13"/>
        <v>109.65</v>
      </c>
      <c r="Z29" s="380">
        <f t="shared" si="14"/>
        <v>3358227</v>
      </c>
      <c r="AA29" s="380">
        <f t="shared" si="15"/>
        <v>0</v>
      </c>
      <c r="AB29" s="388">
        <f t="shared" si="2"/>
        <v>30.39</v>
      </c>
      <c r="AC29" s="389">
        <f t="shared" si="3"/>
        <v>38.29</v>
      </c>
      <c r="AD29" s="390">
        <f t="shared" si="4"/>
        <v>68.680000000000007</v>
      </c>
      <c r="AE29" s="391">
        <f t="shared" si="16"/>
        <v>3358227</v>
      </c>
      <c r="AF29" s="392">
        <v>0.02</v>
      </c>
      <c r="AG29" s="393">
        <v>2356744</v>
      </c>
      <c r="AH29" s="393">
        <v>0</v>
      </c>
      <c r="AI29" s="394">
        <f t="shared" si="17"/>
        <v>2356744</v>
      </c>
      <c r="AJ29" s="391">
        <v>101140850</v>
      </c>
      <c r="AK29" s="391">
        <f t="shared" si="20"/>
        <v>117837200</v>
      </c>
      <c r="AL29" s="395">
        <f t="shared" si="18"/>
        <v>0.16508018273526473</v>
      </c>
      <c r="AM29" s="396">
        <f t="shared" si="19"/>
        <v>116311977.49999999</v>
      </c>
      <c r="AN29" s="381">
        <f t="shared" si="6"/>
        <v>0.02</v>
      </c>
      <c r="AO29" s="381">
        <f t="shared" si="7"/>
        <v>0</v>
      </c>
      <c r="AP29" s="391">
        <v>401468</v>
      </c>
      <c r="AQ29" s="391">
        <f t="shared" si="8"/>
        <v>6116439</v>
      </c>
      <c r="AR29" s="391">
        <f>ROUND(AQ29/'3_Levels 1&amp;2'!C25,2)</f>
        <v>1992.97</v>
      </c>
    </row>
    <row r="30" spans="1:44" s="146" customFormat="1" ht="15" customHeight="1">
      <c r="A30" s="378">
        <v>23</v>
      </c>
      <c r="B30" s="379" t="s">
        <v>61</v>
      </c>
      <c r="C30" s="380">
        <v>727731083</v>
      </c>
      <c r="D30" s="380">
        <v>111194245</v>
      </c>
      <c r="E30" s="380">
        <f t="shared" si="9"/>
        <v>616536838</v>
      </c>
      <c r="F30" s="380">
        <v>573968273</v>
      </c>
      <c r="G30" s="381">
        <f t="shared" si="10"/>
        <v>7.416536244678458E-2</v>
      </c>
      <c r="H30" s="382">
        <f t="shared" si="1"/>
        <v>616536838</v>
      </c>
      <c r="I30" s="383">
        <v>4.47</v>
      </c>
      <c r="J30" s="384">
        <v>2767821</v>
      </c>
      <c r="K30" s="383">
        <v>6.15</v>
      </c>
      <c r="L30" s="384">
        <v>3809097</v>
      </c>
      <c r="M30" s="385">
        <v>0</v>
      </c>
      <c r="N30" s="385">
        <v>0</v>
      </c>
      <c r="O30" s="385">
        <v>0</v>
      </c>
      <c r="P30" s="384">
        <v>0</v>
      </c>
      <c r="Q30" s="380">
        <f t="shared" si="11"/>
        <v>6576918</v>
      </c>
      <c r="R30" s="385">
        <v>21.9</v>
      </c>
      <c r="S30" s="384">
        <v>13562470</v>
      </c>
      <c r="T30" s="385">
        <v>0</v>
      </c>
      <c r="U30" s="385">
        <v>0</v>
      </c>
      <c r="V30" s="385">
        <v>0</v>
      </c>
      <c r="W30" s="384">
        <v>0</v>
      </c>
      <c r="X30" s="380">
        <f t="shared" si="12"/>
        <v>13562470</v>
      </c>
      <c r="Y30" s="387">
        <f t="shared" si="13"/>
        <v>32.519999999999996</v>
      </c>
      <c r="Z30" s="380">
        <f t="shared" si="14"/>
        <v>20139388</v>
      </c>
      <c r="AA30" s="380">
        <f t="shared" si="15"/>
        <v>0</v>
      </c>
      <c r="AB30" s="388">
        <f t="shared" si="2"/>
        <v>22</v>
      </c>
      <c r="AC30" s="389">
        <f t="shared" si="3"/>
        <v>10.67</v>
      </c>
      <c r="AD30" s="390">
        <f t="shared" si="4"/>
        <v>32.67</v>
      </c>
      <c r="AE30" s="391">
        <f t="shared" si="16"/>
        <v>20139388</v>
      </c>
      <c r="AF30" s="392">
        <v>0.02</v>
      </c>
      <c r="AG30" s="393">
        <v>30485529</v>
      </c>
      <c r="AH30" s="393">
        <v>0</v>
      </c>
      <c r="AI30" s="394">
        <f t="shared" si="17"/>
        <v>30485529</v>
      </c>
      <c r="AJ30" s="391">
        <v>1454171500</v>
      </c>
      <c r="AK30" s="391">
        <f t="shared" si="20"/>
        <v>1524276450</v>
      </c>
      <c r="AL30" s="392">
        <f t="shared" si="18"/>
        <v>4.8209547498352157E-2</v>
      </c>
      <c r="AM30" s="391">
        <f t="shared" si="19"/>
        <v>1524276450</v>
      </c>
      <c r="AN30" s="381">
        <f t="shared" si="6"/>
        <v>0.02</v>
      </c>
      <c r="AO30" s="381">
        <f t="shared" si="7"/>
        <v>0</v>
      </c>
      <c r="AP30" s="391">
        <v>514799.5</v>
      </c>
      <c r="AQ30" s="391">
        <f t="shared" si="8"/>
        <v>51139716.5</v>
      </c>
      <c r="AR30" s="391">
        <f>ROUND(AQ30/'3_Levels 1&amp;2'!C26,2)</f>
        <v>3862.52</v>
      </c>
    </row>
    <row r="31" spans="1:44" s="146" customFormat="1" ht="15" customHeight="1">
      <c r="A31" s="378">
        <v>24</v>
      </c>
      <c r="B31" s="379" t="s">
        <v>62</v>
      </c>
      <c r="C31" s="380">
        <v>626208606</v>
      </c>
      <c r="D31" s="380">
        <v>46723941</v>
      </c>
      <c r="E31" s="380">
        <f t="shared" si="9"/>
        <v>579484665</v>
      </c>
      <c r="F31" s="380">
        <v>518425415</v>
      </c>
      <c r="G31" s="381">
        <f t="shared" si="10"/>
        <v>0.11777827288810677</v>
      </c>
      <c r="H31" s="382">
        <f t="shared" si="1"/>
        <v>570267956.5</v>
      </c>
      <c r="I31" s="383">
        <v>3.49</v>
      </c>
      <c r="J31" s="384">
        <v>1973553</v>
      </c>
      <c r="K31" s="383">
        <v>54.34</v>
      </c>
      <c r="L31" s="384">
        <v>27531396</v>
      </c>
      <c r="M31" s="385">
        <v>0</v>
      </c>
      <c r="N31" s="385">
        <v>0</v>
      </c>
      <c r="O31" s="385">
        <v>0</v>
      </c>
      <c r="P31" s="384">
        <v>0</v>
      </c>
      <c r="Q31" s="380">
        <f t="shared" si="11"/>
        <v>29504949</v>
      </c>
      <c r="R31" s="385">
        <v>0</v>
      </c>
      <c r="S31" s="384">
        <v>3321500</v>
      </c>
      <c r="T31" s="385">
        <v>0</v>
      </c>
      <c r="U31" s="385">
        <v>0</v>
      </c>
      <c r="V31" s="385">
        <v>0</v>
      </c>
      <c r="W31" s="384">
        <v>0</v>
      </c>
      <c r="X31" s="380">
        <f t="shared" si="12"/>
        <v>3321500</v>
      </c>
      <c r="Y31" s="387">
        <f t="shared" si="13"/>
        <v>57.830000000000005</v>
      </c>
      <c r="Z31" s="380">
        <f t="shared" si="14"/>
        <v>32826449</v>
      </c>
      <c r="AA31" s="380">
        <f t="shared" si="15"/>
        <v>0</v>
      </c>
      <c r="AB31" s="388">
        <f t="shared" si="2"/>
        <v>5.73</v>
      </c>
      <c r="AC31" s="389">
        <f t="shared" si="3"/>
        <v>50.92</v>
      </c>
      <c r="AD31" s="390">
        <f t="shared" si="4"/>
        <v>56.65</v>
      </c>
      <c r="AE31" s="391">
        <f t="shared" si="16"/>
        <v>32826449</v>
      </c>
      <c r="AF31" s="392">
        <v>0.02</v>
      </c>
      <c r="AG31" s="393">
        <v>24475371</v>
      </c>
      <c r="AH31" s="393">
        <v>0</v>
      </c>
      <c r="AI31" s="394">
        <f t="shared" si="17"/>
        <v>24475371</v>
      </c>
      <c r="AJ31" s="391">
        <v>1065219800</v>
      </c>
      <c r="AK31" s="391">
        <f t="shared" si="20"/>
        <v>1223768550</v>
      </c>
      <c r="AL31" s="392">
        <f t="shared" si="18"/>
        <v>0.14884134710977021</v>
      </c>
      <c r="AM31" s="391">
        <f t="shared" si="19"/>
        <v>1223768550</v>
      </c>
      <c r="AN31" s="381">
        <f t="shared" si="6"/>
        <v>0.02</v>
      </c>
      <c r="AO31" s="381">
        <f t="shared" si="7"/>
        <v>0</v>
      </c>
      <c r="AP31" s="391">
        <v>157445</v>
      </c>
      <c r="AQ31" s="391">
        <f t="shared" si="8"/>
        <v>57459265</v>
      </c>
      <c r="AR31" s="391">
        <f>ROUND(AQ31/'3_Levels 1&amp;2'!C27,2)</f>
        <v>12101.78</v>
      </c>
    </row>
    <row r="32" spans="1:44" s="146" customFormat="1" ht="15" customHeight="1">
      <c r="A32" s="397">
        <v>25</v>
      </c>
      <c r="B32" s="398" t="s">
        <v>63</v>
      </c>
      <c r="C32" s="399">
        <v>264739540</v>
      </c>
      <c r="D32" s="399">
        <v>19810380</v>
      </c>
      <c r="E32" s="399">
        <f t="shared" si="9"/>
        <v>244929160</v>
      </c>
      <c r="F32" s="399">
        <v>251703080</v>
      </c>
      <c r="G32" s="400">
        <f t="shared" si="10"/>
        <v>-2.6912344497333922E-2</v>
      </c>
      <c r="H32" s="401">
        <f t="shared" si="1"/>
        <v>244929160</v>
      </c>
      <c r="I32" s="402">
        <v>4.6500000000000004</v>
      </c>
      <c r="J32" s="403">
        <v>1138087</v>
      </c>
      <c r="K32" s="402">
        <v>20.16</v>
      </c>
      <c r="L32" s="403">
        <v>4902293</v>
      </c>
      <c r="M32" s="404">
        <v>0</v>
      </c>
      <c r="N32" s="404">
        <v>0</v>
      </c>
      <c r="O32" s="404">
        <v>0</v>
      </c>
      <c r="P32" s="403">
        <v>0</v>
      </c>
      <c r="Q32" s="399">
        <f t="shared" si="11"/>
        <v>6040380</v>
      </c>
      <c r="R32" s="404">
        <v>7</v>
      </c>
      <c r="S32" s="403">
        <v>0</v>
      </c>
      <c r="T32" s="404">
        <v>0</v>
      </c>
      <c r="U32" s="404">
        <v>0</v>
      </c>
      <c r="V32" s="404">
        <v>0</v>
      </c>
      <c r="W32" s="403">
        <v>0</v>
      </c>
      <c r="X32" s="399">
        <f t="shared" si="12"/>
        <v>0</v>
      </c>
      <c r="Y32" s="405">
        <f t="shared" si="13"/>
        <v>31.810000000000002</v>
      </c>
      <c r="Z32" s="399">
        <f t="shared" si="14"/>
        <v>6040380</v>
      </c>
      <c r="AA32" s="399">
        <f t="shared" si="15"/>
        <v>0</v>
      </c>
      <c r="AB32" s="406">
        <f t="shared" si="2"/>
        <v>0</v>
      </c>
      <c r="AC32" s="407">
        <f t="shared" si="3"/>
        <v>24.66</v>
      </c>
      <c r="AD32" s="408">
        <f t="shared" si="4"/>
        <v>24.66</v>
      </c>
      <c r="AE32" s="409">
        <f t="shared" si="16"/>
        <v>6040380</v>
      </c>
      <c r="AF32" s="410">
        <v>0.03</v>
      </c>
      <c r="AG32" s="411">
        <v>6195514</v>
      </c>
      <c r="AH32" s="411">
        <v>0</v>
      </c>
      <c r="AI32" s="412">
        <f t="shared" si="17"/>
        <v>6195514</v>
      </c>
      <c r="AJ32" s="409">
        <v>171366200</v>
      </c>
      <c r="AK32" s="409">
        <f t="shared" si="20"/>
        <v>206517133</v>
      </c>
      <c r="AL32" s="410">
        <f t="shared" si="18"/>
        <v>0.20512173929281269</v>
      </c>
      <c r="AM32" s="409">
        <f t="shared" si="19"/>
        <v>197071129.99999997</v>
      </c>
      <c r="AN32" s="400">
        <f t="shared" si="6"/>
        <v>3.0000000048422133E-2</v>
      </c>
      <c r="AO32" s="400">
        <f t="shared" si="7"/>
        <v>0</v>
      </c>
      <c r="AP32" s="409">
        <v>92376</v>
      </c>
      <c r="AQ32" s="409">
        <f t="shared" si="8"/>
        <v>12328270</v>
      </c>
      <c r="AR32" s="409">
        <f>ROUND(AQ32/'3_Levels 1&amp;2'!C28,2)</f>
        <v>5668.17</v>
      </c>
    </row>
    <row r="33" spans="1:44" s="413" customFormat="1" ht="15" customHeight="1">
      <c r="A33" s="378">
        <v>26</v>
      </c>
      <c r="B33" s="379" t="s">
        <v>64</v>
      </c>
      <c r="C33" s="380">
        <v>4210627935</v>
      </c>
      <c r="D33" s="380">
        <v>742507280</v>
      </c>
      <c r="E33" s="380">
        <f t="shared" si="9"/>
        <v>3468120655</v>
      </c>
      <c r="F33" s="380">
        <v>3389466488</v>
      </c>
      <c r="G33" s="381">
        <f t="shared" si="10"/>
        <v>2.3205471208659432E-2</v>
      </c>
      <c r="H33" s="382">
        <f t="shared" si="1"/>
        <v>3468120655</v>
      </c>
      <c r="I33" s="383">
        <v>2.91</v>
      </c>
      <c r="J33" s="384">
        <v>10055705</v>
      </c>
      <c r="K33" s="383">
        <v>20</v>
      </c>
      <c r="L33" s="384">
        <v>61767055</v>
      </c>
      <c r="M33" s="385">
        <v>0</v>
      </c>
      <c r="N33" s="385">
        <v>0</v>
      </c>
      <c r="O33" s="385">
        <v>0</v>
      </c>
      <c r="P33" s="384">
        <v>0</v>
      </c>
      <c r="Q33" s="380">
        <f t="shared" si="11"/>
        <v>71822760</v>
      </c>
      <c r="R33" s="386">
        <v>0</v>
      </c>
      <c r="S33" s="384">
        <v>7343684</v>
      </c>
      <c r="T33" s="385">
        <v>0</v>
      </c>
      <c r="U33" s="385">
        <v>0</v>
      </c>
      <c r="V33" s="385">
        <v>0</v>
      </c>
      <c r="W33" s="384">
        <v>0</v>
      </c>
      <c r="X33" s="380">
        <f t="shared" si="12"/>
        <v>7343684</v>
      </c>
      <c r="Y33" s="387">
        <f t="shared" si="13"/>
        <v>22.91</v>
      </c>
      <c r="Z33" s="380">
        <f t="shared" si="14"/>
        <v>79166444</v>
      </c>
      <c r="AA33" s="380">
        <f t="shared" si="15"/>
        <v>0</v>
      </c>
      <c r="AB33" s="388">
        <f t="shared" si="2"/>
        <v>2.12</v>
      </c>
      <c r="AC33" s="389">
        <f t="shared" si="3"/>
        <v>20.71</v>
      </c>
      <c r="AD33" s="390">
        <f t="shared" si="4"/>
        <v>22.83</v>
      </c>
      <c r="AE33" s="391">
        <f t="shared" si="16"/>
        <v>79166444</v>
      </c>
      <c r="AF33" s="392">
        <v>0.02</v>
      </c>
      <c r="AG33" s="393">
        <v>173641156</v>
      </c>
      <c r="AH33" s="393">
        <v>13923775</v>
      </c>
      <c r="AI33" s="394">
        <f t="shared" si="17"/>
        <v>187564931</v>
      </c>
      <c r="AJ33" s="391">
        <v>9003291750</v>
      </c>
      <c r="AK33" s="391">
        <f t="shared" si="20"/>
        <v>9378246550</v>
      </c>
      <c r="AL33" s="395">
        <f t="shared" si="18"/>
        <v>4.1646412269157003E-2</v>
      </c>
      <c r="AM33" s="396">
        <f t="shared" si="19"/>
        <v>9378246550</v>
      </c>
      <c r="AN33" s="381">
        <f t="shared" si="6"/>
        <v>1.8515311478988574E-2</v>
      </c>
      <c r="AO33" s="381">
        <f t="shared" si="7"/>
        <v>1.484688521011425E-3</v>
      </c>
      <c r="AP33" s="391">
        <v>2416684</v>
      </c>
      <c r="AQ33" s="391">
        <f t="shared" si="8"/>
        <v>269148059</v>
      </c>
      <c r="AR33" s="391">
        <f>ROUND(AQ33/'3_Levels 1&amp;2'!C29,2)</f>
        <v>5649.03</v>
      </c>
    </row>
    <row r="34" spans="1:44" s="146" customFormat="1" ht="15" customHeight="1">
      <c r="A34" s="378">
        <v>27</v>
      </c>
      <c r="B34" s="379" t="s">
        <v>65</v>
      </c>
      <c r="C34" s="380">
        <v>260821119</v>
      </c>
      <c r="D34" s="380">
        <v>47817534</v>
      </c>
      <c r="E34" s="380">
        <f t="shared" si="9"/>
        <v>213003585</v>
      </c>
      <c r="F34" s="380">
        <v>203232303</v>
      </c>
      <c r="G34" s="381">
        <f t="shared" si="10"/>
        <v>4.807937446833932E-2</v>
      </c>
      <c r="H34" s="382">
        <f t="shared" si="1"/>
        <v>213003585</v>
      </c>
      <c r="I34" s="383">
        <v>6.48</v>
      </c>
      <c r="J34" s="384">
        <v>1322431</v>
      </c>
      <c r="K34" s="383">
        <v>10.77</v>
      </c>
      <c r="L34" s="384">
        <v>2197926</v>
      </c>
      <c r="M34" s="385">
        <v>3.95</v>
      </c>
      <c r="N34" s="385">
        <v>17.3</v>
      </c>
      <c r="O34" s="385">
        <v>7</v>
      </c>
      <c r="P34" s="384">
        <v>2238925</v>
      </c>
      <c r="Q34" s="380">
        <f t="shared" si="11"/>
        <v>5759282</v>
      </c>
      <c r="R34" s="385">
        <v>0</v>
      </c>
      <c r="S34" s="384">
        <v>0</v>
      </c>
      <c r="T34" s="385">
        <v>1</v>
      </c>
      <c r="U34" s="385">
        <v>14.5</v>
      </c>
      <c r="V34" s="385">
        <v>7</v>
      </c>
      <c r="W34" s="384">
        <v>1981131</v>
      </c>
      <c r="X34" s="380">
        <f t="shared" si="12"/>
        <v>1981131</v>
      </c>
      <c r="Y34" s="387">
        <f t="shared" si="13"/>
        <v>17.25</v>
      </c>
      <c r="Z34" s="380">
        <f t="shared" si="14"/>
        <v>3520357</v>
      </c>
      <c r="AA34" s="380">
        <f t="shared" si="15"/>
        <v>4220056</v>
      </c>
      <c r="AB34" s="388">
        <f t="shared" si="2"/>
        <v>9.3000000000000007</v>
      </c>
      <c r="AC34" s="389">
        <f t="shared" si="3"/>
        <v>27.04</v>
      </c>
      <c r="AD34" s="390">
        <f t="shared" si="4"/>
        <v>36.340000000000003</v>
      </c>
      <c r="AE34" s="391">
        <f t="shared" si="16"/>
        <v>7740413</v>
      </c>
      <c r="AF34" s="392">
        <v>2.5000000000000001E-2</v>
      </c>
      <c r="AG34" s="393">
        <v>9490905</v>
      </c>
      <c r="AH34" s="393">
        <v>1368291</v>
      </c>
      <c r="AI34" s="394">
        <f t="shared" si="17"/>
        <v>10859196</v>
      </c>
      <c r="AJ34" s="391">
        <v>415111120</v>
      </c>
      <c r="AK34" s="391">
        <f t="shared" si="20"/>
        <v>434367840</v>
      </c>
      <c r="AL34" s="395">
        <f t="shared" si="18"/>
        <v>4.6389313781813407E-2</v>
      </c>
      <c r="AM34" s="396">
        <f t="shared" si="19"/>
        <v>434367840</v>
      </c>
      <c r="AN34" s="381">
        <f t="shared" si="6"/>
        <v>2.1849925629853259E-2</v>
      </c>
      <c r="AO34" s="381">
        <f t="shared" si="7"/>
        <v>3.1500743701467402E-3</v>
      </c>
      <c r="AP34" s="391">
        <v>321338</v>
      </c>
      <c r="AQ34" s="391">
        <f t="shared" si="8"/>
        <v>18920947</v>
      </c>
      <c r="AR34" s="391">
        <f>ROUND(AQ34/'3_Levels 1&amp;2'!C30,2)</f>
        <v>3390.24</v>
      </c>
    </row>
    <row r="35" spans="1:44" s="146" customFormat="1" ht="15" customHeight="1">
      <c r="A35" s="378">
        <v>28</v>
      </c>
      <c r="B35" s="379" t="s">
        <v>66</v>
      </c>
      <c r="C35" s="380">
        <v>2321605339</v>
      </c>
      <c r="D35" s="380">
        <v>363430493</v>
      </c>
      <c r="E35" s="380">
        <f t="shared" si="9"/>
        <v>1958174846</v>
      </c>
      <c r="F35" s="380">
        <v>1872986907</v>
      </c>
      <c r="G35" s="381">
        <f t="shared" si="10"/>
        <v>4.5482399626833057E-2</v>
      </c>
      <c r="H35" s="382">
        <f t="shared" si="1"/>
        <v>1958174846</v>
      </c>
      <c r="I35" s="383">
        <v>4.59</v>
      </c>
      <c r="J35" s="384">
        <v>8669849</v>
      </c>
      <c r="K35" s="383">
        <v>28.97</v>
      </c>
      <c r="L35" s="384">
        <v>54813255</v>
      </c>
      <c r="M35" s="385">
        <v>0</v>
      </c>
      <c r="N35" s="385">
        <v>0</v>
      </c>
      <c r="O35" s="385">
        <v>0</v>
      </c>
      <c r="P35" s="384">
        <v>0</v>
      </c>
      <c r="Q35" s="380">
        <f t="shared" si="11"/>
        <v>63483104</v>
      </c>
      <c r="R35" s="385">
        <v>0</v>
      </c>
      <c r="S35" s="384">
        <v>49</v>
      </c>
      <c r="T35" s="385">
        <v>0</v>
      </c>
      <c r="U35" s="385">
        <v>0</v>
      </c>
      <c r="V35" s="385">
        <v>0</v>
      </c>
      <c r="W35" s="384">
        <v>0</v>
      </c>
      <c r="X35" s="380">
        <f t="shared" si="12"/>
        <v>49</v>
      </c>
      <c r="Y35" s="387">
        <f t="shared" si="13"/>
        <v>33.56</v>
      </c>
      <c r="Z35" s="380">
        <f t="shared" si="14"/>
        <v>63483153</v>
      </c>
      <c r="AA35" s="380">
        <f t="shared" si="15"/>
        <v>0</v>
      </c>
      <c r="AB35" s="388">
        <f t="shared" si="2"/>
        <v>0</v>
      </c>
      <c r="AC35" s="389">
        <f t="shared" si="3"/>
        <v>32.42</v>
      </c>
      <c r="AD35" s="390">
        <f t="shared" si="4"/>
        <v>32.42</v>
      </c>
      <c r="AE35" s="391">
        <f t="shared" si="16"/>
        <v>63483153</v>
      </c>
      <c r="AF35" s="392">
        <v>0.02</v>
      </c>
      <c r="AG35" s="393">
        <v>113161574</v>
      </c>
      <c r="AH35" s="393">
        <v>7478863</v>
      </c>
      <c r="AI35" s="394">
        <f t="shared" si="17"/>
        <v>120640437</v>
      </c>
      <c r="AJ35" s="391">
        <v>5930859950</v>
      </c>
      <c r="AK35" s="391">
        <f t="shared" si="20"/>
        <v>6032021850</v>
      </c>
      <c r="AL35" s="392">
        <f t="shared" si="18"/>
        <v>1.705686879353811E-2</v>
      </c>
      <c r="AM35" s="391">
        <f t="shared" si="19"/>
        <v>6032021850</v>
      </c>
      <c r="AN35" s="381">
        <f t="shared" si="6"/>
        <v>1.8760139935501064E-2</v>
      </c>
      <c r="AO35" s="381">
        <f t="shared" si="7"/>
        <v>1.2398600644989374E-3</v>
      </c>
      <c r="AP35" s="391">
        <v>2390587</v>
      </c>
      <c r="AQ35" s="391">
        <f t="shared" si="8"/>
        <v>186514177</v>
      </c>
      <c r="AR35" s="391">
        <f>ROUND(AQ35/'3_Levels 1&amp;2'!C31,2)</f>
        <v>5995.89</v>
      </c>
    </row>
    <row r="36" spans="1:44" s="146" customFormat="1" ht="15" customHeight="1">
      <c r="A36" s="378">
        <v>29</v>
      </c>
      <c r="B36" s="379" t="s">
        <v>67</v>
      </c>
      <c r="C36" s="380">
        <v>1159383916</v>
      </c>
      <c r="D36" s="380">
        <v>168839633</v>
      </c>
      <c r="E36" s="380">
        <f t="shared" si="9"/>
        <v>990544283</v>
      </c>
      <c r="F36" s="380">
        <v>896172168</v>
      </c>
      <c r="G36" s="381">
        <f t="shared" si="10"/>
        <v>0.10530578651043311</v>
      </c>
      <c r="H36" s="382">
        <f t="shared" si="1"/>
        <v>985789384.80000007</v>
      </c>
      <c r="I36" s="383">
        <v>3.63</v>
      </c>
      <c r="J36" s="384">
        <v>3510535</v>
      </c>
      <c r="K36" s="383">
        <v>24.47</v>
      </c>
      <c r="L36" s="384">
        <v>23664792</v>
      </c>
      <c r="M36" s="385">
        <v>0</v>
      </c>
      <c r="N36" s="385">
        <v>0</v>
      </c>
      <c r="O36" s="385">
        <v>0</v>
      </c>
      <c r="P36" s="384">
        <v>0</v>
      </c>
      <c r="Q36" s="380">
        <f t="shared" si="11"/>
        <v>27175327</v>
      </c>
      <c r="R36" s="385">
        <v>15.2</v>
      </c>
      <c r="S36" s="384">
        <v>14699646</v>
      </c>
      <c r="T36" s="385">
        <v>0</v>
      </c>
      <c r="U36" s="385">
        <v>0</v>
      </c>
      <c r="V36" s="385">
        <v>0</v>
      </c>
      <c r="W36" s="384">
        <v>0</v>
      </c>
      <c r="X36" s="380">
        <f t="shared" si="12"/>
        <v>14699646</v>
      </c>
      <c r="Y36" s="387">
        <f t="shared" si="13"/>
        <v>43.3</v>
      </c>
      <c r="Z36" s="380">
        <f t="shared" si="14"/>
        <v>41874973</v>
      </c>
      <c r="AA36" s="380">
        <f t="shared" si="15"/>
        <v>0</v>
      </c>
      <c r="AB36" s="388">
        <f t="shared" si="2"/>
        <v>14.84</v>
      </c>
      <c r="AC36" s="389">
        <f t="shared" si="3"/>
        <v>27.43</v>
      </c>
      <c r="AD36" s="390">
        <f t="shared" si="4"/>
        <v>42.27</v>
      </c>
      <c r="AE36" s="391">
        <f t="shared" si="16"/>
        <v>41874973</v>
      </c>
      <c r="AF36" s="392">
        <v>0.02</v>
      </c>
      <c r="AG36" s="393">
        <v>33286062</v>
      </c>
      <c r="AH36" s="393">
        <v>0</v>
      </c>
      <c r="AI36" s="394">
        <f t="shared" si="17"/>
        <v>33286062</v>
      </c>
      <c r="AJ36" s="391">
        <v>1632775400</v>
      </c>
      <c r="AK36" s="391">
        <f t="shared" si="20"/>
        <v>1664303100</v>
      </c>
      <c r="AL36" s="392">
        <f t="shared" si="18"/>
        <v>1.9309269358173817E-2</v>
      </c>
      <c r="AM36" s="391">
        <f t="shared" si="19"/>
        <v>1664303100</v>
      </c>
      <c r="AN36" s="381">
        <f t="shared" si="6"/>
        <v>0.02</v>
      </c>
      <c r="AO36" s="381">
        <f t="shared" si="7"/>
        <v>0</v>
      </c>
      <c r="AP36" s="391">
        <v>618354</v>
      </c>
      <c r="AQ36" s="391">
        <f t="shared" si="8"/>
        <v>75779389</v>
      </c>
      <c r="AR36" s="391">
        <f>ROUND(AQ36/'3_Levels 1&amp;2'!C32,2)</f>
        <v>5421.72</v>
      </c>
    </row>
    <row r="37" spans="1:44" s="146" customFormat="1" ht="15" customHeight="1">
      <c r="A37" s="397">
        <v>30</v>
      </c>
      <c r="B37" s="398" t="s">
        <v>68</v>
      </c>
      <c r="C37" s="399">
        <v>93407500</v>
      </c>
      <c r="D37" s="399">
        <v>21235868</v>
      </c>
      <c r="E37" s="399">
        <f t="shared" si="9"/>
        <v>72171632</v>
      </c>
      <c r="F37" s="399">
        <v>70773942</v>
      </c>
      <c r="G37" s="400">
        <f t="shared" si="10"/>
        <v>1.9748652689149347E-2</v>
      </c>
      <c r="H37" s="401">
        <f t="shared" si="1"/>
        <v>72171632</v>
      </c>
      <c r="I37" s="402">
        <v>4.76</v>
      </c>
      <c r="J37" s="403">
        <v>339828</v>
      </c>
      <c r="K37" s="402">
        <v>41.69</v>
      </c>
      <c r="L37" s="403">
        <v>2976353</v>
      </c>
      <c r="M37" s="404">
        <v>0</v>
      </c>
      <c r="N37" s="404">
        <v>0</v>
      </c>
      <c r="O37" s="404">
        <v>0</v>
      </c>
      <c r="P37" s="403">
        <v>0</v>
      </c>
      <c r="Q37" s="399">
        <f t="shared" si="11"/>
        <v>3316181</v>
      </c>
      <c r="R37" s="404"/>
      <c r="S37" s="403"/>
      <c r="T37" s="404"/>
      <c r="U37" s="404"/>
      <c r="V37" s="404"/>
      <c r="W37" s="403"/>
      <c r="X37" s="399">
        <f t="shared" si="12"/>
        <v>0</v>
      </c>
      <c r="Y37" s="405">
        <f t="shared" si="13"/>
        <v>46.449999999999996</v>
      </c>
      <c r="Z37" s="399">
        <f t="shared" si="14"/>
        <v>3316181</v>
      </c>
      <c r="AA37" s="399">
        <f t="shared" si="15"/>
        <v>0</v>
      </c>
      <c r="AB37" s="406">
        <f t="shared" si="2"/>
        <v>0</v>
      </c>
      <c r="AC37" s="407">
        <f t="shared" si="3"/>
        <v>45.95</v>
      </c>
      <c r="AD37" s="408">
        <f t="shared" si="4"/>
        <v>45.95</v>
      </c>
      <c r="AE37" s="409">
        <f t="shared" si="16"/>
        <v>3316181</v>
      </c>
      <c r="AF37" s="410">
        <v>0.03</v>
      </c>
      <c r="AG37" s="411">
        <v>5828998</v>
      </c>
      <c r="AH37" s="411">
        <v>1445692</v>
      </c>
      <c r="AI37" s="412">
        <f t="shared" si="17"/>
        <v>7274690</v>
      </c>
      <c r="AJ37" s="409">
        <v>227777267</v>
      </c>
      <c r="AK37" s="409">
        <f t="shared" si="20"/>
        <v>242489667</v>
      </c>
      <c r="AL37" s="410">
        <f t="shared" si="18"/>
        <v>6.4591169232002421E-2</v>
      </c>
      <c r="AM37" s="409">
        <f t="shared" si="19"/>
        <v>242489667</v>
      </c>
      <c r="AN37" s="400">
        <f t="shared" si="6"/>
        <v>2.4038129426768522E-2</v>
      </c>
      <c r="AO37" s="400">
        <f t="shared" si="7"/>
        <v>5.9618705319926064E-3</v>
      </c>
      <c r="AP37" s="409">
        <v>76571</v>
      </c>
      <c r="AQ37" s="409">
        <f t="shared" si="8"/>
        <v>10667442</v>
      </c>
      <c r="AR37" s="409">
        <f>ROUND(AQ37/'3_Levels 1&amp;2'!C33,2)</f>
        <v>4213.05</v>
      </c>
    </row>
    <row r="38" spans="1:44" s="146" customFormat="1" ht="15" customHeight="1">
      <c r="A38" s="378">
        <v>31</v>
      </c>
      <c r="B38" s="379" t="s">
        <v>69</v>
      </c>
      <c r="C38" s="380">
        <v>439397048</v>
      </c>
      <c r="D38" s="380">
        <v>56961721</v>
      </c>
      <c r="E38" s="380">
        <f t="shared" si="9"/>
        <v>382435327</v>
      </c>
      <c r="F38" s="380">
        <v>368110556</v>
      </c>
      <c r="G38" s="381">
        <f t="shared" si="10"/>
        <v>3.8914317360679004E-2</v>
      </c>
      <c r="H38" s="382">
        <f t="shared" si="1"/>
        <v>382435327</v>
      </c>
      <c r="I38" s="383">
        <v>4.2300000000000004</v>
      </c>
      <c r="J38" s="384">
        <v>1618146</v>
      </c>
      <c r="K38" s="383">
        <v>28.6</v>
      </c>
      <c r="L38" s="384">
        <v>10967027</v>
      </c>
      <c r="M38" s="385">
        <v>2.5299999999999998</v>
      </c>
      <c r="N38" s="385">
        <v>3.25</v>
      </c>
      <c r="O38" s="385">
        <v>4</v>
      </c>
      <c r="P38" s="384">
        <v>1044167</v>
      </c>
      <c r="Q38" s="380">
        <f t="shared" si="11"/>
        <v>13629340</v>
      </c>
      <c r="R38" s="386">
        <v>0</v>
      </c>
      <c r="S38" s="384">
        <v>0</v>
      </c>
      <c r="T38" s="385">
        <v>7.75</v>
      </c>
      <c r="U38" s="385">
        <v>20</v>
      </c>
      <c r="V38" s="385">
        <v>4</v>
      </c>
      <c r="W38" s="384">
        <v>3737458</v>
      </c>
      <c r="X38" s="380">
        <f t="shared" si="12"/>
        <v>3737458</v>
      </c>
      <c r="Y38" s="387">
        <f t="shared" si="13"/>
        <v>32.83</v>
      </c>
      <c r="Z38" s="380">
        <f t="shared" si="14"/>
        <v>12585173</v>
      </c>
      <c r="AA38" s="380">
        <f t="shared" si="15"/>
        <v>4781625</v>
      </c>
      <c r="AB38" s="388">
        <f t="shared" si="2"/>
        <v>9.77</v>
      </c>
      <c r="AC38" s="389">
        <f t="shared" si="3"/>
        <v>35.64</v>
      </c>
      <c r="AD38" s="390">
        <f t="shared" si="4"/>
        <v>45.41</v>
      </c>
      <c r="AE38" s="391">
        <f t="shared" si="16"/>
        <v>17366798</v>
      </c>
      <c r="AF38" s="392">
        <v>0.02</v>
      </c>
      <c r="AG38" s="393">
        <v>21824715</v>
      </c>
      <c r="AH38" s="393">
        <v>0</v>
      </c>
      <c r="AI38" s="394">
        <f t="shared" si="17"/>
        <v>21824715</v>
      </c>
      <c r="AJ38" s="391">
        <v>796531750</v>
      </c>
      <c r="AK38" s="391">
        <f t="shared" si="20"/>
        <v>1091235750</v>
      </c>
      <c r="AL38" s="395">
        <f t="shared" si="18"/>
        <v>0.36998399624371531</v>
      </c>
      <c r="AM38" s="396">
        <f t="shared" si="19"/>
        <v>916011512.49999988</v>
      </c>
      <c r="AN38" s="381">
        <f t="shared" si="6"/>
        <v>0.02</v>
      </c>
      <c r="AO38" s="381">
        <f t="shared" si="7"/>
        <v>0</v>
      </c>
      <c r="AP38" s="391">
        <v>317371</v>
      </c>
      <c r="AQ38" s="391">
        <f t="shared" si="8"/>
        <v>39508884</v>
      </c>
      <c r="AR38" s="391">
        <f>ROUND(AQ38/'3_Levels 1&amp;2'!C34,2)</f>
        <v>6033.73</v>
      </c>
    </row>
    <row r="39" spans="1:44" s="146" customFormat="1" ht="15" customHeight="1">
      <c r="A39" s="378">
        <v>32</v>
      </c>
      <c r="B39" s="379" t="s">
        <v>70</v>
      </c>
      <c r="C39" s="380">
        <v>701159290</v>
      </c>
      <c r="D39" s="380">
        <v>228433625</v>
      </c>
      <c r="E39" s="380">
        <f t="shared" si="9"/>
        <v>472725665</v>
      </c>
      <c r="F39" s="380">
        <v>460648710</v>
      </c>
      <c r="G39" s="381">
        <f t="shared" si="10"/>
        <v>2.6217277369559984E-2</v>
      </c>
      <c r="H39" s="382">
        <f t="shared" si="1"/>
        <v>472725665</v>
      </c>
      <c r="I39" s="383">
        <v>3.29</v>
      </c>
      <c r="J39" s="384">
        <v>1543228</v>
      </c>
      <c r="K39" s="383">
        <v>19.18</v>
      </c>
      <c r="L39" s="384">
        <v>8963853</v>
      </c>
      <c r="M39" s="385">
        <v>0</v>
      </c>
      <c r="N39" s="385">
        <v>0</v>
      </c>
      <c r="O39" s="385">
        <v>0</v>
      </c>
      <c r="P39" s="384">
        <v>0</v>
      </c>
      <c r="Q39" s="380">
        <f t="shared" si="11"/>
        <v>10507081</v>
      </c>
      <c r="R39" s="385">
        <v>0</v>
      </c>
      <c r="S39" s="384">
        <v>0</v>
      </c>
      <c r="T39" s="385">
        <v>11.22</v>
      </c>
      <c r="U39" s="385">
        <v>26.6</v>
      </c>
      <c r="V39" s="385">
        <v>10</v>
      </c>
      <c r="W39" s="384">
        <v>6614096</v>
      </c>
      <c r="X39" s="380">
        <f t="shared" si="12"/>
        <v>6614096</v>
      </c>
      <c r="Y39" s="387">
        <f t="shared" si="13"/>
        <v>22.47</v>
      </c>
      <c r="Z39" s="380">
        <f t="shared" si="14"/>
        <v>10507081</v>
      </c>
      <c r="AA39" s="380">
        <f t="shared" si="15"/>
        <v>6614096</v>
      </c>
      <c r="AB39" s="388">
        <f t="shared" si="2"/>
        <v>13.99</v>
      </c>
      <c r="AC39" s="389">
        <f t="shared" si="3"/>
        <v>22.23</v>
      </c>
      <c r="AD39" s="390">
        <f t="shared" si="4"/>
        <v>36.22</v>
      </c>
      <c r="AE39" s="391">
        <f t="shared" si="16"/>
        <v>17121177</v>
      </c>
      <c r="AF39" s="392">
        <v>2.5000000000000001E-2</v>
      </c>
      <c r="AG39" s="393">
        <v>41387227</v>
      </c>
      <c r="AH39" s="393">
        <v>1787998</v>
      </c>
      <c r="AI39" s="394">
        <f>AG39+AH39</f>
        <v>43175225</v>
      </c>
      <c r="AJ39" s="391">
        <v>1578568800</v>
      </c>
      <c r="AK39" s="391">
        <f t="shared" si="20"/>
        <v>1727009000</v>
      </c>
      <c r="AL39" s="395">
        <f t="shared" si="18"/>
        <v>9.4034672419726018E-2</v>
      </c>
      <c r="AM39" s="396">
        <f t="shared" si="19"/>
        <v>1727009000</v>
      </c>
      <c r="AN39" s="381">
        <f t="shared" si="6"/>
        <v>2.3964685186933017E-2</v>
      </c>
      <c r="AO39" s="381">
        <f t="shared" si="7"/>
        <v>1.0353148130669847E-3</v>
      </c>
      <c r="AP39" s="391">
        <v>938303.5</v>
      </c>
      <c r="AQ39" s="391">
        <f t="shared" si="8"/>
        <v>61234705.5</v>
      </c>
      <c r="AR39" s="391">
        <f>ROUND(AQ39/'3_Levels 1&amp;2'!C35,2)</f>
        <v>2396.38</v>
      </c>
    </row>
    <row r="40" spans="1:44" s="146" customFormat="1" ht="15" customHeight="1">
      <c r="A40" s="378">
        <v>33</v>
      </c>
      <c r="B40" s="379" t="s">
        <v>71</v>
      </c>
      <c r="C40" s="380">
        <v>119940090</v>
      </c>
      <c r="D40" s="380">
        <v>10144344</v>
      </c>
      <c r="E40" s="380">
        <f t="shared" si="9"/>
        <v>109795746</v>
      </c>
      <c r="F40" s="380">
        <v>109714361</v>
      </c>
      <c r="G40" s="381">
        <f t="shared" si="10"/>
        <v>7.4178985556867989E-4</v>
      </c>
      <c r="H40" s="382">
        <f t="shared" ref="H40:H76" si="21">IF((E40-F40)/F40&gt;$H$5,F40*(1+$H$5),E40)</f>
        <v>109795746</v>
      </c>
      <c r="I40" s="383">
        <v>4.5999999999999996</v>
      </c>
      <c r="J40" s="384">
        <v>505996</v>
      </c>
      <c r="K40" s="383">
        <v>5.27</v>
      </c>
      <c r="L40" s="384">
        <v>0</v>
      </c>
      <c r="M40" s="385">
        <v>0</v>
      </c>
      <c r="N40" s="385">
        <v>0</v>
      </c>
      <c r="O40" s="385">
        <v>0</v>
      </c>
      <c r="P40" s="384">
        <v>573978</v>
      </c>
      <c r="Q40" s="380">
        <f t="shared" si="11"/>
        <v>1079974</v>
      </c>
      <c r="R40" s="385">
        <v>12.2</v>
      </c>
      <c r="S40" s="384">
        <v>1334962</v>
      </c>
      <c r="T40" s="385">
        <v>0</v>
      </c>
      <c r="U40" s="385">
        <v>0</v>
      </c>
      <c r="V40" s="385">
        <v>0</v>
      </c>
      <c r="W40" s="384">
        <v>0</v>
      </c>
      <c r="X40" s="380">
        <f t="shared" si="12"/>
        <v>1334962</v>
      </c>
      <c r="Y40" s="387">
        <f t="shared" si="13"/>
        <v>22.07</v>
      </c>
      <c r="Z40" s="380">
        <f t="shared" si="14"/>
        <v>1840958</v>
      </c>
      <c r="AA40" s="380">
        <f t="shared" si="15"/>
        <v>573978</v>
      </c>
      <c r="AB40" s="388">
        <f t="shared" ref="AB40:AB71" si="22">ROUND((X40/E40)*1000,2)</f>
        <v>12.16</v>
      </c>
      <c r="AC40" s="389">
        <f t="shared" ref="AC40:AC71" si="23">ROUND((Q40/E40)*1000,2)</f>
        <v>9.84</v>
      </c>
      <c r="AD40" s="390">
        <f t="shared" ref="AD40:AD71" si="24">ROUND((AE40/E40)*1000,2)</f>
        <v>21.99</v>
      </c>
      <c r="AE40" s="391">
        <f t="shared" si="16"/>
        <v>2414936</v>
      </c>
      <c r="AF40" s="392">
        <v>2.5000000000000001E-2</v>
      </c>
      <c r="AG40" s="393">
        <v>2107208</v>
      </c>
      <c r="AH40" s="393">
        <v>1398088</v>
      </c>
      <c r="AI40" s="394">
        <f t="shared" si="17"/>
        <v>3505296</v>
      </c>
      <c r="AJ40" s="391">
        <v>152202960</v>
      </c>
      <c r="AK40" s="391">
        <f t="shared" si="20"/>
        <v>140211840</v>
      </c>
      <c r="AL40" s="392">
        <f t="shared" si="18"/>
        <v>-7.8783750329165736E-2</v>
      </c>
      <c r="AM40" s="391">
        <f t="shared" si="19"/>
        <v>140211840</v>
      </c>
      <c r="AN40" s="381">
        <f t="shared" ref="AN40:AN76" si="25">AG40/AK40</f>
        <v>1.502874507602211E-2</v>
      </c>
      <c r="AO40" s="381">
        <f t="shared" ref="AO40:AO76" si="26">AH40/AK40</f>
        <v>9.9712549239778896E-3</v>
      </c>
      <c r="AP40" s="391">
        <v>83548.5</v>
      </c>
      <c r="AQ40" s="391">
        <f t="shared" ref="AQ40:AQ71" si="27">AP40+AE40+AI40</f>
        <v>6003780.5</v>
      </c>
      <c r="AR40" s="391">
        <f>ROUND(AQ40/'3_Levels 1&amp;2'!C36,2)</f>
        <v>3612.38</v>
      </c>
    </row>
    <row r="41" spans="1:44" s="146" customFormat="1" ht="15" customHeight="1">
      <c r="A41" s="378">
        <v>34</v>
      </c>
      <c r="B41" s="379" t="s">
        <v>72</v>
      </c>
      <c r="C41" s="380">
        <v>174696640</v>
      </c>
      <c r="D41" s="380">
        <v>36141798</v>
      </c>
      <c r="E41" s="380">
        <f t="shared" si="9"/>
        <v>138554842</v>
      </c>
      <c r="F41" s="380">
        <v>139380862</v>
      </c>
      <c r="G41" s="381">
        <f t="shared" si="10"/>
        <v>-5.9263516392946396E-3</v>
      </c>
      <c r="H41" s="382">
        <f t="shared" si="21"/>
        <v>138554842</v>
      </c>
      <c r="I41" s="383">
        <v>5.96</v>
      </c>
      <c r="J41" s="384">
        <v>819313</v>
      </c>
      <c r="K41" s="383">
        <v>22.46</v>
      </c>
      <c r="L41" s="384">
        <v>3332512</v>
      </c>
      <c r="M41" s="385">
        <v>6.01</v>
      </c>
      <c r="N41" s="385">
        <v>10</v>
      </c>
      <c r="O41" s="385">
        <v>2</v>
      </c>
      <c r="P41" s="384">
        <v>546101</v>
      </c>
      <c r="Q41" s="380">
        <f t="shared" si="11"/>
        <v>4697926</v>
      </c>
      <c r="R41" s="385">
        <v>10</v>
      </c>
      <c r="S41" s="384">
        <v>833511</v>
      </c>
      <c r="T41" s="385">
        <v>0</v>
      </c>
      <c r="U41" s="385">
        <v>0</v>
      </c>
      <c r="V41" s="385">
        <v>0</v>
      </c>
      <c r="W41" s="384">
        <v>0</v>
      </c>
      <c r="X41" s="380">
        <f t="shared" si="12"/>
        <v>833511</v>
      </c>
      <c r="Y41" s="387">
        <f t="shared" si="13"/>
        <v>38.42</v>
      </c>
      <c r="Z41" s="380">
        <f t="shared" si="14"/>
        <v>4985336</v>
      </c>
      <c r="AA41" s="380">
        <f t="shared" si="15"/>
        <v>546101</v>
      </c>
      <c r="AB41" s="388">
        <f t="shared" si="22"/>
        <v>6.02</v>
      </c>
      <c r="AC41" s="389">
        <f t="shared" si="23"/>
        <v>33.909999999999997</v>
      </c>
      <c r="AD41" s="390">
        <f t="shared" si="24"/>
        <v>39.92</v>
      </c>
      <c r="AE41" s="391">
        <f t="shared" si="16"/>
        <v>5531437</v>
      </c>
      <c r="AF41" s="392">
        <v>0.02</v>
      </c>
      <c r="AG41" s="393">
        <v>6434214</v>
      </c>
      <c r="AH41" s="393">
        <v>0</v>
      </c>
      <c r="AI41" s="394">
        <f t="shared" si="17"/>
        <v>6434214</v>
      </c>
      <c r="AJ41" s="391">
        <v>319905750</v>
      </c>
      <c r="AK41" s="391">
        <f t="shared" si="20"/>
        <v>321710700</v>
      </c>
      <c r="AL41" s="392">
        <f t="shared" si="18"/>
        <v>5.6421305337587711E-3</v>
      </c>
      <c r="AM41" s="391">
        <f t="shared" si="19"/>
        <v>321710700</v>
      </c>
      <c r="AN41" s="381">
        <f t="shared" si="25"/>
        <v>0.02</v>
      </c>
      <c r="AO41" s="381">
        <f t="shared" si="26"/>
        <v>0</v>
      </c>
      <c r="AP41" s="391">
        <v>315708</v>
      </c>
      <c r="AQ41" s="391">
        <f t="shared" si="27"/>
        <v>12281359</v>
      </c>
      <c r="AR41" s="391">
        <f>ROUND(AQ41/'3_Levels 1&amp;2'!C37,2)</f>
        <v>2937.42</v>
      </c>
    </row>
    <row r="42" spans="1:44" s="146" customFormat="1" ht="15" customHeight="1">
      <c r="A42" s="397">
        <v>35</v>
      </c>
      <c r="B42" s="398" t="s">
        <v>73</v>
      </c>
      <c r="C42" s="399">
        <v>374812870</v>
      </c>
      <c r="D42" s="399">
        <v>51551000</v>
      </c>
      <c r="E42" s="399">
        <f t="shared" si="9"/>
        <v>323261870</v>
      </c>
      <c r="F42" s="399">
        <v>323460140</v>
      </c>
      <c r="G42" s="400">
        <f t="shared" si="10"/>
        <v>-6.1296578923140271E-4</v>
      </c>
      <c r="H42" s="401">
        <f t="shared" si="21"/>
        <v>323261870</v>
      </c>
      <c r="I42" s="402">
        <v>4.6500000000000004</v>
      </c>
      <c r="J42" s="403">
        <v>1500992</v>
      </c>
      <c r="K42" s="402">
        <v>7</v>
      </c>
      <c r="L42" s="403">
        <v>2259557</v>
      </c>
      <c r="M42" s="404">
        <v>7</v>
      </c>
      <c r="N42" s="404">
        <v>20</v>
      </c>
      <c r="O42" s="404">
        <v>5</v>
      </c>
      <c r="P42" s="403">
        <v>2833746</v>
      </c>
      <c r="Q42" s="399">
        <f t="shared" si="11"/>
        <v>6594295</v>
      </c>
      <c r="R42" s="404">
        <v>0</v>
      </c>
      <c r="S42" s="403">
        <v>0</v>
      </c>
      <c r="T42" s="404">
        <v>8</v>
      </c>
      <c r="U42" s="404">
        <v>12</v>
      </c>
      <c r="V42" s="404">
        <v>2</v>
      </c>
      <c r="W42" s="403">
        <v>2147567</v>
      </c>
      <c r="X42" s="399">
        <f t="shared" si="12"/>
        <v>2147567</v>
      </c>
      <c r="Y42" s="405">
        <f t="shared" si="13"/>
        <v>11.65</v>
      </c>
      <c r="Z42" s="399">
        <f t="shared" si="14"/>
        <v>3760549</v>
      </c>
      <c r="AA42" s="399">
        <f t="shared" si="15"/>
        <v>4981313</v>
      </c>
      <c r="AB42" s="406">
        <f t="shared" si="22"/>
        <v>6.64</v>
      </c>
      <c r="AC42" s="407">
        <f t="shared" si="23"/>
        <v>20.399999999999999</v>
      </c>
      <c r="AD42" s="408">
        <f t="shared" si="24"/>
        <v>27.04</v>
      </c>
      <c r="AE42" s="409">
        <f t="shared" si="16"/>
        <v>8741862</v>
      </c>
      <c r="AF42" s="410">
        <v>0.02</v>
      </c>
      <c r="AG42" s="411">
        <v>12734435</v>
      </c>
      <c r="AH42" s="411">
        <v>0</v>
      </c>
      <c r="AI42" s="412">
        <f t="shared" si="17"/>
        <v>12734435</v>
      </c>
      <c r="AJ42" s="409">
        <v>584861650</v>
      </c>
      <c r="AK42" s="409">
        <f t="shared" si="20"/>
        <v>636721750</v>
      </c>
      <c r="AL42" s="410">
        <f t="shared" si="18"/>
        <v>8.8670713834630807E-2</v>
      </c>
      <c r="AM42" s="409">
        <f t="shared" si="19"/>
        <v>636721750</v>
      </c>
      <c r="AN42" s="400">
        <f t="shared" si="25"/>
        <v>0.02</v>
      </c>
      <c r="AO42" s="400">
        <f t="shared" si="26"/>
        <v>0</v>
      </c>
      <c r="AP42" s="409">
        <v>666608.5</v>
      </c>
      <c r="AQ42" s="409">
        <f t="shared" si="27"/>
        <v>22142905.5</v>
      </c>
      <c r="AR42" s="409">
        <f>ROUND(AQ42/'3_Levels 1&amp;2'!C38,2)</f>
        <v>3603.4</v>
      </c>
    </row>
    <row r="43" spans="1:44" s="146" customFormat="1" ht="15" customHeight="1">
      <c r="A43" s="378">
        <v>36</v>
      </c>
      <c r="B43" s="379" t="s">
        <v>74</v>
      </c>
      <c r="C43" s="380">
        <v>3790273230</v>
      </c>
      <c r="D43" s="380">
        <v>458941272</v>
      </c>
      <c r="E43" s="380">
        <f t="shared" si="9"/>
        <v>3331331958</v>
      </c>
      <c r="F43" s="380">
        <v>3130466269</v>
      </c>
      <c r="G43" s="381">
        <f t="shared" si="10"/>
        <v>6.4164783051364666E-2</v>
      </c>
      <c r="H43" s="382">
        <f t="shared" si="21"/>
        <v>3331331958</v>
      </c>
      <c r="I43" s="383">
        <v>27.65</v>
      </c>
      <c r="J43" s="384">
        <v>90595370</v>
      </c>
      <c r="K43" s="383">
        <v>12.69</v>
      </c>
      <c r="L43" s="384">
        <v>41578852</v>
      </c>
      <c r="M43" s="385">
        <v>0</v>
      </c>
      <c r="N43" s="385">
        <v>0</v>
      </c>
      <c r="O43" s="385">
        <v>0</v>
      </c>
      <c r="P43" s="384">
        <v>0</v>
      </c>
      <c r="Q43" s="380">
        <f t="shared" si="11"/>
        <v>132174222</v>
      </c>
      <c r="R43" s="386">
        <v>4.97</v>
      </c>
      <c r="S43" s="384">
        <v>16124323</v>
      </c>
      <c r="T43" s="385">
        <v>0</v>
      </c>
      <c r="U43" s="385">
        <v>0</v>
      </c>
      <c r="V43" s="385">
        <v>0</v>
      </c>
      <c r="W43" s="384">
        <v>0</v>
      </c>
      <c r="X43" s="380">
        <f t="shared" si="12"/>
        <v>16124323</v>
      </c>
      <c r="Y43" s="387">
        <f t="shared" si="13"/>
        <v>45.309999999999995</v>
      </c>
      <c r="Z43" s="380">
        <f t="shared" si="14"/>
        <v>148298545</v>
      </c>
      <c r="AA43" s="380">
        <f t="shared" si="15"/>
        <v>0</v>
      </c>
      <c r="AB43" s="388">
        <f t="shared" si="22"/>
        <v>4.84</v>
      </c>
      <c r="AC43" s="389">
        <f t="shared" si="23"/>
        <v>39.68</v>
      </c>
      <c r="AD43" s="390">
        <f t="shared" si="24"/>
        <v>44.52</v>
      </c>
      <c r="AE43" s="391">
        <f t="shared" si="16"/>
        <v>148298545</v>
      </c>
      <c r="AF43" s="392">
        <v>1.4999999999999999E-2</v>
      </c>
      <c r="AG43" s="393">
        <v>111977543</v>
      </c>
      <c r="AH43" s="393">
        <v>11579721</v>
      </c>
      <c r="AI43" s="394">
        <f t="shared" si="17"/>
        <v>123557264</v>
      </c>
      <c r="AJ43" s="391">
        <v>7581415067</v>
      </c>
      <c r="AK43" s="391">
        <f t="shared" si="20"/>
        <v>8237150933</v>
      </c>
      <c r="AL43" s="395">
        <f t="shared" si="18"/>
        <v>8.6492542646062723E-2</v>
      </c>
      <c r="AM43" s="396">
        <f t="shared" si="19"/>
        <v>8237150933</v>
      </c>
      <c r="AN43" s="381">
        <f t="shared" si="25"/>
        <v>1.3594207986573506E-2</v>
      </c>
      <c r="AO43" s="381">
        <f t="shared" si="26"/>
        <v>1.4057920140335008E-3</v>
      </c>
      <c r="AP43" s="391">
        <v>2956921</v>
      </c>
      <c r="AQ43" s="391">
        <f t="shared" si="27"/>
        <v>274812730</v>
      </c>
      <c r="AR43" s="391">
        <f>ROUND(AQ43/'3_Levels 1&amp;2'!C39,2)</f>
        <v>6156.61</v>
      </c>
    </row>
    <row r="44" spans="1:44" s="146" customFormat="1" ht="15" customHeight="1">
      <c r="A44" s="378">
        <v>37</v>
      </c>
      <c r="B44" s="379" t="s">
        <v>75</v>
      </c>
      <c r="C44" s="380">
        <v>805434179</v>
      </c>
      <c r="D44" s="380">
        <v>160291096</v>
      </c>
      <c r="E44" s="380">
        <f t="shared" si="9"/>
        <v>645143083</v>
      </c>
      <c r="F44" s="380">
        <v>633619535</v>
      </c>
      <c r="G44" s="381">
        <f t="shared" si="10"/>
        <v>1.8186857196566705E-2</v>
      </c>
      <c r="H44" s="382">
        <f t="shared" si="21"/>
        <v>645143083</v>
      </c>
      <c r="I44" s="383">
        <v>5.18</v>
      </c>
      <c r="J44" s="384">
        <v>3328324</v>
      </c>
      <c r="K44" s="383">
        <v>24.15</v>
      </c>
      <c r="L44" s="384">
        <v>15391572</v>
      </c>
      <c r="M44" s="385">
        <v>0</v>
      </c>
      <c r="N44" s="385">
        <v>0</v>
      </c>
      <c r="O44" s="385">
        <v>0</v>
      </c>
      <c r="P44" s="384">
        <v>0</v>
      </c>
      <c r="Q44" s="380">
        <f t="shared" si="11"/>
        <v>18719896</v>
      </c>
      <c r="R44" s="385">
        <v>0</v>
      </c>
      <c r="S44" s="384">
        <v>0</v>
      </c>
      <c r="T44" s="385">
        <v>30</v>
      </c>
      <c r="U44" s="385">
        <v>30</v>
      </c>
      <c r="V44" s="385">
        <v>1</v>
      </c>
      <c r="W44" s="384">
        <v>7561656</v>
      </c>
      <c r="X44" s="380">
        <f t="shared" si="12"/>
        <v>7561656</v>
      </c>
      <c r="Y44" s="387">
        <f t="shared" si="13"/>
        <v>29.33</v>
      </c>
      <c r="Z44" s="380">
        <f t="shared" si="14"/>
        <v>18719896</v>
      </c>
      <c r="AA44" s="380">
        <f t="shared" si="15"/>
        <v>7561656</v>
      </c>
      <c r="AB44" s="388">
        <f t="shared" si="22"/>
        <v>11.72</v>
      </c>
      <c r="AC44" s="389">
        <f t="shared" si="23"/>
        <v>29.02</v>
      </c>
      <c r="AD44" s="390">
        <f t="shared" si="24"/>
        <v>40.74</v>
      </c>
      <c r="AE44" s="391">
        <f t="shared" si="16"/>
        <v>26281552</v>
      </c>
      <c r="AF44" s="392">
        <v>0.03</v>
      </c>
      <c r="AG44" s="393">
        <v>36801931</v>
      </c>
      <c r="AH44" s="393">
        <v>7948722</v>
      </c>
      <c r="AI44" s="394">
        <f t="shared" si="17"/>
        <v>44750653</v>
      </c>
      <c r="AJ44" s="391">
        <v>1416249067</v>
      </c>
      <c r="AK44" s="391">
        <f t="shared" si="20"/>
        <v>1491688433</v>
      </c>
      <c r="AL44" s="395">
        <f t="shared" si="18"/>
        <v>5.3267019027804945E-2</v>
      </c>
      <c r="AM44" s="396">
        <f t="shared" si="19"/>
        <v>1491688433</v>
      </c>
      <c r="AN44" s="381">
        <f t="shared" si="25"/>
        <v>2.4671325583711889E-2</v>
      </c>
      <c r="AO44" s="381">
        <f t="shared" si="26"/>
        <v>5.3286744229919221E-3</v>
      </c>
      <c r="AP44" s="391">
        <v>836972</v>
      </c>
      <c r="AQ44" s="391">
        <f t="shared" si="27"/>
        <v>71869177</v>
      </c>
      <c r="AR44" s="391">
        <f>ROUND(AQ44/'3_Levels 1&amp;2'!C40,2)</f>
        <v>3723.98</v>
      </c>
    </row>
    <row r="45" spans="1:44" s="146" customFormat="1" ht="15" customHeight="1">
      <c r="A45" s="378">
        <v>38</v>
      </c>
      <c r="B45" s="379" t="s">
        <v>76</v>
      </c>
      <c r="C45" s="380">
        <v>1133028621</v>
      </c>
      <c r="D45" s="380">
        <v>29427150</v>
      </c>
      <c r="E45" s="380">
        <f t="shared" si="9"/>
        <v>1103601471</v>
      </c>
      <c r="F45" s="380">
        <v>1058043022</v>
      </c>
      <c r="G45" s="381">
        <f t="shared" si="10"/>
        <v>4.3059164941971519E-2</v>
      </c>
      <c r="H45" s="382">
        <f t="shared" si="21"/>
        <v>1103601471</v>
      </c>
      <c r="I45" s="383">
        <v>6.03</v>
      </c>
      <c r="J45" s="384">
        <v>6480166</v>
      </c>
      <c r="K45" s="383">
        <v>18.38</v>
      </c>
      <c r="L45" s="384">
        <v>19528670</v>
      </c>
      <c r="M45" s="385">
        <v>0</v>
      </c>
      <c r="N45" s="385">
        <v>0</v>
      </c>
      <c r="O45" s="385">
        <v>0</v>
      </c>
      <c r="P45" s="384">
        <v>0</v>
      </c>
      <c r="Q45" s="380">
        <f t="shared" si="11"/>
        <v>26008836</v>
      </c>
      <c r="R45" s="385">
        <v>0</v>
      </c>
      <c r="S45" s="384">
        <v>0</v>
      </c>
      <c r="T45" s="385">
        <v>0</v>
      </c>
      <c r="U45" s="385">
        <v>0</v>
      </c>
      <c r="V45" s="385">
        <v>0</v>
      </c>
      <c r="W45" s="384">
        <v>0</v>
      </c>
      <c r="X45" s="380">
        <f t="shared" si="12"/>
        <v>0</v>
      </c>
      <c r="Y45" s="387">
        <f t="shared" si="13"/>
        <v>24.41</v>
      </c>
      <c r="Z45" s="380">
        <f t="shared" si="14"/>
        <v>26008836</v>
      </c>
      <c r="AA45" s="380">
        <f t="shared" si="15"/>
        <v>0</v>
      </c>
      <c r="AB45" s="388">
        <f t="shared" si="22"/>
        <v>0</v>
      </c>
      <c r="AC45" s="389">
        <f t="shared" si="23"/>
        <v>23.57</v>
      </c>
      <c r="AD45" s="390">
        <f t="shared" si="24"/>
        <v>23.57</v>
      </c>
      <c r="AE45" s="391">
        <f t="shared" si="16"/>
        <v>26008836</v>
      </c>
      <c r="AF45" s="392">
        <v>0.02</v>
      </c>
      <c r="AG45" s="393">
        <v>21641759</v>
      </c>
      <c r="AH45" s="393">
        <v>0</v>
      </c>
      <c r="AI45" s="394">
        <f t="shared" si="17"/>
        <v>21641759</v>
      </c>
      <c r="AJ45" s="391">
        <v>999893100</v>
      </c>
      <c r="AK45" s="391">
        <f t="shared" si="20"/>
        <v>1082087950</v>
      </c>
      <c r="AL45" s="392">
        <f t="shared" si="18"/>
        <v>8.2203637568856111E-2</v>
      </c>
      <c r="AM45" s="391">
        <f t="shared" si="19"/>
        <v>1082087950</v>
      </c>
      <c r="AN45" s="381">
        <f t="shared" si="25"/>
        <v>0.02</v>
      </c>
      <c r="AO45" s="381">
        <f t="shared" si="26"/>
        <v>0</v>
      </c>
      <c r="AP45" s="391">
        <v>107178</v>
      </c>
      <c r="AQ45" s="391">
        <f t="shared" si="27"/>
        <v>47757773</v>
      </c>
      <c r="AR45" s="391">
        <f>ROUND(AQ45/'3_Levels 1&amp;2'!C41,2)</f>
        <v>12251.87</v>
      </c>
    </row>
    <row r="46" spans="1:44" s="146" customFormat="1" ht="15" customHeight="1">
      <c r="A46" s="378">
        <v>39</v>
      </c>
      <c r="B46" s="379" t="s">
        <v>77</v>
      </c>
      <c r="C46" s="380">
        <v>430277869</v>
      </c>
      <c r="D46" s="380">
        <v>38757937</v>
      </c>
      <c r="E46" s="380">
        <f t="shared" si="9"/>
        <v>391519932</v>
      </c>
      <c r="F46" s="380">
        <v>391888947</v>
      </c>
      <c r="G46" s="381">
        <f t="shared" si="10"/>
        <v>-9.4163155869767359E-4</v>
      </c>
      <c r="H46" s="382">
        <f t="shared" si="21"/>
        <v>391519932</v>
      </c>
      <c r="I46" s="383">
        <v>4.54</v>
      </c>
      <c r="J46" s="384">
        <v>1774484</v>
      </c>
      <c r="K46" s="383">
        <v>11.96</v>
      </c>
      <c r="L46" s="384">
        <v>4666434</v>
      </c>
      <c r="M46" s="385">
        <v>0</v>
      </c>
      <c r="N46" s="385">
        <v>0</v>
      </c>
      <c r="O46" s="385">
        <v>0</v>
      </c>
      <c r="P46" s="384">
        <v>0</v>
      </c>
      <c r="Q46" s="380">
        <f t="shared" si="11"/>
        <v>6440918</v>
      </c>
      <c r="R46" s="385">
        <v>0</v>
      </c>
      <c r="S46" s="384">
        <v>0</v>
      </c>
      <c r="T46" s="385">
        <v>0</v>
      </c>
      <c r="U46" s="385">
        <v>10</v>
      </c>
      <c r="V46" s="385">
        <v>1</v>
      </c>
      <c r="W46" s="384">
        <v>254631</v>
      </c>
      <c r="X46" s="380">
        <f t="shared" si="12"/>
        <v>254631</v>
      </c>
      <c r="Y46" s="387">
        <f t="shared" si="13"/>
        <v>16.5</v>
      </c>
      <c r="Z46" s="380">
        <f t="shared" si="14"/>
        <v>6440918</v>
      </c>
      <c r="AA46" s="380">
        <f t="shared" si="15"/>
        <v>254631</v>
      </c>
      <c r="AB46" s="388">
        <f t="shared" si="22"/>
        <v>0.65</v>
      </c>
      <c r="AC46" s="389">
        <f t="shared" si="23"/>
        <v>16.45</v>
      </c>
      <c r="AD46" s="390">
        <f t="shared" si="24"/>
        <v>17.100000000000001</v>
      </c>
      <c r="AE46" s="391">
        <f t="shared" si="16"/>
        <v>6695549</v>
      </c>
      <c r="AF46" s="392">
        <v>0.02</v>
      </c>
      <c r="AG46" s="393">
        <v>7390412</v>
      </c>
      <c r="AH46" s="393">
        <v>0</v>
      </c>
      <c r="AI46" s="394">
        <f t="shared" si="17"/>
        <v>7390412</v>
      </c>
      <c r="AJ46" s="391">
        <v>355976850</v>
      </c>
      <c r="AK46" s="391">
        <f t="shared" si="20"/>
        <v>369520600</v>
      </c>
      <c r="AL46" s="392">
        <f t="shared" si="18"/>
        <v>3.8046715678280767E-2</v>
      </c>
      <c r="AM46" s="391">
        <f t="shared" si="19"/>
        <v>369520600</v>
      </c>
      <c r="AN46" s="381">
        <f t="shared" si="25"/>
        <v>0.02</v>
      </c>
      <c r="AO46" s="381">
        <f t="shared" si="26"/>
        <v>0</v>
      </c>
      <c r="AP46" s="391">
        <v>144753</v>
      </c>
      <c r="AQ46" s="391">
        <f t="shared" si="27"/>
        <v>14230714</v>
      </c>
      <c r="AR46" s="391">
        <f>ROUND(AQ46/'3_Levels 1&amp;2'!C42,2)</f>
        <v>5294.16</v>
      </c>
    </row>
    <row r="47" spans="1:44" s="146" customFormat="1" ht="15" customHeight="1">
      <c r="A47" s="397">
        <v>40</v>
      </c>
      <c r="B47" s="398" t="s">
        <v>78</v>
      </c>
      <c r="C47" s="399">
        <v>910538147</v>
      </c>
      <c r="D47" s="399">
        <v>178219841</v>
      </c>
      <c r="E47" s="399">
        <f t="shared" si="9"/>
        <v>732318306</v>
      </c>
      <c r="F47" s="399">
        <v>725142906</v>
      </c>
      <c r="G47" s="400">
        <f t="shared" si="10"/>
        <v>9.8951529976078947E-3</v>
      </c>
      <c r="H47" s="401">
        <f t="shared" si="21"/>
        <v>732318306</v>
      </c>
      <c r="I47" s="402">
        <v>4.93</v>
      </c>
      <c r="J47" s="403">
        <v>3563327</v>
      </c>
      <c r="K47" s="402">
        <v>21.64</v>
      </c>
      <c r="L47" s="403">
        <v>15689487</v>
      </c>
      <c r="M47" s="404">
        <v>4.78</v>
      </c>
      <c r="N47" s="404">
        <v>24.39</v>
      </c>
      <c r="O47" s="404">
        <v>13</v>
      </c>
      <c r="P47" s="403">
        <v>7870787</v>
      </c>
      <c r="Q47" s="399">
        <f t="shared" si="11"/>
        <v>27123601</v>
      </c>
      <c r="R47" s="404">
        <v>0</v>
      </c>
      <c r="S47" s="403">
        <v>0</v>
      </c>
      <c r="T47" s="404">
        <v>8.5</v>
      </c>
      <c r="U47" s="404">
        <v>35</v>
      </c>
      <c r="V47" s="404">
        <v>7</v>
      </c>
      <c r="W47" s="403">
        <v>8039826</v>
      </c>
      <c r="X47" s="399">
        <f t="shared" si="12"/>
        <v>8039826</v>
      </c>
      <c r="Y47" s="405">
        <f t="shared" si="13"/>
        <v>26.57</v>
      </c>
      <c r="Z47" s="399">
        <f t="shared" si="14"/>
        <v>19252814</v>
      </c>
      <c r="AA47" s="399">
        <f t="shared" si="15"/>
        <v>15910613</v>
      </c>
      <c r="AB47" s="406">
        <f t="shared" si="22"/>
        <v>10.98</v>
      </c>
      <c r="AC47" s="407">
        <f t="shared" si="23"/>
        <v>37.04</v>
      </c>
      <c r="AD47" s="408">
        <f t="shared" si="24"/>
        <v>48.02</v>
      </c>
      <c r="AE47" s="409">
        <f t="shared" si="16"/>
        <v>35163427</v>
      </c>
      <c r="AF47" s="410">
        <v>1.4999999999999999E-2</v>
      </c>
      <c r="AG47" s="411">
        <v>38233782</v>
      </c>
      <c r="AH47" s="411">
        <v>0</v>
      </c>
      <c r="AI47" s="412">
        <f t="shared" si="17"/>
        <v>38233782</v>
      </c>
      <c r="AJ47" s="409">
        <v>2443910800</v>
      </c>
      <c r="AK47" s="409">
        <f t="shared" si="20"/>
        <v>2548918800</v>
      </c>
      <c r="AL47" s="410">
        <f t="shared" si="18"/>
        <v>4.2967198311820547E-2</v>
      </c>
      <c r="AM47" s="409">
        <f t="shared" si="19"/>
        <v>2548918800</v>
      </c>
      <c r="AN47" s="400">
        <f t="shared" si="25"/>
        <v>1.4999999999999999E-2</v>
      </c>
      <c r="AO47" s="400">
        <f t="shared" si="26"/>
        <v>0</v>
      </c>
      <c r="AP47" s="409">
        <v>1140775</v>
      </c>
      <c r="AQ47" s="409">
        <f t="shared" si="27"/>
        <v>74537984</v>
      </c>
      <c r="AR47" s="409">
        <f>ROUND(AQ47/'3_Levels 1&amp;2'!C43,2)</f>
        <v>3293.48</v>
      </c>
    </row>
    <row r="48" spans="1:44" s="146" customFormat="1" ht="15" customHeight="1">
      <c r="A48" s="378">
        <v>41</v>
      </c>
      <c r="B48" s="379" t="s">
        <v>79</v>
      </c>
      <c r="C48" s="380">
        <v>255079240</v>
      </c>
      <c r="D48" s="380">
        <v>10622790</v>
      </c>
      <c r="E48" s="380">
        <f t="shared" si="9"/>
        <v>244456450</v>
      </c>
      <c r="F48" s="380">
        <v>234108590</v>
      </c>
      <c r="G48" s="381">
        <f t="shared" si="10"/>
        <v>4.4201111971158343E-2</v>
      </c>
      <c r="H48" s="382">
        <f t="shared" si="21"/>
        <v>244456450</v>
      </c>
      <c r="I48" s="383">
        <v>4.41</v>
      </c>
      <c r="J48" s="384">
        <v>1078050</v>
      </c>
      <c r="K48" s="383">
        <v>35.36</v>
      </c>
      <c r="L48" s="384">
        <v>8643973</v>
      </c>
      <c r="M48" s="385">
        <v>0</v>
      </c>
      <c r="N48" s="385">
        <v>0</v>
      </c>
      <c r="O48" s="385">
        <v>0</v>
      </c>
      <c r="P48" s="384">
        <v>0</v>
      </c>
      <c r="Q48" s="380">
        <f t="shared" si="11"/>
        <v>9722023</v>
      </c>
      <c r="R48" s="386">
        <v>3.1</v>
      </c>
      <c r="S48" s="384">
        <v>756851</v>
      </c>
      <c r="T48" s="385">
        <v>0</v>
      </c>
      <c r="U48" s="385">
        <v>0</v>
      </c>
      <c r="V48" s="385">
        <v>0</v>
      </c>
      <c r="W48" s="384">
        <v>0</v>
      </c>
      <c r="X48" s="380">
        <f t="shared" si="12"/>
        <v>756851</v>
      </c>
      <c r="Y48" s="387">
        <f t="shared" si="13"/>
        <v>42.87</v>
      </c>
      <c r="Z48" s="380">
        <f t="shared" si="14"/>
        <v>10478874</v>
      </c>
      <c r="AA48" s="380">
        <f t="shared" si="15"/>
        <v>0</v>
      </c>
      <c r="AB48" s="388">
        <f t="shared" si="22"/>
        <v>3.1</v>
      </c>
      <c r="AC48" s="389">
        <f t="shared" si="23"/>
        <v>39.770000000000003</v>
      </c>
      <c r="AD48" s="390">
        <f t="shared" si="24"/>
        <v>42.87</v>
      </c>
      <c r="AE48" s="391">
        <f t="shared" si="16"/>
        <v>10478874</v>
      </c>
      <c r="AF48" s="392">
        <v>0.02</v>
      </c>
      <c r="AG48" s="393">
        <v>3761812</v>
      </c>
      <c r="AH48" s="393">
        <v>0</v>
      </c>
      <c r="AI48" s="394">
        <f t="shared" si="17"/>
        <v>3761812</v>
      </c>
      <c r="AJ48" s="391">
        <v>184477000</v>
      </c>
      <c r="AK48" s="391">
        <f t="shared" si="20"/>
        <v>188090600</v>
      </c>
      <c r="AL48" s="395">
        <f t="shared" si="18"/>
        <v>1.9588349767179648E-2</v>
      </c>
      <c r="AM48" s="396">
        <f t="shared" si="19"/>
        <v>188090600</v>
      </c>
      <c r="AN48" s="381">
        <f t="shared" si="25"/>
        <v>0.02</v>
      </c>
      <c r="AO48" s="381">
        <f t="shared" si="26"/>
        <v>0</v>
      </c>
      <c r="AP48" s="391">
        <v>53158.5</v>
      </c>
      <c r="AQ48" s="391">
        <f t="shared" si="27"/>
        <v>14293844.5</v>
      </c>
      <c r="AR48" s="391">
        <f>ROUND(AQ48/'3_Levels 1&amp;2'!C44,2)</f>
        <v>9967.81</v>
      </c>
    </row>
    <row r="49" spans="1:44" s="146" customFormat="1" ht="15" customHeight="1">
      <c r="A49" s="378">
        <v>42</v>
      </c>
      <c r="B49" s="379" t="s">
        <v>80</v>
      </c>
      <c r="C49" s="380">
        <v>228515335</v>
      </c>
      <c r="D49" s="380">
        <v>27945898</v>
      </c>
      <c r="E49" s="380">
        <f t="shared" si="9"/>
        <v>200569437</v>
      </c>
      <c r="F49" s="380">
        <v>242195536</v>
      </c>
      <c r="G49" s="381">
        <f t="shared" si="10"/>
        <v>-0.17186980275309452</v>
      </c>
      <c r="H49" s="382">
        <f t="shared" si="21"/>
        <v>200569437</v>
      </c>
      <c r="I49" s="383">
        <v>8.5</v>
      </c>
      <c r="J49" s="384">
        <v>1700528</v>
      </c>
      <c r="K49" s="383">
        <v>8.39</v>
      </c>
      <c r="L49" s="384">
        <v>1678528</v>
      </c>
      <c r="M49" s="385">
        <v>0</v>
      </c>
      <c r="N49" s="385">
        <v>0</v>
      </c>
      <c r="O49" s="385">
        <v>0</v>
      </c>
      <c r="P49" s="384">
        <v>0</v>
      </c>
      <c r="Q49" s="380">
        <f t="shared" si="11"/>
        <v>3379056</v>
      </c>
      <c r="R49" s="385">
        <v>0</v>
      </c>
      <c r="S49" s="384">
        <v>0</v>
      </c>
      <c r="T49" s="385">
        <v>5</v>
      </c>
      <c r="U49" s="385">
        <v>16</v>
      </c>
      <c r="V49" s="385">
        <v>4</v>
      </c>
      <c r="W49" s="384">
        <v>1470855</v>
      </c>
      <c r="X49" s="380">
        <f t="shared" si="12"/>
        <v>1470855</v>
      </c>
      <c r="Y49" s="387">
        <f t="shared" si="13"/>
        <v>16.89</v>
      </c>
      <c r="Z49" s="380">
        <f t="shared" si="14"/>
        <v>3379056</v>
      </c>
      <c r="AA49" s="380">
        <f t="shared" si="15"/>
        <v>1470855</v>
      </c>
      <c r="AB49" s="388">
        <f t="shared" si="22"/>
        <v>7.33</v>
      </c>
      <c r="AC49" s="389">
        <f t="shared" si="23"/>
        <v>16.850000000000001</v>
      </c>
      <c r="AD49" s="390">
        <f t="shared" si="24"/>
        <v>24.18</v>
      </c>
      <c r="AE49" s="391">
        <f t="shared" si="16"/>
        <v>4849911</v>
      </c>
      <c r="AF49" s="392">
        <v>0.02</v>
      </c>
      <c r="AG49" s="393">
        <v>5609329</v>
      </c>
      <c r="AH49" s="393">
        <v>0</v>
      </c>
      <c r="AI49" s="394">
        <f t="shared" si="17"/>
        <v>5609329</v>
      </c>
      <c r="AJ49" s="391">
        <v>298908950</v>
      </c>
      <c r="AK49" s="391">
        <f t="shared" si="20"/>
        <v>280466450</v>
      </c>
      <c r="AL49" s="395">
        <f t="shared" si="18"/>
        <v>-6.1699390399651798E-2</v>
      </c>
      <c r="AM49" s="396">
        <f t="shared" si="19"/>
        <v>280466450</v>
      </c>
      <c r="AN49" s="381">
        <f t="shared" si="25"/>
        <v>0.02</v>
      </c>
      <c r="AO49" s="381">
        <f t="shared" si="26"/>
        <v>0</v>
      </c>
      <c r="AP49" s="391">
        <v>226186.5</v>
      </c>
      <c r="AQ49" s="391">
        <f t="shared" si="27"/>
        <v>10685426.5</v>
      </c>
      <c r="AR49" s="391">
        <f>ROUND(AQ49/'3_Levels 1&amp;2'!C45,2)</f>
        <v>3479.46</v>
      </c>
    </row>
    <row r="50" spans="1:44" s="146" customFormat="1" ht="15" customHeight="1">
      <c r="A50" s="378">
        <v>43</v>
      </c>
      <c r="B50" s="379" t="s">
        <v>81</v>
      </c>
      <c r="C50" s="380">
        <v>207429239</v>
      </c>
      <c r="D50" s="380">
        <v>33404718</v>
      </c>
      <c r="E50" s="380">
        <f t="shared" si="9"/>
        <v>174024521</v>
      </c>
      <c r="F50" s="380">
        <v>169378836</v>
      </c>
      <c r="G50" s="381">
        <f t="shared" si="10"/>
        <v>2.742777734049371E-2</v>
      </c>
      <c r="H50" s="382">
        <f t="shared" si="21"/>
        <v>174024521</v>
      </c>
      <c r="I50" s="383">
        <v>5.15</v>
      </c>
      <c r="J50" s="384">
        <v>890911</v>
      </c>
      <c r="K50" s="383">
        <v>8.68</v>
      </c>
      <c r="L50" s="384">
        <v>1500418</v>
      </c>
      <c r="M50" s="385">
        <v>6.63</v>
      </c>
      <c r="N50" s="385">
        <v>16.09</v>
      </c>
      <c r="O50" s="385">
        <v>7</v>
      </c>
      <c r="P50" s="384">
        <v>1711340</v>
      </c>
      <c r="Q50" s="380">
        <f t="shared" si="11"/>
        <v>4102669</v>
      </c>
      <c r="R50" s="385">
        <v>0</v>
      </c>
      <c r="S50" s="384">
        <v>0</v>
      </c>
      <c r="T50" s="385">
        <v>2.2999999999999998</v>
      </c>
      <c r="U50" s="385">
        <v>29.45</v>
      </c>
      <c r="V50" s="385">
        <v>7</v>
      </c>
      <c r="W50" s="384">
        <v>2235230</v>
      </c>
      <c r="X50" s="380">
        <f t="shared" si="12"/>
        <v>2235230</v>
      </c>
      <c r="Y50" s="387">
        <f t="shared" si="13"/>
        <v>13.83</v>
      </c>
      <c r="Z50" s="380">
        <f t="shared" si="14"/>
        <v>2391329</v>
      </c>
      <c r="AA50" s="380">
        <f t="shared" si="15"/>
        <v>3946570</v>
      </c>
      <c r="AB50" s="388">
        <f t="shared" si="22"/>
        <v>12.84</v>
      </c>
      <c r="AC50" s="389">
        <f t="shared" si="23"/>
        <v>23.58</v>
      </c>
      <c r="AD50" s="390">
        <f t="shared" si="24"/>
        <v>36.42</v>
      </c>
      <c r="AE50" s="391">
        <f t="shared" si="16"/>
        <v>6337899</v>
      </c>
      <c r="AF50" s="392">
        <v>2.5000000000000001E-2</v>
      </c>
      <c r="AG50" s="393">
        <v>8037486</v>
      </c>
      <c r="AH50" s="393">
        <v>586527</v>
      </c>
      <c r="AI50" s="394">
        <f t="shared" si="17"/>
        <v>8624013</v>
      </c>
      <c r="AJ50" s="391">
        <v>340809960</v>
      </c>
      <c r="AK50" s="391">
        <f t="shared" si="20"/>
        <v>344960520</v>
      </c>
      <c r="AL50" s="392">
        <f t="shared" si="18"/>
        <v>1.2178517317979792E-2</v>
      </c>
      <c r="AM50" s="391">
        <f t="shared" si="19"/>
        <v>344960520</v>
      </c>
      <c r="AN50" s="381">
        <f t="shared" si="25"/>
        <v>2.3299727168778619E-2</v>
      </c>
      <c r="AO50" s="381">
        <f t="shared" si="26"/>
        <v>1.7002728312213815E-3</v>
      </c>
      <c r="AP50" s="391">
        <v>154246.5</v>
      </c>
      <c r="AQ50" s="391">
        <f t="shared" si="27"/>
        <v>15116158.5</v>
      </c>
      <c r="AR50" s="391">
        <f>ROUND(AQ50/'3_Levels 1&amp;2'!C46,2)</f>
        <v>3669.86</v>
      </c>
    </row>
    <row r="51" spans="1:44" s="146" customFormat="1" ht="15" customHeight="1">
      <c r="A51" s="378">
        <v>44</v>
      </c>
      <c r="B51" s="379" t="s">
        <v>82</v>
      </c>
      <c r="C51" s="380">
        <v>390399648</v>
      </c>
      <c r="D51" s="380">
        <v>61126257</v>
      </c>
      <c r="E51" s="380">
        <f t="shared" si="9"/>
        <v>329273391</v>
      </c>
      <c r="F51" s="380">
        <v>309866415</v>
      </c>
      <c r="G51" s="381">
        <f t="shared" si="10"/>
        <v>6.263013692529408E-2</v>
      </c>
      <c r="H51" s="382">
        <f t="shared" si="21"/>
        <v>329273391</v>
      </c>
      <c r="I51" s="383">
        <v>3.75</v>
      </c>
      <c r="J51" s="384">
        <v>1236059</v>
      </c>
      <c r="K51" s="383">
        <v>31.25</v>
      </c>
      <c r="L51" s="384">
        <v>10300492</v>
      </c>
      <c r="M51" s="385">
        <v>0</v>
      </c>
      <c r="N51" s="385">
        <v>0</v>
      </c>
      <c r="O51" s="385">
        <v>0</v>
      </c>
      <c r="P51" s="384">
        <v>0</v>
      </c>
      <c r="Q51" s="380">
        <f t="shared" si="11"/>
        <v>11536551</v>
      </c>
      <c r="R51" s="385">
        <v>5.5</v>
      </c>
      <c r="S51" s="384">
        <v>1812904</v>
      </c>
      <c r="T51" s="385">
        <v>0</v>
      </c>
      <c r="U51" s="385">
        <v>0</v>
      </c>
      <c r="V51" s="385">
        <v>0</v>
      </c>
      <c r="W51" s="384">
        <v>0</v>
      </c>
      <c r="X51" s="380">
        <f t="shared" si="12"/>
        <v>1812904</v>
      </c>
      <c r="Y51" s="387">
        <f t="shared" si="13"/>
        <v>40.5</v>
      </c>
      <c r="Z51" s="380">
        <f t="shared" si="14"/>
        <v>13349455</v>
      </c>
      <c r="AA51" s="380">
        <f t="shared" si="15"/>
        <v>0</v>
      </c>
      <c r="AB51" s="388">
        <f t="shared" si="22"/>
        <v>5.51</v>
      </c>
      <c r="AC51" s="389">
        <f t="shared" si="23"/>
        <v>35.04</v>
      </c>
      <c r="AD51" s="390">
        <f t="shared" si="24"/>
        <v>40.54</v>
      </c>
      <c r="AE51" s="391">
        <f t="shared" si="16"/>
        <v>13349455</v>
      </c>
      <c r="AF51" s="392">
        <v>0.02</v>
      </c>
      <c r="AG51" s="393">
        <v>16037137</v>
      </c>
      <c r="AH51" s="393">
        <v>0</v>
      </c>
      <c r="AI51" s="394">
        <f t="shared" si="17"/>
        <v>16037137</v>
      </c>
      <c r="AJ51" s="391">
        <v>769613600</v>
      </c>
      <c r="AK51" s="391">
        <f t="shared" si="20"/>
        <v>801856850</v>
      </c>
      <c r="AL51" s="392">
        <f t="shared" si="18"/>
        <v>4.1895374510013857E-2</v>
      </c>
      <c r="AM51" s="391">
        <f t="shared" si="19"/>
        <v>801856850</v>
      </c>
      <c r="AN51" s="381">
        <f t="shared" si="25"/>
        <v>0.02</v>
      </c>
      <c r="AO51" s="381">
        <f t="shared" si="26"/>
        <v>0</v>
      </c>
      <c r="AP51" s="391">
        <v>90676</v>
      </c>
      <c r="AQ51" s="391">
        <f t="shared" si="27"/>
        <v>29477268</v>
      </c>
      <c r="AR51" s="391">
        <f>ROUND(AQ51/'3_Levels 1&amp;2'!C47,2)</f>
        <v>4177.03</v>
      </c>
    </row>
    <row r="52" spans="1:44" s="146" customFormat="1" ht="15" customHeight="1">
      <c r="A52" s="397">
        <v>45</v>
      </c>
      <c r="B52" s="398" t="s">
        <v>83</v>
      </c>
      <c r="C52" s="399">
        <v>1363031223</v>
      </c>
      <c r="D52" s="399">
        <v>98852348</v>
      </c>
      <c r="E52" s="399">
        <f t="shared" si="9"/>
        <v>1264178875</v>
      </c>
      <c r="F52" s="399">
        <v>1203757496</v>
      </c>
      <c r="G52" s="400">
        <f t="shared" si="10"/>
        <v>5.019397943587136E-2</v>
      </c>
      <c r="H52" s="401">
        <f t="shared" si="21"/>
        <v>1264178875</v>
      </c>
      <c r="I52" s="402">
        <v>4.05</v>
      </c>
      <c r="J52" s="403">
        <v>5058708</v>
      </c>
      <c r="K52" s="402">
        <v>45.85</v>
      </c>
      <c r="L52" s="403">
        <v>55833981</v>
      </c>
      <c r="M52" s="404">
        <v>0</v>
      </c>
      <c r="N52" s="404">
        <v>0</v>
      </c>
      <c r="O52" s="404">
        <v>0</v>
      </c>
      <c r="P52" s="403">
        <v>0</v>
      </c>
      <c r="Q52" s="399">
        <f t="shared" si="11"/>
        <v>60892689</v>
      </c>
      <c r="R52" s="404">
        <v>5.86</v>
      </c>
      <c r="S52" s="403">
        <v>7319498</v>
      </c>
      <c r="T52" s="404">
        <v>0</v>
      </c>
      <c r="U52" s="404">
        <v>0</v>
      </c>
      <c r="V52" s="404">
        <v>0</v>
      </c>
      <c r="W52" s="403">
        <v>0</v>
      </c>
      <c r="X52" s="399">
        <f t="shared" si="12"/>
        <v>7319498</v>
      </c>
      <c r="Y52" s="405">
        <f t="shared" si="13"/>
        <v>55.76</v>
      </c>
      <c r="Z52" s="399">
        <f t="shared" si="14"/>
        <v>68212187</v>
      </c>
      <c r="AA52" s="399">
        <f t="shared" si="15"/>
        <v>0</v>
      </c>
      <c r="AB52" s="406">
        <f t="shared" si="22"/>
        <v>5.79</v>
      </c>
      <c r="AC52" s="407">
        <f t="shared" si="23"/>
        <v>48.17</v>
      </c>
      <c r="AD52" s="408">
        <f t="shared" si="24"/>
        <v>53.96</v>
      </c>
      <c r="AE52" s="409">
        <f t="shared" si="16"/>
        <v>68212187</v>
      </c>
      <c r="AF52" s="410">
        <v>0.03</v>
      </c>
      <c r="AG52" s="411">
        <v>43416444</v>
      </c>
      <c r="AH52" s="411">
        <v>1054930</v>
      </c>
      <c r="AI52" s="412">
        <f t="shared" si="17"/>
        <v>44471374</v>
      </c>
      <c r="AJ52" s="409">
        <v>1626730133</v>
      </c>
      <c r="AK52" s="409">
        <f t="shared" ref="AK52:AK76" si="28">ROUND(AI52/AF52,0)</f>
        <v>1482379133</v>
      </c>
      <c r="AL52" s="410">
        <f t="shared" si="18"/>
        <v>-8.8736906676579033E-2</v>
      </c>
      <c r="AM52" s="409">
        <f t="shared" si="19"/>
        <v>1482379133</v>
      </c>
      <c r="AN52" s="400">
        <f t="shared" si="25"/>
        <v>2.9288353453906856E-2</v>
      </c>
      <c r="AO52" s="400">
        <f t="shared" si="26"/>
        <v>7.11646552839057E-4</v>
      </c>
      <c r="AP52" s="409">
        <v>275306</v>
      </c>
      <c r="AQ52" s="409">
        <f t="shared" si="27"/>
        <v>112958867</v>
      </c>
      <c r="AR52" s="409">
        <f>ROUND(AQ52/'3_Levels 1&amp;2'!C48,2)</f>
        <v>11904.19</v>
      </c>
    </row>
    <row r="53" spans="1:44" s="413" customFormat="1" ht="15" customHeight="1">
      <c r="A53" s="378">
        <v>46</v>
      </c>
      <c r="B53" s="379" t="s">
        <v>84</v>
      </c>
      <c r="C53" s="380">
        <v>67906860</v>
      </c>
      <c r="D53" s="380">
        <v>17250300</v>
      </c>
      <c r="E53" s="380">
        <f t="shared" si="9"/>
        <v>50656560</v>
      </c>
      <c r="F53" s="380">
        <v>48301280</v>
      </c>
      <c r="G53" s="381">
        <f t="shared" si="10"/>
        <v>4.8762268826002125E-2</v>
      </c>
      <c r="H53" s="382">
        <f t="shared" si="21"/>
        <v>50656560</v>
      </c>
      <c r="I53" s="383">
        <v>3.38</v>
      </c>
      <c r="J53" s="384">
        <v>172117</v>
      </c>
      <c r="K53" s="383">
        <v>40.630000000000003</v>
      </c>
      <c r="L53" s="384">
        <v>2052845</v>
      </c>
      <c r="M53" s="385">
        <v>0</v>
      </c>
      <c r="N53" s="385">
        <v>0</v>
      </c>
      <c r="O53" s="385">
        <v>0</v>
      </c>
      <c r="P53" s="384">
        <v>0</v>
      </c>
      <c r="Q53" s="380">
        <f t="shared" si="11"/>
        <v>2224962</v>
      </c>
      <c r="R53" s="386">
        <v>0</v>
      </c>
      <c r="S53" s="384">
        <v>0</v>
      </c>
      <c r="T53" s="385">
        <v>0</v>
      </c>
      <c r="U53" s="385">
        <v>0</v>
      </c>
      <c r="V53" s="385">
        <v>0</v>
      </c>
      <c r="W53" s="384">
        <v>0</v>
      </c>
      <c r="X53" s="380">
        <f t="shared" si="12"/>
        <v>0</v>
      </c>
      <c r="Y53" s="387">
        <f t="shared" si="13"/>
        <v>44.010000000000005</v>
      </c>
      <c r="Z53" s="380">
        <f t="shared" si="14"/>
        <v>2224962</v>
      </c>
      <c r="AA53" s="380">
        <f t="shared" si="15"/>
        <v>0</v>
      </c>
      <c r="AB53" s="388">
        <f t="shared" si="22"/>
        <v>0</v>
      </c>
      <c r="AC53" s="389">
        <f t="shared" si="23"/>
        <v>43.92</v>
      </c>
      <c r="AD53" s="390">
        <f t="shared" si="24"/>
        <v>43.92</v>
      </c>
      <c r="AE53" s="391">
        <f t="shared" si="16"/>
        <v>2224962</v>
      </c>
      <c r="AF53" s="392">
        <v>0.02</v>
      </c>
      <c r="AG53" s="393">
        <v>1462301</v>
      </c>
      <c r="AH53" s="393">
        <v>0</v>
      </c>
      <c r="AI53" s="394">
        <f t="shared" si="17"/>
        <v>1462301</v>
      </c>
      <c r="AJ53" s="391">
        <v>69646600</v>
      </c>
      <c r="AK53" s="391">
        <f t="shared" si="28"/>
        <v>73115050</v>
      </c>
      <c r="AL53" s="395">
        <f t="shared" si="18"/>
        <v>4.9800708146557043E-2</v>
      </c>
      <c r="AM53" s="396">
        <f t="shared" si="19"/>
        <v>73115050</v>
      </c>
      <c r="AN53" s="381">
        <f t="shared" si="25"/>
        <v>0.02</v>
      </c>
      <c r="AO53" s="381">
        <f t="shared" si="26"/>
        <v>0</v>
      </c>
      <c r="AP53" s="391">
        <v>30415</v>
      </c>
      <c r="AQ53" s="391">
        <f t="shared" si="27"/>
        <v>3717678</v>
      </c>
      <c r="AR53" s="391">
        <f>ROUND(AQ53/'3_Levels 1&amp;2'!C49,2)</f>
        <v>3313.44</v>
      </c>
    </row>
    <row r="54" spans="1:44" s="146" customFormat="1" ht="15" customHeight="1">
      <c r="A54" s="378">
        <v>47</v>
      </c>
      <c r="B54" s="379" t="s">
        <v>85</v>
      </c>
      <c r="C54" s="380">
        <v>584035788</v>
      </c>
      <c r="D54" s="380">
        <v>39268684</v>
      </c>
      <c r="E54" s="380">
        <f t="shared" si="9"/>
        <v>544767104</v>
      </c>
      <c r="F54" s="380">
        <v>535511683</v>
      </c>
      <c r="G54" s="381">
        <f t="shared" si="10"/>
        <v>1.7283322276276089E-2</v>
      </c>
      <c r="H54" s="382">
        <f t="shared" si="21"/>
        <v>544767104</v>
      </c>
      <c r="I54" s="383">
        <v>3.85</v>
      </c>
      <c r="J54" s="384">
        <v>2138125</v>
      </c>
      <c r="K54" s="383">
        <v>29.82</v>
      </c>
      <c r="L54" s="384">
        <v>16674114</v>
      </c>
      <c r="M54" s="385">
        <v>0</v>
      </c>
      <c r="N54" s="385">
        <v>0</v>
      </c>
      <c r="O54" s="385">
        <v>0</v>
      </c>
      <c r="P54" s="384">
        <v>0</v>
      </c>
      <c r="Q54" s="380">
        <f t="shared" si="11"/>
        <v>18812239</v>
      </c>
      <c r="R54" s="385">
        <v>10</v>
      </c>
      <c r="S54" s="384">
        <v>5440163</v>
      </c>
      <c r="T54" s="385">
        <v>0</v>
      </c>
      <c r="U54" s="385">
        <v>0</v>
      </c>
      <c r="V54" s="385">
        <v>0</v>
      </c>
      <c r="W54" s="384">
        <v>0</v>
      </c>
      <c r="X54" s="380">
        <f t="shared" si="12"/>
        <v>5440163</v>
      </c>
      <c r="Y54" s="387">
        <f t="shared" si="13"/>
        <v>43.67</v>
      </c>
      <c r="Z54" s="380">
        <f t="shared" si="14"/>
        <v>24252402</v>
      </c>
      <c r="AA54" s="380">
        <f t="shared" si="15"/>
        <v>0</v>
      </c>
      <c r="AB54" s="388">
        <f t="shared" si="22"/>
        <v>9.99</v>
      </c>
      <c r="AC54" s="389">
        <f t="shared" si="23"/>
        <v>34.53</v>
      </c>
      <c r="AD54" s="390">
        <f t="shared" si="24"/>
        <v>44.52</v>
      </c>
      <c r="AE54" s="391">
        <f t="shared" si="16"/>
        <v>24252402</v>
      </c>
      <c r="AF54" s="392">
        <v>2.5000000000000001E-2</v>
      </c>
      <c r="AG54" s="393">
        <v>16180635</v>
      </c>
      <c r="AH54" s="393">
        <v>0</v>
      </c>
      <c r="AI54" s="394">
        <f t="shared" si="17"/>
        <v>16180635</v>
      </c>
      <c r="AJ54" s="391">
        <v>747026840</v>
      </c>
      <c r="AK54" s="391">
        <f t="shared" si="28"/>
        <v>647225400</v>
      </c>
      <c r="AL54" s="395">
        <f t="shared" si="18"/>
        <v>-0.13359819842617704</v>
      </c>
      <c r="AM54" s="396">
        <f t="shared" si="19"/>
        <v>647225400</v>
      </c>
      <c r="AN54" s="381">
        <f t="shared" si="25"/>
        <v>2.5000000000000001E-2</v>
      </c>
      <c r="AO54" s="381">
        <f t="shared" si="26"/>
        <v>0</v>
      </c>
      <c r="AP54" s="391">
        <v>85851</v>
      </c>
      <c r="AQ54" s="391">
        <f t="shared" si="27"/>
        <v>40518888</v>
      </c>
      <c r="AR54" s="391">
        <f>ROUND(AQ54/'3_Levels 1&amp;2'!C50,2)</f>
        <v>11046.59</v>
      </c>
    </row>
    <row r="55" spans="1:44" s="146" customFormat="1" ht="15" customHeight="1">
      <c r="A55" s="378">
        <v>48</v>
      </c>
      <c r="B55" s="379" t="s">
        <v>124</v>
      </c>
      <c r="C55" s="380">
        <v>531339653</v>
      </c>
      <c r="D55" s="380">
        <v>83968205</v>
      </c>
      <c r="E55" s="380">
        <f t="shared" si="9"/>
        <v>447371448</v>
      </c>
      <c r="F55" s="380">
        <v>461382331</v>
      </c>
      <c r="G55" s="381">
        <f t="shared" si="10"/>
        <v>-3.0367185864341215E-2</v>
      </c>
      <c r="H55" s="382">
        <f t="shared" si="21"/>
        <v>447371448</v>
      </c>
      <c r="I55" s="383">
        <v>3.65</v>
      </c>
      <c r="J55" s="384">
        <v>1540345</v>
      </c>
      <c r="K55" s="383">
        <v>25.66</v>
      </c>
      <c r="L55" s="384">
        <v>10833619</v>
      </c>
      <c r="M55" s="385">
        <v>0</v>
      </c>
      <c r="N55" s="385">
        <v>0</v>
      </c>
      <c r="O55" s="385">
        <v>0</v>
      </c>
      <c r="P55" s="384">
        <v>0</v>
      </c>
      <c r="Q55" s="380">
        <f t="shared" si="11"/>
        <v>12373964</v>
      </c>
      <c r="R55" s="385">
        <v>10</v>
      </c>
      <c r="S55" s="384">
        <v>4219832</v>
      </c>
      <c r="T55" s="385">
        <v>0</v>
      </c>
      <c r="U55" s="385">
        <v>0</v>
      </c>
      <c r="V55" s="385">
        <v>0</v>
      </c>
      <c r="W55" s="384">
        <v>0</v>
      </c>
      <c r="X55" s="380">
        <f t="shared" si="12"/>
        <v>4219832</v>
      </c>
      <c r="Y55" s="387">
        <f t="shared" si="13"/>
        <v>39.31</v>
      </c>
      <c r="Z55" s="380">
        <f t="shared" si="14"/>
        <v>16593796</v>
      </c>
      <c r="AA55" s="380">
        <f t="shared" si="15"/>
        <v>0</v>
      </c>
      <c r="AB55" s="388">
        <f t="shared" si="22"/>
        <v>9.43</v>
      </c>
      <c r="AC55" s="389">
        <f t="shared" si="23"/>
        <v>27.66</v>
      </c>
      <c r="AD55" s="390">
        <f t="shared" si="24"/>
        <v>37.090000000000003</v>
      </c>
      <c r="AE55" s="391">
        <f t="shared" si="16"/>
        <v>16593796</v>
      </c>
      <c r="AF55" s="392">
        <v>2.2499999999999999E-2</v>
      </c>
      <c r="AG55" s="393">
        <v>24609329</v>
      </c>
      <c r="AH55" s="393">
        <v>0</v>
      </c>
      <c r="AI55" s="394">
        <f t="shared" si="17"/>
        <v>24609329</v>
      </c>
      <c r="AJ55" s="391">
        <v>965310578</v>
      </c>
      <c r="AK55" s="391">
        <f t="shared" si="28"/>
        <v>1093747956</v>
      </c>
      <c r="AL55" s="392">
        <f t="shared" si="18"/>
        <v>0.13305290641909862</v>
      </c>
      <c r="AM55" s="391">
        <f t="shared" si="19"/>
        <v>1093747956</v>
      </c>
      <c r="AN55" s="381">
        <f t="shared" si="25"/>
        <v>2.2499999990857125E-2</v>
      </c>
      <c r="AO55" s="381">
        <f t="shared" si="26"/>
        <v>0</v>
      </c>
      <c r="AP55" s="391">
        <v>191778</v>
      </c>
      <c r="AQ55" s="391">
        <f t="shared" si="27"/>
        <v>41394903</v>
      </c>
      <c r="AR55" s="391">
        <f>ROUND(AQ55/'3_Levels 1&amp;2'!C51,2)</f>
        <v>7139.51</v>
      </c>
    </row>
    <row r="56" spans="1:44" s="146" customFormat="1" ht="15" customHeight="1">
      <c r="A56" s="378">
        <v>49</v>
      </c>
      <c r="B56" s="379" t="s">
        <v>86</v>
      </c>
      <c r="C56" s="380">
        <v>737786190</v>
      </c>
      <c r="D56" s="380">
        <v>130116436</v>
      </c>
      <c r="E56" s="380">
        <f t="shared" si="9"/>
        <v>607669754</v>
      </c>
      <c r="F56" s="380">
        <v>602196322</v>
      </c>
      <c r="G56" s="381">
        <f t="shared" si="10"/>
        <v>9.0891156256513971E-3</v>
      </c>
      <c r="H56" s="382">
        <f t="shared" si="21"/>
        <v>607669754</v>
      </c>
      <c r="I56" s="383">
        <v>4.37</v>
      </c>
      <c r="J56" s="384">
        <v>2753514</v>
      </c>
      <c r="K56" s="383">
        <v>15.86</v>
      </c>
      <c r="L56" s="384">
        <v>9993301</v>
      </c>
      <c r="M56" s="385">
        <v>0</v>
      </c>
      <c r="N56" s="385">
        <v>0</v>
      </c>
      <c r="O56" s="385">
        <v>0</v>
      </c>
      <c r="P56" s="384">
        <v>0</v>
      </c>
      <c r="Q56" s="380">
        <f t="shared" si="11"/>
        <v>12746815</v>
      </c>
      <c r="R56" s="385"/>
      <c r="S56" s="384"/>
      <c r="T56" s="385"/>
      <c r="U56" s="385"/>
      <c r="V56" s="385"/>
      <c r="W56" s="384"/>
      <c r="X56" s="380">
        <f t="shared" si="12"/>
        <v>0</v>
      </c>
      <c r="Y56" s="387">
        <f t="shared" si="13"/>
        <v>20.23</v>
      </c>
      <c r="Z56" s="380">
        <f t="shared" si="14"/>
        <v>12746815</v>
      </c>
      <c r="AA56" s="380">
        <f t="shared" si="15"/>
        <v>0</v>
      </c>
      <c r="AB56" s="388">
        <f t="shared" si="22"/>
        <v>0</v>
      </c>
      <c r="AC56" s="389">
        <f t="shared" si="23"/>
        <v>20.98</v>
      </c>
      <c r="AD56" s="390">
        <f t="shared" si="24"/>
        <v>20.98</v>
      </c>
      <c r="AE56" s="391">
        <f t="shared" si="16"/>
        <v>12746815</v>
      </c>
      <c r="AF56" s="392">
        <v>0.02</v>
      </c>
      <c r="AG56" s="393">
        <v>23268105</v>
      </c>
      <c r="AH56" s="393">
        <v>0</v>
      </c>
      <c r="AI56" s="394">
        <f t="shared" si="17"/>
        <v>23268105</v>
      </c>
      <c r="AJ56" s="391">
        <v>1165513400</v>
      </c>
      <c r="AK56" s="391">
        <f t="shared" si="28"/>
        <v>1163405250</v>
      </c>
      <c r="AL56" s="392">
        <f t="shared" si="18"/>
        <v>-1.8087737129405806E-3</v>
      </c>
      <c r="AM56" s="391">
        <f t="shared" si="19"/>
        <v>1163405250</v>
      </c>
      <c r="AN56" s="381">
        <f t="shared" si="25"/>
        <v>0.02</v>
      </c>
      <c r="AO56" s="381">
        <f t="shared" si="26"/>
        <v>0</v>
      </c>
      <c r="AP56" s="391">
        <v>581942.5</v>
      </c>
      <c r="AQ56" s="391">
        <f t="shared" si="27"/>
        <v>36596862.5</v>
      </c>
      <c r="AR56" s="391">
        <f>ROUND(AQ56/'3_Levels 1&amp;2'!C52,2)</f>
        <v>2575.61</v>
      </c>
    </row>
    <row r="57" spans="1:44" s="146" customFormat="1" ht="15" customHeight="1">
      <c r="A57" s="397">
        <v>50</v>
      </c>
      <c r="B57" s="398" t="s">
        <v>87</v>
      </c>
      <c r="C57" s="399">
        <v>440483502</v>
      </c>
      <c r="D57" s="399">
        <v>85237982</v>
      </c>
      <c r="E57" s="399">
        <f t="shared" si="9"/>
        <v>355245520</v>
      </c>
      <c r="F57" s="399">
        <v>317846497</v>
      </c>
      <c r="G57" s="400">
        <f t="shared" si="10"/>
        <v>0.11766378850480143</v>
      </c>
      <c r="H57" s="401">
        <f t="shared" si="21"/>
        <v>349631146.70000005</v>
      </c>
      <c r="I57" s="402">
        <v>2.61</v>
      </c>
      <c r="J57" s="403">
        <v>906401</v>
      </c>
      <c r="K57" s="402">
        <v>9.9700000000000006</v>
      </c>
      <c r="L57" s="403">
        <v>3462678</v>
      </c>
      <c r="M57" s="404">
        <v>0</v>
      </c>
      <c r="N57" s="404">
        <v>0</v>
      </c>
      <c r="O57" s="404">
        <v>0</v>
      </c>
      <c r="P57" s="403">
        <v>0</v>
      </c>
      <c r="Q57" s="399">
        <f t="shared" si="11"/>
        <v>4369079</v>
      </c>
      <c r="R57" s="404">
        <v>21.5</v>
      </c>
      <c r="S57" s="403">
        <v>7744543</v>
      </c>
      <c r="T57" s="404">
        <v>0</v>
      </c>
      <c r="U57" s="404">
        <v>0</v>
      </c>
      <c r="V57" s="404">
        <v>0</v>
      </c>
      <c r="W57" s="403">
        <v>0</v>
      </c>
      <c r="X57" s="399">
        <f t="shared" si="12"/>
        <v>7744543</v>
      </c>
      <c r="Y57" s="405">
        <f t="shared" si="13"/>
        <v>34.08</v>
      </c>
      <c r="Z57" s="399">
        <f t="shared" si="14"/>
        <v>12113622</v>
      </c>
      <c r="AA57" s="399">
        <f t="shared" si="15"/>
        <v>0</v>
      </c>
      <c r="AB57" s="406">
        <f t="shared" si="22"/>
        <v>21.8</v>
      </c>
      <c r="AC57" s="407">
        <f t="shared" si="23"/>
        <v>12.3</v>
      </c>
      <c r="AD57" s="408">
        <f t="shared" si="24"/>
        <v>34.1</v>
      </c>
      <c r="AE57" s="409">
        <f t="shared" si="16"/>
        <v>12113622</v>
      </c>
      <c r="AF57" s="410">
        <v>0.02</v>
      </c>
      <c r="AG57" s="411">
        <v>17399127</v>
      </c>
      <c r="AH57" s="411">
        <v>0</v>
      </c>
      <c r="AI57" s="412">
        <f t="shared" si="17"/>
        <v>17399127</v>
      </c>
      <c r="AJ57" s="409">
        <v>795024600</v>
      </c>
      <c r="AK57" s="409">
        <f t="shared" si="28"/>
        <v>869956350</v>
      </c>
      <c r="AL57" s="410">
        <f t="shared" si="18"/>
        <v>9.4250857143288402E-2</v>
      </c>
      <c r="AM57" s="409">
        <f t="shared" si="19"/>
        <v>869956350</v>
      </c>
      <c r="AN57" s="400">
        <f t="shared" si="25"/>
        <v>0.02</v>
      </c>
      <c r="AO57" s="400">
        <f t="shared" si="26"/>
        <v>0</v>
      </c>
      <c r="AP57" s="409">
        <v>426134</v>
      </c>
      <c r="AQ57" s="409">
        <f t="shared" si="27"/>
        <v>29938883</v>
      </c>
      <c r="AR57" s="409">
        <f>ROUND(AQ57/'3_Levels 1&amp;2'!C53,2)</f>
        <v>3720.96</v>
      </c>
    </row>
    <row r="58" spans="1:44" s="146" customFormat="1" ht="15" customHeight="1">
      <c r="A58" s="378">
        <v>51</v>
      </c>
      <c r="B58" s="379" t="s">
        <v>88</v>
      </c>
      <c r="C58" s="380">
        <v>677042989</v>
      </c>
      <c r="D58" s="380">
        <v>74041568</v>
      </c>
      <c r="E58" s="380">
        <f t="shared" si="9"/>
        <v>603001421</v>
      </c>
      <c r="F58" s="380">
        <v>607130507</v>
      </c>
      <c r="G58" s="381">
        <f t="shared" si="10"/>
        <v>-6.800985871065774E-3</v>
      </c>
      <c r="H58" s="382">
        <f t="shared" si="21"/>
        <v>603001421</v>
      </c>
      <c r="I58" s="383">
        <v>8.36</v>
      </c>
      <c r="J58" s="384">
        <v>4968826</v>
      </c>
      <c r="K58" s="383">
        <v>11.18</v>
      </c>
      <c r="L58" s="384">
        <v>6649422</v>
      </c>
      <c r="M58" s="385">
        <v>11.55</v>
      </c>
      <c r="N58" s="385">
        <v>12.17</v>
      </c>
      <c r="O58" s="385">
        <v>3</v>
      </c>
      <c r="P58" s="384">
        <v>6986223</v>
      </c>
      <c r="Q58" s="380">
        <f t="shared" si="11"/>
        <v>18604471</v>
      </c>
      <c r="R58" s="386">
        <v>0</v>
      </c>
      <c r="S58" s="384">
        <v>0</v>
      </c>
      <c r="T58" s="385">
        <v>6</v>
      </c>
      <c r="U58" s="385">
        <v>15</v>
      </c>
      <c r="V58" s="385">
        <v>3</v>
      </c>
      <c r="W58" s="384">
        <v>3175890</v>
      </c>
      <c r="X58" s="380">
        <f t="shared" si="12"/>
        <v>3175890</v>
      </c>
      <c r="Y58" s="387">
        <f t="shared" si="13"/>
        <v>19.54</v>
      </c>
      <c r="Z58" s="380">
        <f t="shared" si="14"/>
        <v>11618248</v>
      </c>
      <c r="AA58" s="380">
        <f t="shared" si="15"/>
        <v>10162113</v>
      </c>
      <c r="AB58" s="388">
        <f t="shared" si="22"/>
        <v>5.27</v>
      </c>
      <c r="AC58" s="389">
        <f t="shared" si="23"/>
        <v>30.85</v>
      </c>
      <c r="AD58" s="390">
        <f t="shared" si="24"/>
        <v>36.119999999999997</v>
      </c>
      <c r="AE58" s="391">
        <f t="shared" si="16"/>
        <v>21780361</v>
      </c>
      <c r="AF58" s="392">
        <v>1.7500000000000002E-2</v>
      </c>
      <c r="AG58" s="393">
        <v>18094556</v>
      </c>
      <c r="AH58" s="393">
        <v>0</v>
      </c>
      <c r="AI58" s="394">
        <f t="shared" si="17"/>
        <v>18094556</v>
      </c>
      <c r="AJ58" s="391">
        <v>1166088343</v>
      </c>
      <c r="AK58" s="391">
        <f t="shared" si="28"/>
        <v>1033974629</v>
      </c>
      <c r="AL58" s="395">
        <f t="shared" si="18"/>
        <v>-0.11329648803461197</v>
      </c>
      <c r="AM58" s="396">
        <f t="shared" si="19"/>
        <v>1033974629</v>
      </c>
      <c r="AN58" s="381">
        <f t="shared" si="25"/>
        <v>1.7499999992746436E-2</v>
      </c>
      <c r="AO58" s="381">
        <f t="shared" si="26"/>
        <v>0</v>
      </c>
      <c r="AP58" s="391">
        <v>492355.5</v>
      </c>
      <c r="AQ58" s="391">
        <f t="shared" si="27"/>
        <v>40367272.5</v>
      </c>
      <c r="AR58" s="391">
        <f>ROUND(AQ58/'3_Levels 1&amp;2'!C54,2)</f>
        <v>4631.93</v>
      </c>
    </row>
    <row r="59" spans="1:44" s="146" customFormat="1" ht="15" customHeight="1">
      <c r="A59" s="378">
        <v>52</v>
      </c>
      <c r="B59" s="379" t="s">
        <v>89</v>
      </c>
      <c r="C59" s="380">
        <v>2279063213</v>
      </c>
      <c r="D59" s="380">
        <v>501455681</v>
      </c>
      <c r="E59" s="380">
        <f t="shared" si="9"/>
        <v>1777607532</v>
      </c>
      <c r="F59" s="380">
        <v>1714157583</v>
      </c>
      <c r="G59" s="381">
        <f t="shared" si="10"/>
        <v>3.7015236889104609E-2</v>
      </c>
      <c r="H59" s="382">
        <f t="shared" si="21"/>
        <v>1777607532</v>
      </c>
      <c r="I59" s="383">
        <v>3.78</v>
      </c>
      <c r="J59" s="384">
        <v>6620916</v>
      </c>
      <c r="K59" s="383">
        <v>46.5</v>
      </c>
      <c r="L59" s="384">
        <v>81444411</v>
      </c>
      <c r="M59" s="385">
        <v>0</v>
      </c>
      <c r="N59" s="385">
        <v>0</v>
      </c>
      <c r="O59" s="385">
        <v>0</v>
      </c>
      <c r="P59" s="384">
        <v>0</v>
      </c>
      <c r="Q59" s="380">
        <f t="shared" si="11"/>
        <v>88065327</v>
      </c>
      <c r="R59" s="385">
        <v>17.899999999999999</v>
      </c>
      <c r="S59" s="384">
        <v>31359184</v>
      </c>
      <c r="T59" s="385">
        <v>0</v>
      </c>
      <c r="U59" s="385">
        <v>0</v>
      </c>
      <c r="V59" s="385">
        <v>0</v>
      </c>
      <c r="W59" s="384">
        <v>0</v>
      </c>
      <c r="X59" s="380">
        <f t="shared" si="12"/>
        <v>31359184</v>
      </c>
      <c r="Y59" s="387">
        <f t="shared" si="13"/>
        <v>68.180000000000007</v>
      </c>
      <c r="Z59" s="380">
        <f t="shared" si="14"/>
        <v>119424511</v>
      </c>
      <c r="AA59" s="380">
        <f t="shared" si="15"/>
        <v>0</v>
      </c>
      <c r="AB59" s="388">
        <f t="shared" si="22"/>
        <v>17.64</v>
      </c>
      <c r="AC59" s="389">
        <f t="shared" si="23"/>
        <v>49.54</v>
      </c>
      <c r="AD59" s="390">
        <f t="shared" si="24"/>
        <v>67.180000000000007</v>
      </c>
      <c r="AE59" s="391">
        <f t="shared" si="16"/>
        <v>119424511</v>
      </c>
      <c r="AF59" s="392">
        <v>0.02</v>
      </c>
      <c r="AG59" s="393">
        <v>89782899</v>
      </c>
      <c r="AH59" s="393">
        <v>0</v>
      </c>
      <c r="AI59" s="394">
        <f t="shared" si="17"/>
        <v>89782899</v>
      </c>
      <c r="AJ59" s="391">
        <v>4261427650</v>
      </c>
      <c r="AK59" s="391">
        <f t="shared" si="28"/>
        <v>4489144950</v>
      </c>
      <c r="AL59" s="395">
        <f t="shared" si="18"/>
        <v>5.343685701199221E-2</v>
      </c>
      <c r="AM59" s="396">
        <f t="shared" si="19"/>
        <v>4489144950</v>
      </c>
      <c r="AN59" s="381">
        <f t="shared" si="25"/>
        <v>0.02</v>
      </c>
      <c r="AO59" s="381">
        <f t="shared" si="26"/>
        <v>0</v>
      </c>
      <c r="AP59" s="391">
        <v>1975831</v>
      </c>
      <c r="AQ59" s="391">
        <f t="shared" si="27"/>
        <v>211183241</v>
      </c>
      <c r="AR59" s="391">
        <f>ROUND(AQ59/'3_Levels 1&amp;2'!C55,2)</f>
        <v>5609.12</v>
      </c>
    </row>
    <row r="60" spans="1:44" s="146" customFormat="1" ht="15" customHeight="1">
      <c r="A60" s="378">
        <v>53</v>
      </c>
      <c r="B60" s="379" t="s">
        <v>90</v>
      </c>
      <c r="C60" s="380">
        <v>727064523</v>
      </c>
      <c r="D60" s="380">
        <v>191783978</v>
      </c>
      <c r="E60" s="380">
        <f t="shared" si="9"/>
        <v>535280545</v>
      </c>
      <c r="F60" s="380">
        <v>517717530</v>
      </c>
      <c r="G60" s="381">
        <f t="shared" si="10"/>
        <v>3.3923933385064248E-2</v>
      </c>
      <c r="H60" s="382">
        <f t="shared" si="21"/>
        <v>535280545</v>
      </c>
      <c r="I60" s="383">
        <v>4.0599999999999996</v>
      </c>
      <c r="J60" s="384">
        <v>2154753</v>
      </c>
      <c r="K60" s="383">
        <v>0</v>
      </c>
      <c r="L60" s="384">
        <v>0</v>
      </c>
      <c r="M60" s="385">
        <v>3</v>
      </c>
      <c r="N60" s="385">
        <v>15</v>
      </c>
      <c r="O60" s="385">
        <v>2</v>
      </c>
      <c r="P60" s="384">
        <v>4450891</v>
      </c>
      <c r="Q60" s="380">
        <f t="shared" si="11"/>
        <v>6605644</v>
      </c>
      <c r="R60" s="385">
        <v>0</v>
      </c>
      <c r="S60" s="384">
        <v>0</v>
      </c>
      <c r="T60" s="385">
        <v>2.1</v>
      </c>
      <c r="U60" s="385">
        <v>15</v>
      </c>
      <c r="V60" s="385">
        <v>3</v>
      </c>
      <c r="W60" s="384">
        <v>1037707</v>
      </c>
      <c r="X60" s="380">
        <f t="shared" si="12"/>
        <v>1037707</v>
      </c>
      <c r="Y60" s="387">
        <f t="shared" si="13"/>
        <v>4.0599999999999996</v>
      </c>
      <c r="Z60" s="380">
        <f t="shared" si="14"/>
        <v>2154753</v>
      </c>
      <c r="AA60" s="380">
        <f t="shared" si="15"/>
        <v>5488598</v>
      </c>
      <c r="AB60" s="388">
        <f t="shared" si="22"/>
        <v>1.94</v>
      </c>
      <c r="AC60" s="389">
        <f t="shared" si="23"/>
        <v>12.34</v>
      </c>
      <c r="AD60" s="390">
        <f t="shared" si="24"/>
        <v>14.28</v>
      </c>
      <c r="AE60" s="391">
        <f t="shared" si="16"/>
        <v>7643351</v>
      </c>
      <c r="AF60" s="392">
        <v>0.02</v>
      </c>
      <c r="AG60" s="393">
        <v>38159268</v>
      </c>
      <c r="AH60" s="393">
        <v>1107197</v>
      </c>
      <c r="AI60" s="394">
        <f t="shared" si="17"/>
        <v>39266465</v>
      </c>
      <c r="AJ60" s="391">
        <v>1834064050</v>
      </c>
      <c r="AK60" s="391">
        <f t="shared" si="28"/>
        <v>1963323250</v>
      </c>
      <c r="AL60" s="392">
        <f t="shared" si="18"/>
        <v>7.0476928000415259E-2</v>
      </c>
      <c r="AM60" s="391">
        <f t="shared" si="19"/>
        <v>1963323250</v>
      </c>
      <c r="AN60" s="381">
        <f t="shared" si="25"/>
        <v>1.943605975225934E-2</v>
      </c>
      <c r="AO60" s="381">
        <f t="shared" si="26"/>
        <v>5.6394024774066118E-4</v>
      </c>
      <c r="AP60" s="391">
        <v>760958</v>
      </c>
      <c r="AQ60" s="391">
        <f t="shared" si="27"/>
        <v>47670774</v>
      </c>
      <c r="AR60" s="391">
        <f>ROUND(AQ60/'3_Levels 1&amp;2'!C56,2)</f>
        <v>2478.08</v>
      </c>
    </row>
    <row r="61" spans="1:44" s="146" customFormat="1" ht="15" customHeight="1">
      <c r="A61" s="378">
        <v>54</v>
      </c>
      <c r="B61" s="379" t="s">
        <v>91</v>
      </c>
      <c r="C61" s="380">
        <v>60970848</v>
      </c>
      <c r="D61" s="380">
        <v>5384672</v>
      </c>
      <c r="E61" s="380">
        <f t="shared" si="9"/>
        <v>55586176</v>
      </c>
      <c r="F61" s="380">
        <v>53246056</v>
      </c>
      <c r="G61" s="381">
        <f t="shared" si="10"/>
        <v>4.3949170620261525E-2</v>
      </c>
      <c r="H61" s="382">
        <f t="shared" si="21"/>
        <v>55586176</v>
      </c>
      <c r="I61" s="383">
        <v>5.07</v>
      </c>
      <c r="J61" s="384">
        <v>281070</v>
      </c>
      <c r="K61" s="383">
        <v>30.2</v>
      </c>
      <c r="L61" s="384">
        <v>1674226</v>
      </c>
      <c r="M61" s="385">
        <v>0</v>
      </c>
      <c r="N61" s="385">
        <v>0</v>
      </c>
      <c r="O61" s="385">
        <v>0</v>
      </c>
      <c r="P61" s="384">
        <v>0</v>
      </c>
      <c r="Q61" s="380">
        <f t="shared" si="11"/>
        <v>1955296</v>
      </c>
      <c r="R61" s="385">
        <v>0</v>
      </c>
      <c r="S61" s="384">
        <v>0</v>
      </c>
      <c r="T61" s="385">
        <v>0</v>
      </c>
      <c r="U61" s="385">
        <v>0</v>
      </c>
      <c r="V61" s="385">
        <v>0</v>
      </c>
      <c r="W61" s="384">
        <v>0</v>
      </c>
      <c r="X61" s="380">
        <f t="shared" si="12"/>
        <v>0</v>
      </c>
      <c r="Y61" s="387">
        <f t="shared" si="13"/>
        <v>35.269999999999996</v>
      </c>
      <c r="Z61" s="380">
        <f t="shared" si="14"/>
        <v>1955296</v>
      </c>
      <c r="AA61" s="380">
        <f t="shared" si="15"/>
        <v>0</v>
      </c>
      <c r="AB61" s="388">
        <f t="shared" si="22"/>
        <v>0</v>
      </c>
      <c r="AC61" s="389">
        <f t="shared" si="23"/>
        <v>35.18</v>
      </c>
      <c r="AD61" s="390">
        <f t="shared" si="24"/>
        <v>35.18</v>
      </c>
      <c r="AE61" s="391">
        <f t="shared" si="16"/>
        <v>1955296</v>
      </c>
      <c r="AF61" s="392">
        <v>1.4999999999999999E-2</v>
      </c>
      <c r="AG61" s="393">
        <v>786334</v>
      </c>
      <c r="AH61" s="393">
        <v>0</v>
      </c>
      <c r="AI61" s="394">
        <f t="shared" si="17"/>
        <v>786334</v>
      </c>
      <c r="AJ61" s="391">
        <v>57620200</v>
      </c>
      <c r="AK61" s="391">
        <f t="shared" si="28"/>
        <v>52422267</v>
      </c>
      <c r="AL61" s="392">
        <f t="shared" si="18"/>
        <v>-9.0210256125456009E-2</v>
      </c>
      <c r="AM61" s="391">
        <f t="shared" si="19"/>
        <v>52422267</v>
      </c>
      <c r="AN61" s="381">
        <f t="shared" si="25"/>
        <v>1.4999999904620684E-2</v>
      </c>
      <c r="AO61" s="381">
        <f t="shared" si="26"/>
        <v>0</v>
      </c>
      <c r="AP61" s="391">
        <v>47820.5</v>
      </c>
      <c r="AQ61" s="391">
        <f t="shared" si="27"/>
        <v>2789450.5</v>
      </c>
      <c r="AR61" s="391">
        <f>ROUND(AQ61/'3_Levels 1&amp;2'!C57,2)</f>
        <v>4344.9399999999996</v>
      </c>
    </row>
    <row r="62" spans="1:44" s="146" customFormat="1" ht="15" customHeight="1">
      <c r="A62" s="397">
        <v>55</v>
      </c>
      <c r="B62" s="398" t="s">
        <v>92</v>
      </c>
      <c r="C62" s="399">
        <v>1073561865</v>
      </c>
      <c r="D62" s="399">
        <v>180091915</v>
      </c>
      <c r="E62" s="399">
        <f t="shared" si="9"/>
        <v>893469950</v>
      </c>
      <c r="F62" s="399">
        <v>864993550</v>
      </c>
      <c r="G62" s="400">
        <f t="shared" si="10"/>
        <v>3.2920939121453566E-2</v>
      </c>
      <c r="H62" s="401">
        <f t="shared" si="21"/>
        <v>893469950</v>
      </c>
      <c r="I62" s="402">
        <v>3.86</v>
      </c>
      <c r="J62" s="403">
        <v>3399145</v>
      </c>
      <c r="K62" s="402">
        <v>5.41</v>
      </c>
      <c r="L62" s="403">
        <v>4764155</v>
      </c>
      <c r="M62" s="404">
        <v>0</v>
      </c>
      <c r="N62" s="404">
        <v>0</v>
      </c>
      <c r="O62" s="404">
        <v>0</v>
      </c>
      <c r="P62" s="403">
        <v>0</v>
      </c>
      <c r="Q62" s="399">
        <f t="shared" si="11"/>
        <v>8163300</v>
      </c>
      <c r="R62" s="404">
        <v>0</v>
      </c>
      <c r="S62" s="403">
        <v>0</v>
      </c>
      <c r="T62" s="404">
        <v>0</v>
      </c>
      <c r="U62" s="404">
        <v>0</v>
      </c>
      <c r="V62" s="404">
        <v>0</v>
      </c>
      <c r="W62" s="403">
        <v>0</v>
      </c>
      <c r="X62" s="399">
        <f t="shared" si="12"/>
        <v>0</v>
      </c>
      <c r="Y62" s="405">
        <f t="shared" si="13"/>
        <v>9.27</v>
      </c>
      <c r="Z62" s="399">
        <f t="shared" si="14"/>
        <v>8163300</v>
      </c>
      <c r="AA62" s="399">
        <f t="shared" si="15"/>
        <v>0</v>
      </c>
      <c r="AB62" s="406">
        <f t="shared" si="22"/>
        <v>0</v>
      </c>
      <c r="AC62" s="407">
        <f t="shared" si="23"/>
        <v>9.14</v>
      </c>
      <c r="AD62" s="408">
        <f t="shared" si="24"/>
        <v>9.14</v>
      </c>
      <c r="AE62" s="409">
        <f t="shared" si="16"/>
        <v>8163300</v>
      </c>
      <c r="AF62" s="410">
        <v>2.2099999999999998E-2</v>
      </c>
      <c r="AG62" s="411">
        <v>55443075</v>
      </c>
      <c r="AH62" s="411">
        <v>0</v>
      </c>
      <c r="AI62" s="412">
        <f t="shared" si="17"/>
        <v>55443075</v>
      </c>
      <c r="AJ62" s="409">
        <v>2710950577</v>
      </c>
      <c r="AK62" s="409">
        <f t="shared" si="28"/>
        <v>2508736425</v>
      </c>
      <c r="AL62" s="410">
        <f t="shared" si="18"/>
        <v>-7.4591604035723444E-2</v>
      </c>
      <c r="AM62" s="409">
        <f t="shared" si="19"/>
        <v>2508736425</v>
      </c>
      <c r="AN62" s="400">
        <f t="shared" si="25"/>
        <v>2.2100000002989551E-2</v>
      </c>
      <c r="AO62" s="400">
        <f t="shared" si="26"/>
        <v>0</v>
      </c>
      <c r="AP62" s="409">
        <v>360447.5</v>
      </c>
      <c r="AQ62" s="409">
        <f t="shared" si="27"/>
        <v>63966822.5</v>
      </c>
      <c r="AR62" s="409">
        <f>ROUND(AQ62/'3_Levels 1&amp;2'!C58,2)</f>
        <v>3690.25</v>
      </c>
    </row>
    <row r="63" spans="1:44" s="146" customFormat="1" ht="15" customHeight="1">
      <c r="A63" s="378">
        <v>56</v>
      </c>
      <c r="B63" s="379" t="s">
        <v>93</v>
      </c>
      <c r="C63" s="380">
        <v>196832471</v>
      </c>
      <c r="D63" s="380">
        <v>34910407</v>
      </c>
      <c r="E63" s="380">
        <f t="shared" si="9"/>
        <v>161922064</v>
      </c>
      <c r="F63" s="380">
        <v>188559661</v>
      </c>
      <c r="G63" s="381">
        <f t="shared" si="10"/>
        <v>-0.14126879979912565</v>
      </c>
      <c r="H63" s="382">
        <f t="shared" si="21"/>
        <v>161922064</v>
      </c>
      <c r="I63" s="383">
        <v>3.55</v>
      </c>
      <c r="J63" s="384">
        <v>551468</v>
      </c>
      <c r="K63" s="383">
        <v>17.98</v>
      </c>
      <c r="L63" s="384">
        <v>2792285</v>
      </c>
      <c r="M63" s="385">
        <v>1.6</v>
      </c>
      <c r="N63" s="385">
        <v>1.64</v>
      </c>
      <c r="O63" s="385">
        <v>15</v>
      </c>
      <c r="P63" s="384">
        <v>254740</v>
      </c>
      <c r="Q63" s="380">
        <f t="shared" si="11"/>
        <v>3598493</v>
      </c>
      <c r="R63" s="386">
        <v>13.5</v>
      </c>
      <c r="S63" s="384">
        <v>2074511</v>
      </c>
      <c r="T63" s="385">
        <v>0</v>
      </c>
      <c r="U63" s="385">
        <v>0</v>
      </c>
      <c r="V63" s="385">
        <v>0</v>
      </c>
      <c r="W63" s="384">
        <v>0</v>
      </c>
      <c r="X63" s="380">
        <f t="shared" si="12"/>
        <v>2074511</v>
      </c>
      <c r="Y63" s="387">
        <f t="shared" si="13"/>
        <v>35.03</v>
      </c>
      <c r="Z63" s="380">
        <f t="shared" si="14"/>
        <v>5418264</v>
      </c>
      <c r="AA63" s="380">
        <f t="shared" si="15"/>
        <v>254740</v>
      </c>
      <c r="AB63" s="388">
        <f t="shared" si="22"/>
        <v>12.81</v>
      </c>
      <c r="AC63" s="389">
        <f t="shared" si="23"/>
        <v>22.22</v>
      </c>
      <c r="AD63" s="390">
        <f t="shared" si="24"/>
        <v>35.04</v>
      </c>
      <c r="AE63" s="391">
        <f t="shared" si="16"/>
        <v>5673004</v>
      </c>
      <c r="AF63" s="392">
        <v>0.03</v>
      </c>
      <c r="AG63" s="393">
        <v>7202780</v>
      </c>
      <c r="AH63" s="393">
        <v>0</v>
      </c>
      <c r="AI63" s="394">
        <f t="shared" si="17"/>
        <v>7202780</v>
      </c>
      <c r="AJ63" s="391">
        <v>250599350</v>
      </c>
      <c r="AK63" s="391">
        <f t="shared" si="28"/>
        <v>240092667</v>
      </c>
      <c r="AL63" s="395">
        <f t="shared" si="18"/>
        <v>-4.1926218084763586E-2</v>
      </c>
      <c r="AM63" s="396">
        <f t="shared" si="19"/>
        <v>240092667</v>
      </c>
      <c r="AN63" s="381">
        <f t="shared" si="25"/>
        <v>2.9999999958349417E-2</v>
      </c>
      <c r="AO63" s="381">
        <f t="shared" si="26"/>
        <v>0</v>
      </c>
      <c r="AP63" s="391">
        <v>146383.5</v>
      </c>
      <c r="AQ63" s="391">
        <f t="shared" si="27"/>
        <v>13022167.5</v>
      </c>
      <c r="AR63" s="391">
        <f>ROUND(AQ63/'3_Levels 1&amp;2'!C59,2)</f>
        <v>4183.16</v>
      </c>
    </row>
    <row r="64" spans="1:44" s="146" customFormat="1" ht="15" customHeight="1">
      <c r="A64" s="378">
        <v>57</v>
      </c>
      <c r="B64" s="379" t="s">
        <v>94</v>
      </c>
      <c r="C64" s="380">
        <v>433829519</v>
      </c>
      <c r="D64" s="380">
        <v>92640972</v>
      </c>
      <c r="E64" s="380">
        <f t="shared" si="9"/>
        <v>341188547</v>
      </c>
      <c r="F64" s="380">
        <v>329990420</v>
      </c>
      <c r="G64" s="381">
        <f t="shared" si="10"/>
        <v>3.3934703316538702E-2</v>
      </c>
      <c r="H64" s="382">
        <f t="shared" si="21"/>
        <v>341188547</v>
      </c>
      <c r="I64" s="383">
        <v>4.6500000000000004</v>
      </c>
      <c r="J64" s="384">
        <v>1559005</v>
      </c>
      <c r="K64" s="383">
        <v>35</v>
      </c>
      <c r="L64" s="384">
        <v>11734450</v>
      </c>
      <c r="M64" s="385">
        <v>0</v>
      </c>
      <c r="N64" s="385">
        <v>0</v>
      </c>
      <c r="O64" s="385">
        <v>0</v>
      </c>
      <c r="P64" s="384">
        <v>0</v>
      </c>
      <c r="Q64" s="380">
        <f t="shared" si="11"/>
        <v>13293455</v>
      </c>
      <c r="R64" s="385">
        <v>0</v>
      </c>
      <c r="S64" s="384">
        <v>0</v>
      </c>
      <c r="T64" s="385">
        <v>0</v>
      </c>
      <c r="U64" s="385">
        <v>0</v>
      </c>
      <c r="V64" s="385">
        <v>0</v>
      </c>
      <c r="W64" s="384">
        <v>0</v>
      </c>
      <c r="X64" s="380">
        <f t="shared" si="12"/>
        <v>0</v>
      </c>
      <c r="Y64" s="387">
        <f t="shared" si="13"/>
        <v>39.65</v>
      </c>
      <c r="Z64" s="380">
        <f t="shared" si="14"/>
        <v>13293455</v>
      </c>
      <c r="AA64" s="380">
        <f t="shared" si="15"/>
        <v>0</v>
      </c>
      <c r="AB64" s="388">
        <f t="shared" si="22"/>
        <v>0</v>
      </c>
      <c r="AC64" s="389">
        <f t="shared" si="23"/>
        <v>38.96</v>
      </c>
      <c r="AD64" s="390">
        <f t="shared" si="24"/>
        <v>38.96</v>
      </c>
      <c r="AE64" s="391">
        <f t="shared" si="16"/>
        <v>13293455</v>
      </c>
      <c r="AF64" s="392">
        <v>1.4999999999999999E-2</v>
      </c>
      <c r="AG64" s="393">
        <v>12629537</v>
      </c>
      <c r="AH64" s="393">
        <v>0</v>
      </c>
      <c r="AI64" s="394">
        <f t="shared" si="17"/>
        <v>12629537</v>
      </c>
      <c r="AJ64" s="391">
        <v>810476733</v>
      </c>
      <c r="AK64" s="391">
        <f t="shared" si="28"/>
        <v>841969133</v>
      </c>
      <c r="AL64" s="395">
        <f t="shared" si="18"/>
        <v>3.8856636739502799E-2</v>
      </c>
      <c r="AM64" s="396">
        <f t="shared" si="19"/>
        <v>841969133</v>
      </c>
      <c r="AN64" s="381">
        <f t="shared" si="25"/>
        <v>1.5000000005938459E-2</v>
      </c>
      <c r="AO64" s="381">
        <f t="shared" si="26"/>
        <v>0</v>
      </c>
      <c r="AP64" s="391">
        <v>3094306.5</v>
      </c>
      <c r="AQ64" s="391">
        <f t="shared" si="27"/>
        <v>29017298.5</v>
      </c>
      <c r="AR64" s="391">
        <f>ROUND(AQ64/'3_Levels 1&amp;2'!C60,2)</f>
        <v>3103.79</v>
      </c>
    </row>
    <row r="65" spans="1:44" s="146" customFormat="1" ht="15" customHeight="1">
      <c r="A65" s="378">
        <v>58</v>
      </c>
      <c r="B65" s="379" t="s">
        <v>95</v>
      </c>
      <c r="C65" s="380">
        <v>188641880</v>
      </c>
      <c r="D65" s="380">
        <v>50234143</v>
      </c>
      <c r="E65" s="380">
        <f t="shared" si="9"/>
        <v>138407737</v>
      </c>
      <c r="F65" s="380">
        <v>140841191</v>
      </c>
      <c r="G65" s="381">
        <f t="shared" si="10"/>
        <v>-1.7277999303485014E-2</v>
      </c>
      <c r="H65" s="382">
        <f t="shared" si="21"/>
        <v>138407737</v>
      </c>
      <c r="I65" s="383">
        <v>4.18</v>
      </c>
      <c r="J65" s="384">
        <v>566785</v>
      </c>
      <c r="K65" s="383">
        <v>8.1199999999999992</v>
      </c>
      <c r="L65" s="384">
        <v>1101027</v>
      </c>
      <c r="M65" s="385">
        <v>10.39</v>
      </c>
      <c r="N65" s="385">
        <v>18.77</v>
      </c>
      <c r="O65" s="385">
        <v>9</v>
      </c>
      <c r="P65" s="384">
        <v>2082915</v>
      </c>
      <c r="Q65" s="380">
        <f t="shared" si="11"/>
        <v>3750727</v>
      </c>
      <c r="R65" s="385">
        <v>0</v>
      </c>
      <c r="S65" s="384">
        <v>0</v>
      </c>
      <c r="T65" s="385">
        <v>8.6300000000000008</v>
      </c>
      <c r="U65" s="385">
        <v>38.86</v>
      </c>
      <c r="V65" s="385">
        <v>9</v>
      </c>
      <c r="W65" s="384">
        <v>3597916</v>
      </c>
      <c r="X65" s="380">
        <f t="shared" si="12"/>
        <v>3597916</v>
      </c>
      <c r="Y65" s="387">
        <f t="shared" si="13"/>
        <v>12.299999999999999</v>
      </c>
      <c r="Z65" s="380">
        <f t="shared" si="14"/>
        <v>1667812</v>
      </c>
      <c r="AA65" s="380">
        <f t="shared" si="15"/>
        <v>5680831</v>
      </c>
      <c r="AB65" s="388">
        <f t="shared" si="22"/>
        <v>26</v>
      </c>
      <c r="AC65" s="389">
        <f t="shared" si="23"/>
        <v>27.1</v>
      </c>
      <c r="AD65" s="390">
        <f t="shared" si="24"/>
        <v>53.09</v>
      </c>
      <c r="AE65" s="391">
        <f t="shared" si="16"/>
        <v>7348643</v>
      </c>
      <c r="AF65" s="392">
        <v>0.02</v>
      </c>
      <c r="AG65" s="393">
        <v>12553822</v>
      </c>
      <c r="AH65" s="393">
        <v>0</v>
      </c>
      <c r="AI65" s="394">
        <f t="shared" si="17"/>
        <v>12553822</v>
      </c>
      <c r="AJ65" s="391">
        <v>591964200</v>
      </c>
      <c r="AK65" s="391">
        <f t="shared" si="28"/>
        <v>627691100</v>
      </c>
      <c r="AL65" s="392">
        <f t="shared" si="18"/>
        <v>6.0353142977227339E-2</v>
      </c>
      <c r="AM65" s="391">
        <f t="shared" si="19"/>
        <v>627691100</v>
      </c>
      <c r="AN65" s="381">
        <f t="shared" si="25"/>
        <v>0.02</v>
      </c>
      <c r="AO65" s="381">
        <f t="shared" si="26"/>
        <v>0</v>
      </c>
      <c r="AP65" s="391">
        <v>451925</v>
      </c>
      <c r="AQ65" s="391">
        <f t="shared" si="27"/>
        <v>20354390</v>
      </c>
      <c r="AR65" s="391">
        <f>ROUND(AQ65/'3_Levels 1&amp;2'!C61,2)</f>
        <v>2362.94</v>
      </c>
    </row>
    <row r="66" spans="1:44" s="146" customFormat="1" ht="15" customHeight="1">
      <c r="A66" s="378">
        <v>59</v>
      </c>
      <c r="B66" s="379" t="s">
        <v>96</v>
      </c>
      <c r="C66" s="380">
        <v>135982170</v>
      </c>
      <c r="D66" s="380">
        <v>41933800</v>
      </c>
      <c r="E66" s="380">
        <f t="shared" si="9"/>
        <v>94048370</v>
      </c>
      <c r="F66" s="380">
        <v>86694300</v>
      </c>
      <c r="G66" s="381">
        <f t="shared" si="10"/>
        <v>8.4827606889957011E-2</v>
      </c>
      <c r="H66" s="382">
        <f t="shared" si="21"/>
        <v>94048370</v>
      </c>
      <c r="I66" s="383">
        <v>3.91</v>
      </c>
      <c r="J66" s="384">
        <v>365956</v>
      </c>
      <c r="K66" s="383">
        <v>15.07</v>
      </c>
      <c r="L66" s="384">
        <v>1410476</v>
      </c>
      <c r="M66" s="385">
        <v>5.19</v>
      </c>
      <c r="N66" s="385">
        <v>5.19</v>
      </c>
      <c r="O66" s="385">
        <v>1</v>
      </c>
      <c r="P66" s="384">
        <v>31512</v>
      </c>
      <c r="Q66" s="380">
        <f t="shared" si="11"/>
        <v>1807944</v>
      </c>
      <c r="R66" s="385">
        <v>0</v>
      </c>
      <c r="S66" s="384">
        <v>0</v>
      </c>
      <c r="T66" s="385">
        <v>10</v>
      </c>
      <c r="U66" s="385">
        <v>18</v>
      </c>
      <c r="V66" s="385">
        <v>3</v>
      </c>
      <c r="W66" s="384">
        <v>1470201</v>
      </c>
      <c r="X66" s="380">
        <f t="shared" si="12"/>
        <v>1470201</v>
      </c>
      <c r="Y66" s="387">
        <f t="shared" si="13"/>
        <v>18.98</v>
      </c>
      <c r="Z66" s="380">
        <f t="shared" si="14"/>
        <v>1776432</v>
      </c>
      <c r="AA66" s="380">
        <f t="shared" si="15"/>
        <v>1501713</v>
      </c>
      <c r="AB66" s="388">
        <f t="shared" si="22"/>
        <v>15.63</v>
      </c>
      <c r="AC66" s="389">
        <f t="shared" si="23"/>
        <v>19.22</v>
      </c>
      <c r="AD66" s="390">
        <f t="shared" si="24"/>
        <v>34.86</v>
      </c>
      <c r="AE66" s="391">
        <f t="shared" si="16"/>
        <v>3278145</v>
      </c>
      <c r="AF66" s="392">
        <v>0.02</v>
      </c>
      <c r="AG66" s="393">
        <v>4859305</v>
      </c>
      <c r="AH66" s="393">
        <v>0</v>
      </c>
      <c r="AI66" s="394">
        <f t="shared" si="17"/>
        <v>4859305</v>
      </c>
      <c r="AJ66" s="391">
        <v>224693450</v>
      </c>
      <c r="AK66" s="391">
        <f t="shared" si="28"/>
        <v>242965250</v>
      </c>
      <c r="AL66" s="392">
        <f t="shared" si="18"/>
        <v>8.1318792336848272E-2</v>
      </c>
      <c r="AM66" s="391">
        <f t="shared" si="19"/>
        <v>242965250</v>
      </c>
      <c r="AN66" s="381">
        <f t="shared" si="25"/>
        <v>0.02</v>
      </c>
      <c r="AO66" s="381">
        <f t="shared" si="26"/>
        <v>0</v>
      </c>
      <c r="AP66" s="391">
        <v>161717</v>
      </c>
      <c r="AQ66" s="391">
        <f t="shared" si="27"/>
        <v>8299167</v>
      </c>
      <c r="AR66" s="391">
        <f>ROUND(AQ66/'3_Levels 1&amp;2'!C62,2)</f>
        <v>1590.79</v>
      </c>
    </row>
    <row r="67" spans="1:44" s="146" customFormat="1" ht="15" customHeight="1">
      <c r="A67" s="397">
        <v>60</v>
      </c>
      <c r="B67" s="398" t="s">
        <v>97</v>
      </c>
      <c r="C67" s="399">
        <v>311814809</v>
      </c>
      <c r="D67" s="399">
        <v>53162316</v>
      </c>
      <c r="E67" s="399">
        <f t="shared" si="9"/>
        <v>258652493</v>
      </c>
      <c r="F67" s="399">
        <v>245341413</v>
      </c>
      <c r="G67" s="400">
        <f t="shared" si="10"/>
        <v>5.4255332751344351E-2</v>
      </c>
      <c r="H67" s="401">
        <f t="shared" si="21"/>
        <v>258652493</v>
      </c>
      <c r="I67" s="402">
        <v>4.08</v>
      </c>
      <c r="J67" s="403">
        <v>1059937</v>
      </c>
      <c r="K67" s="402">
        <v>11.31</v>
      </c>
      <c r="L67" s="403">
        <v>2938207</v>
      </c>
      <c r="M67" s="404">
        <v>5.49</v>
      </c>
      <c r="N67" s="404">
        <v>25</v>
      </c>
      <c r="O67" s="404">
        <v>4</v>
      </c>
      <c r="P67" s="403">
        <v>1696886</v>
      </c>
      <c r="Q67" s="399">
        <f t="shared" si="11"/>
        <v>5695030</v>
      </c>
      <c r="R67" s="404">
        <v>0</v>
      </c>
      <c r="S67" s="403">
        <v>0</v>
      </c>
      <c r="T67" s="404">
        <v>3</v>
      </c>
      <c r="U67" s="404">
        <v>42</v>
      </c>
      <c r="V67" s="404">
        <v>7</v>
      </c>
      <c r="W67" s="403">
        <v>4991233</v>
      </c>
      <c r="X67" s="399">
        <f t="shared" si="12"/>
        <v>4991233</v>
      </c>
      <c r="Y67" s="405">
        <f t="shared" si="13"/>
        <v>15.39</v>
      </c>
      <c r="Z67" s="399">
        <f t="shared" si="14"/>
        <v>3998144</v>
      </c>
      <c r="AA67" s="399">
        <f t="shared" si="15"/>
        <v>6688119</v>
      </c>
      <c r="AB67" s="406">
        <f t="shared" si="22"/>
        <v>19.3</v>
      </c>
      <c r="AC67" s="407">
        <f t="shared" si="23"/>
        <v>22.02</v>
      </c>
      <c r="AD67" s="408">
        <f t="shared" si="24"/>
        <v>41.32</v>
      </c>
      <c r="AE67" s="409">
        <f t="shared" si="16"/>
        <v>10686263</v>
      </c>
      <c r="AF67" s="410">
        <v>2.1299999999999999E-2</v>
      </c>
      <c r="AG67" s="411">
        <v>14651682</v>
      </c>
      <c r="AH67" s="411">
        <v>0</v>
      </c>
      <c r="AI67" s="412">
        <f t="shared" si="17"/>
        <v>14651682</v>
      </c>
      <c r="AJ67" s="409">
        <v>663991784</v>
      </c>
      <c r="AK67" s="409">
        <f t="shared" si="28"/>
        <v>687872394</v>
      </c>
      <c r="AL67" s="410">
        <f t="shared" si="18"/>
        <v>3.5965219111807563E-2</v>
      </c>
      <c r="AM67" s="409">
        <f t="shared" si="19"/>
        <v>687872394</v>
      </c>
      <c r="AN67" s="400">
        <f t="shared" si="25"/>
        <v>2.1300000011339311E-2</v>
      </c>
      <c r="AO67" s="400">
        <f t="shared" si="26"/>
        <v>0</v>
      </c>
      <c r="AP67" s="409">
        <v>317174</v>
      </c>
      <c r="AQ67" s="409">
        <f t="shared" si="27"/>
        <v>25655119</v>
      </c>
      <c r="AR67" s="409">
        <f>ROUND(AQ67/'3_Levels 1&amp;2'!C63,2)</f>
        <v>4113.37</v>
      </c>
    </row>
    <row r="68" spans="1:44" s="146" customFormat="1" ht="15" customHeight="1">
      <c r="A68" s="378">
        <v>61</v>
      </c>
      <c r="B68" s="379" t="s">
        <v>98</v>
      </c>
      <c r="C68" s="380">
        <v>431606370</v>
      </c>
      <c r="D68" s="380">
        <v>42651934</v>
      </c>
      <c r="E68" s="380">
        <f t="shared" si="9"/>
        <v>388954436</v>
      </c>
      <c r="F68" s="380">
        <v>383893440</v>
      </c>
      <c r="G68" s="381">
        <f t="shared" si="10"/>
        <v>1.3183335458923185E-2</v>
      </c>
      <c r="H68" s="382">
        <f t="shared" si="21"/>
        <v>388954436</v>
      </c>
      <c r="I68" s="383">
        <v>4.3899999999999997</v>
      </c>
      <c r="J68" s="384">
        <v>1703985</v>
      </c>
      <c r="K68" s="383">
        <v>27</v>
      </c>
      <c r="L68" s="384">
        <v>10480092</v>
      </c>
      <c r="M68" s="385">
        <v>0</v>
      </c>
      <c r="N68" s="385">
        <v>0</v>
      </c>
      <c r="O68" s="385">
        <v>0</v>
      </c>
      <c r="P68" s="384">
        <v>0</v>
      </c>
      <c r="Q68" s="380">
        <f t="shared" si="11"/>
        <v>12184077</v>
      </c>
      <c r="R68" s="386">
        <v>0</v>
      </c>
      <c r="S68" s="384">
        <v>0</v>
      </c>
      <c r="T68" s="385">
        <v>0</v>
      </c>
      <c r="U68" s="385">
        <v>0</v>
      </c>
      <c r="V68" s="385">
        <v>0</v>
      </c>
      <c r="W68" s="384">
        <v>0</v>
      </c>
      <c r="X68" s="380">
        <f t="shared" si="12"/>
        <v>0</v>
      </c>
      <c r="Y68" s="387">
        <f t="shared" si="13"/>
        <v>31.39</v>
      </c>
      <c r="Z68" s="380">
        <f t="shared" si="14"/>
        <v>12184077</v>
      </c>
      <c r="AA68" s="380">
        <f t="shared" si="15"/>
        <v>0</v>
      </c>
      <c r="AB68" s="388">
        <f t="shared" si="22"/>
        <v>0</v>
      </c>
      <c r="AC68" s="389">
        <f t="shared" si="23"/>
        <v>31.33</v>
      </c>
      <c r="AD68" s="390">
        <f t="shared" si="24"/>
        <v>31.33</v>
      </c>
      <c r="AE68" s="391">
        <f t="shared" si="16"/>
        <v>12184077</v>
      </c>
      <c r="AF68" s="392">
        <v>0.02</v>
      </c>
      <c r="AG68" s="393">
        <v>16856952</v>
      </c>
      <c r="AH68" s="393">
        <v>0</v>
      </c>
      <c r="AI68" s="394">
        <f t="shared" si="17"/>
        <v>16856952</v>
      </c>
      <c r="AJ68" s="391">
        <v>649627600</v>
      </c>
      <c r="AK68" s="391">
        <f t="shared" si="28"/>
        <v>842847600</v>
      </c>
      <c r="AL68" s="395">
        <f t="shared" si="18"/>
        <v>0.2974319440861195</v>
      </c>
      <c r="AM68" s="396">
        <f t="shared" si="19"/>
        <v>747071740</v>
      </c>
      <c r="AN68" s="381">
        <f t="shared" si="25"/>
        <v>0.02</v>
      </c>
      <c r="AO68" s="381">
        <f t="shared" si="26"/>
        <v>0</v>
      </c>
      <c r="AP68" s="391">
        <v>149324</v>
      </c>
      <c r="AQ68" s="391">
        <f t="shared" si="27"/>
        <v>29190353</v>
      </c>
      <c r="AR68" s="391">
        <f>ROUND(AQ68/'3_Levels 1&amp;2'!C64,2)</f>
        <v>8088.21</v>
      </c>
    </row>
    <row r="69" spans="1:44" s="146" customFormat="1" ht="15" customHeight="1">
      <c r="A69" s="378">
        <v>62</v>
      </c>
      <c r="B69" s="379" t="s">
        <v>99</v>
      </c>
      <c r="C69" s="380">
        <v>73453500</v>
      </c>
      <c r="D69" s="380">
        <v>17212848</v>
      </c>
      <c r="E69" s="380">
        <f t="shared" si="9"/>
        <v>56240652</v>
      </c>
      <c r="F69" s="380">
        <v>57128417</v>
      </c>
      <c r="G69" s="381">
        <f t="shared" si="10"/>
        <v>-1.5539814449961041E-2</v>
      </c>
      <c r="H69" s="382">
        <f t="shared" si="21"/>
        <v>56240652</v>
      </c>
      <c r="I69" s="383">
        <v>7.05</v>
      </c>
      <c r="J69" s="384">
        <v>400361</v>
      </c>
      <c r="K69" s="383">
        <v>17.54</v>
      </c>
      <c r="L69" s="384">
        <v>998545</v>
      </c>
      <c r="M69" s="385">
        <v>4.57</v>
      </c>
      <c r="N69" s="385">
        <v>4.57</v>
      </c>
      <c r="O69" s="385">
        <v>1</v>
      </c>
      <c r="P69" s="384">
        <v>113787</v>
      </c>
      <c r="Q69" s="380">
        <f t="shared" si="11"/>
        <v>1512693</v>
      </c>
      <c r="R69" s="385">
        <v>0</v>
      </c>
      <c r="S69" s="384">
        <v>0</v>
      </c>
      <c r="T69" s="385">
        <v>0</v>
      </c>
      <c r="U69" s="385">
        <v>0</v>
      </c>
      <c r="V69" s="385">
        <v>0</v>
      </c>
      <c r="W69" s="384">
        <v>0</v>
      </c>
      <c r="X69" s="380">
        <f t="shared" si="12"/>
        <v>0</v>
      </c>
      <c r="Y69" s="387">
        <f t="shared" si="13"/>
        <v>24.59</v>
      </c>
      <c r="Z69" s="380">
        <f>J69+L69+S69</f>
        <v>1398906</v>
      </c>
      <c r="AA69" s="380">
        <f t="shared" si="15"/>
        <v>113787</v>
      </c>
      <c r="AB69" s="388">
        <f t="shared" si="22"/>
        <v>0</v>
      </c>
      <c r="AC69" s="389">
        <f t="shared" si="23"/>
        <v>26.9</v>
      </c>
      <c r="AD69" s="390">
        <f t="shared" si="24"/>
        <v>26.9</v>
      </c>
      <c r="AE69" s="391">
        <f t="shared" si="16"/>
        <v>1512693</v>
      </c>
      <c r="AF69" s="392">
        <v>0.02</v>
      </c>
      <c r="AG69" s="393">
        <v>2791594</v>
      </c>
      <c r="AH69" s="393">
        <v>0</v>
      </c>
      <c r="AI69" s="394">
        <f t="shared" si="17"/>
        <v>2791594</v>
      </c>
      <c r="AJ69" s="391">
        <v>136759900</v>
      </c>
      <c r="AK69" s="391">
        <f t="shared" si="28"/>
        <v>139579700</v>
      </c>
      <c r="AL69" s="395">
        <f t="shared" si="18"/>
        <v>2.0618617006885789E-2</v>
      </c>
      <c r="AM69" s="396">
        <f t="shared" si="19"/>
        <v>139579700</v>
      </c>
      <c r="AN69" s="381">
        <f t="shared" si="25"/>
        <v>0.02</v>
      </c>
      <c r="AO69" s="381">
        <f t="shared" si="26"/>
        <v>0</v>
      </c>
      <c r="AP69" s="391">
        <v>93926.5</v>
      </c>
      <c r="AQ69" s="391">
        <f t="shared" si="27"/>
        <v>4398213.5</v>
      </c>
      <c r="AR69" s="391">
        <f>ROUND(AQ69/'3_Levels 1&amp;2'!C65,2)</f>
        <v>2116.56</v>
      </c>
    </row>
    <row r="70" spans="1:44" s="146" customFormat="1" ht="15" customHeight="1">
      <c r="A70" s="378">
        <v>63</v>
      </c>
      <c r="B70" s="379" t="s">
        <v>100</v>
      </c>
      <c r="C70" s="380">
        <v>288923577</v>
      </c>
      <c r="D70" s="380">
        <v>17443297</v>
      </c>
      <c r="E70" s="380">
        <f t="shared" si="9"/>
        <v>271480280</v>
      </c>
      <c r="F70" s="380">
        <v>268830691</v>
      </c>
      <c r="G70" s="381">
        <f t="shared" si="10"/>
        <v>9.8559766005288443E-3</v>
      </c>
      <c r="H70" s="382">
        <f t="shared" si="21"/>
        <v>271480280</v>
      </c>
      <c r="I70" s="383">
        <v>4.46</v>
      </c>
      <c r="J70" s="384">
        <v>1164296</v>
      </c>
      <c r="K70" s="383">
        <v>29.5</v>
      </c>
      <c r="L70" s="384">
        <v>7797800</v>
      </c>
      <c r="M70" s="385">
        <v>0</v>
      </c>
      <c r="N70" s="385">
        <v>0</v>
      </c>
      <c r="O70" s="385">
        <v>0</v>
      </c>
      <c r="P70" s="384">
        <v>0</v>
      </c>
      <c r="Q70" s="380">
        <f t="shared" si="11"/>
        <v>8962096</v>
      </c>
      <c r="R70" s="385">
        <v>2</v>
      </c>
      <c r="S70" s="384">
        <v>522119</v>
      </c>
      <c r="T70" s="385">
        <v>0</v>
      </c>
      <c r="U70" s="385">
        <v>0</v>
      </c>
      <c r="V70" s="385">
        <v>0</v>
      </c>
      <c r="W70" s="384">
        <v>0</v>
      </c>
      <c r="X70" s="380">
        <f t="shared" si="12"/>
        <v>522119</v>
      </c>
      <c r="Y70" s="387">
        <f t="shared" si="13"/>
        <v>35.96</v>
      </c>
      <c r="Z70" s="380">
        <f t="shared" si="14"/>
        <v>9484215</v>
      </c>
      <c r="AA70" s="380">
        <f t="shared" si="15"/>
        <v>0</v>
      </c>
      <c r="AB70" s="388">
        <f t="shared" si="22"/>
        <v>1.92</v>
      </c>
      <c r="AC70" s="389">
        <f t="shared" si="23"/>
        <v>33.01</v>
      </c>
      <c r="AD70" s="390">
        <f t="shared" si="24"/>
        <v>34.94</v>
      </c>
      <c r="AE70" s="391">
        <f t="shared" si="16"/>
        <v>9484215</v>
      </c>
      <c r="AF70" s="392">
        <v>0.03</v>
      </c>
      <c r="AG70" s="393">
        <v>5773769</v>
      </c>
      <c r="AH70" s="393">
        <v>0</v>
      </c>
      <c r="AI70" s="394">
        <f t="shared" si="17"/>
        <v>5773769</v>
      </c>
      <c r="AJ70" s="391">
        <v>177640400</v>
      </c>
      <c r="AK70" s="391">
        <f t="shared" si="28"/>
        <v>192458967</v>
      </c>
      <c r="AL70" s="392">
        <f t="shared" si="18"/>
        <v>8.3418901331003534E-2</v>
      </c>
      <c r="AM70" s="391">
        <f t="shared" si="19"/>
        <v>192458967</v>
      </c>
      <c r="AN70" s="381">
        <f t="shared" si="25"/>
        <v>2.9999999948040871E-2</v>
      </c>
      <c r="AO70" s="381">
        <f t="shared" si="26"/>
        <v>0</v>
      </c>
      <c r="AP70" s="391">
        <v>53565</v>
      </c>
      <c r="AQ70" s="391">
        <f t="shared" si="27"/>
        <v>15311549</v>
      </c>
      <c r="AR70" s="391">
        <f>ROUND(AQ70/'3_Levels 1&amp;2'!C66,2)</f>
        <v>7884.42</v>
      </c>
    </row>
    <row r="71" spans="1:44" s="146" customFormat="1" ht="15" customHeight="1">
      <c r="A71" s="378">
        <v>64</v>
      </c>
      <c r="B71" s="379" t="s">
        <v>101</v>
      </c>
      <c r="C71" s="380">
        <v>82372371</v>
      </c>
      <c r="D71" s="380">
        <v>16907604</v>
      </c>
      <c r="E71" s="380">
        <f t="shared" si="9"/>
        <v>65464767</v>
      </c>
      <c r="F71" s="380">
        <v>64461792</v>
      </c>
      <c r="G71" s="381">
        <f t="shared" si="10"/>
        <v>1.5559216845848779E-2</v>
      </c>
      <c r="H71" s="382">
        <f t="shared" si="21"/>
        <v>65464767</v>
      </c>
      <c r="I71" s="383">
        <v>4.88</v>
      </c>
      <c r="J71" s="384">
        <v>321659</v>
      </c>
      <c r="K71" s="383">
        <v>15.64</v>
      </c>
      <c r="L71" s="384">
        <v>1030886</v>
      </c>
      <c r="M71" s="385">
        <v>3</v>
      </c>
      <c r="N71" s="385">
        <v>3.12</v>
      </c>
      <c r="O71" s="385">
        <v>2</v>
      </c>
      <c r="P71" s="384">
        <v>172203</v>
      </c>
      <c r="Q71" s="380">
        <f t="shared" si="11"/>
        <v>1524748</v>
      </c>
      <c r="R71" s="385">
        <v>0</v>
      </c>
      <c r="S71" s="384">
        <v>0</v>
      </c>
      <c r="T71" s="385">
        <v>12</v>
      </c>
      <c r="U71" s="385">
        <v>37</v>
      </c>
      <c r="V71" s="385">
        <v>4</v>
      </c>
      <c r="W71" s="384">
        <v>1273074</v>
      </c>
      <c r="X71" s="380">
        <f t="shared" si="12"/>
        <v>1273074</v>
      </c>
      <c r="Y71" s="387">
        <f t="shared" si="13"/>
        <v>20.52</v>
      </c>
      <c r="Z71" s="380">
        <f t="shared" si="14"/>
        <v>1352545</v>
      </c>
      <c r="AA71" s="380">
        <f t="shared" si="15"/>
        <v>1445277</v>
      </c>
      <c r="AB71" s="388">
        <f t="shared" si="22"/>
        <v>19.45</v>
      </c>
      <c r="AC71" s="389">
        <f t="shared" si="23"/>
        <v>23.29</v>
      </c>
      <c r="AD71" s="390">
        <f t="shared" si="24"/>
        <v>42.74</v>
      </c>
      <c r="AE71" s="391">
        <f t="shared" si="16"/>
        <v>2797822</v>
      </c>
      <c r="AF71" s="392">
        <v>0.02</v>
      </c>
      <c r="AG71" s="393">
        <v>3934877</v>
      </c>
      <c r="AH71" s="393">
        <v>0</v>
      </c>
      <c r="AI71" s="394">
        <f t="shared" si="17"/>
        <v>3934877</v>
      </c>
      <c r="AJ71" s="391">
        <v>194618600</v>
      </c>
      <c r="AK71" s="391">
        <f t="shared" si="28"/>
        <v>196743850</v>
      </c>
      <c r="AL71" s="392">
        <f t="shared" si="18"/>
        <v>1.0920076498340857E-2</v>
      </c>
      <c r="AM71" s="391">
        <f t="shared" si="19"/>
        <v>196743850</v>
      </c>
      <c r="AN71" s="381">
        <f t="shared" si="25"/>
        <v>0.02</v>
      </c>
      <c r="AO71" s="381">
        <f t="shared" si="26"/>
        <v>0</v>
      </c>
      <c r="AP71" s="391">
        <v>296087</v>
      </c>
      <c r="AQ71" s="391">
        <f t="shared" si="27"/>
        <v>7028786</v>
      </c>
      <c r="AR71" s="391">
        <f>ROUND(AQ71/'3_Levels 1&amp;2'!C67,2)</f>
        <v>3028.34</v>
      </c>
    </row>
    <row r="72" spans="1:44" s="146" customFormat="1" ht="15" customHeight="1">
      <c r="A72" s="397">
        <v>65</v>
      </c>
      <c r="B72" s="398" t="s">
        <v>102</v>
      </c>
      <c r="C72" s="399">
        <v>399893825</v>
      </c>
      <c r="D72" s="399">
        <v>45521901</v>
      </c>
      <c r="E72" s="399">
        <f t="shared" si="9"/>
        <v>354371924</v>
      </c>
      <c r="F72" s="399">
        <v>350769557</v>
      </c>
      <c r="G72" s="400">
        <f t="shared" si="10"/>
        <v>1.0269896369598575E-2</v>
      </c>
      <c r="H72" s="401">
        <f t="shared" si="21"/>
        <v>354371924</v>
      </c>
      <c r="I72" s="402">
        <v>7.07</v>
      </c>
      <c r="J72" s="403">
        <v>2523858</v>
      </c>
      <c r="K72" s="402">
        <v>20.56</v>
      </c>
      <c r="L72" s="403">
        <v>7334961</v>
      </c>
      <c r="M72" s="404">
        <v>0</v>
      </c>
      <c r="N72" s="404">
        <v>0</v>
      </c>
      <c r="O72" s="404">
        <v>0</v>
      </c>
      <c r="P72" s="403">
        <v>0</v>
      </c>
      <c r="Q72" s="399">
        <f t="shared" si="11"/>
        <v>9858819</v>
      </c>
      <c r="R72" s="404">
        <v>13.65</v>
      </c>
      <c r="S72" s="403">
        <v>4870847</v>
      </c>
      <c r="T72" s="404">
        <v>0</v>
      </c>
      <c r="U72" s="404">
        <v>0</v>
      </c>
      <c r="V72" s="404">
        <v>0</v>
      </c>
      <c r="W72" s="403">
        <v>0</v>
      </c>
      <c r="X72" s="399">
        <f t="shared" si="12"/>
        <v>4870847</v>
      </c>
      <c r="Y72" s="405">
        <f t="shared" si="13"/>
        <v>41.28</v>
      </c>
      <c r="Z72" s="399">
        <f t="shared" si="14"/>
        <v>14729666</v>
      </c>
      <c r="AA72" s="399">
        <f t="shared" si="15"/>
        <v>0</v>
      </c>
      <c r="AB72" s="406">
        <f t="shared" ref="AB72:AB77" si="29">ROUND((X72/E72)*1000,2)</f>
        <v>13.75</v>
      </c>
      <c r="AC72" s="407">
        <f t="shared" ref="AC72:AC77" si="30">ROUND((Q72/E72)*1000,2)</f>
        <v>27.82</v>
      </c>
      <c r="AD72" s="408">
        <f t="shared" ref="AD72:AD77" si="31">ROUND((AE72/E72)*1000,2)</f>
        <v>41.57</v>
      </c>
      <c r="AE72" s="409">
        <f t="shared" si="16"/>
        <v>14729666</v>
      </c>
      <c r="AF72" s="410">
        <v>0.02</v>
      </c>
      <c r="AG72" s="411">
        <v>29071976</v>
      </c>
      <c r="AH72" s="411">
        <v>0</v>
      </c>
      <c r="AI72" s="412">
        <f t="shared" si="17"/>
        <v>29071976</v>
      </c>
      <c r="AJ72" s="409">
        <v>1375573800</v>
      </c>
      <c r="AK72" s="409">
        <f t="shared" si="28"/>
        <v>1453598800</v>
      </c>
      <c r="AL72" s="410">
        <f t="shared" si="18"/>
        <v>5.6721784029326525E-2</v>
      </c>
      <c r="AM72" s="409">
        <f t="shared" si="19"/>
        <v>1453598800</v>
      </c>
      <c r="AN72" s="400">
        <f t="shared" si="25"/>
        <v>0.02</v>
      </c>
      <c r="AO72" s="400">
        <f t="shared" si="26"/>
        <v>0</v>
      </c>
      <c r="AP72" s="409">
        <v>286126</v>
      </c>
      <c r="AQ72" s="409">
        <f>AP72+AE72+AI72</f>
        <v>44087768</v>
      </c>
      <c r="AR72" s="409">
        <f>ROUND(AQ72/'3_Levels 1&amp;2'!C68,2)</f>
        <v>5344.62</v>
      </c>
    </row>
    <row r="73" spans="1:44" s="146" customFormat="1" ht="15" customHeight="1">
      <c r="A73" s="378">
        <v>66</v>
      </c>
      <c r="B73" s="379" t="s">
        <v>103</v>
      </c>
      <c r="C73" s="380">
        <v>101966950</v>
      </c>
      <c r="D73" s="380">
        <v>20091760</v>
      </c>
      <c r="E73" s="380">
        <f>C73-D73</f>
        <v>81875190</v>
      </c>
      <c r="F73" s="380">
        <v>75117020</v>
      </c>
      <c r="G73" s="381">
        <f>(E73-F73)/F73</f>
        <v>8.9968558390628381E-2</v>
      </c>
      <c r="H73" s="382">
        <f t="shared" si="21"/>
        <v>81875190</v>
      </c>
      <c r="I73" s="383">
        <v>6.44</v>
      </c>
      <c r="J73" s="384">
        <v>550896</v>
      </c>
      <c r="K73" s="383">
        <v>56.37</v>
      </c>
      <c r="L73" s="384">
        <v>4594186</v>
      </c>
      <c r="M73" s="385">
        <v>0</v>
      </c>
      <c r="N73" s="385">
        <v>0</v>
      </c>
      <c r="O73" s="385">
        <v>0</v>
      </c>
      <c r="P73" s="384">
        <v>0</v>
      </c>
      <c r="Q73" s="380">
        <f>J73+L73+P73</f>
        <v>5145082</v>
      </c>
      <c r="R73" s="386"/>
      <c r="S73" s="384"/>
      <c r="T73" s="385"/>
      <c r="U73" s="385"/>
      <c r="V73" s="385"/>
      <c r="W73" s="384"/>
      <c r="X73" s="380">
        <f>S73+W73</f>
        <v>0</v>
      </c>
      <c r="Y73" s="387">
        <f t="shared" ref="Y73:Z75" si="32">I73+K73+R73</f>
        <v>62.809999999999995</v>
      </c>
      <c r="Z73" s="380">
        <f t="shared" si="32"/>
        <v>5145082</v>
      </c>
      <c r="AA73" s="380">
        <f>P73+W73</f>
        <v>0</v>
      </c>
      <c r="AB73" s="388">
        <f t="shared" si="29"/>
        <v>0</v>
      </c>
      <c r="AC73" s="389">
        <f t="shared" si="30"/>
        <v>62.84</v>
      </c>
      <c r="AD73" s="390">
        <f t="shared" si="31"/>
        <v>62.84</v>
      </c>
      <c r="AE73" s="391">
        <f>X73+Q73</f>
        <v>5145082</v>
      </c>
      <c r="AF73" s="392">
        <v>0.01</v>
      </c>
      <c r="AG73" s="393">
        <v>2871736</v>
      </c>
      <c r="AH73" s="393">
        <v>0</v>
      </c>
      <c r="AI73" s="394">
        <f>AG73+AH73</f>
        <v>2871736</v>
      </c>
      <c r="AJ73" s="391">
        <v>263346600</v>
      </c>
      <c r="AK73" s="391">
        <f t="shared" si="28"/>
        <v>287173600</v>
      </c>
      <c r="AL73" s="395">
        <f>(AK73-AJ73)/AJ73</f>
        <v>9.0477720236372905E-2</v>
      </c>
      <c r="AM73" s="396">
        <f>IF((AK73-AJ73)/AJ73&gt;$AM$5,AJ73*(1+$AM$5),AK73)</f>
        <v>287173600</v>
      </c>
      <c r="AN73" s="381">
        <f t="shared" si="25"/>
        <v>0.01</v>
      </c>
      <c r="AO73" s="381">
        <f t="shared" si="26"/>
        <v>0</v>
      </c>
      <c r="AP73" s="391">
        <v>204302</v>
      </c>
      <c r="AQ73" s="391">
        <f>AP73+AE73+AI73</f>
        <v>8221120</v>
      </c>
      <c r="AR73" s="391">
        <f>ROUND(AQ73/'3_Levels 1&amp;2'!C69,2)</f>
        <v>4177.3999999999996</v>
      </c>
    </row>
    <row r="74" spans="1:44" s="413" customFormat="1" ht="15" customHeight="1">
      <c r="A74" s="378">
        <v>67</v>
      </c>
      <c r="B74" s="379" t="s">
        <v>11</v>
      </c>
      <c r="C74" s="380">
        <v>270425360</v>
      </c>
      <c r="D74" s="380">
        <v>42166300</v>
      </c>
      <c r="E74" s="380">
        <f>C74-D74</f>
        <v>228259060</v>
      </c>
      <c r="F74" s="380">
        <v>215035130</v>
      </c>
      <c r="G74" s="381">
        <f>(E74-F74)/F74</f>
        <v>6.1496602903906912E-2</v>
      </c>
      <c r="H74" s="382">
        <f t="shared" si="21"/>
        <v>228259060</v>
      </c>
      <c r="I74" s="383">
        <v>5</v>
      </c>
      <c r="J74" s="384">
        <v>1128001</v>
      </c>
      <c r="K74" s="383">
        <v>38.200000000000003</v>
      </c>
      <c r="L74" s="384">
        <v>8617890</v>
      </c>
      <c r="M74" s="385">
        <v>0</v>
      </c>
      <c r="N74" s="385">
        <v>0</v>
      </c>
      <c r="O74" s="385">
        <v>0</v>
      </c>
      <c r="P74" s="384">
        <v>0</v>
      </c>
      <c r="Q74" s="380">
        <f>J74+L74+P74</f>
        <v>9745891</v>
      </c>
      <c r="R74" s="385">
        <v>36</v>
      </c>
      <c r="S74" s="384">
        <v>8117177</v>
      </c>
      <c r="T74" s="385">
        <v>0</v>
      </c>
      <c r="U74" s="385">
        <v>0</v>
      </c>
      <c r="V74" s="385">
        <v>0</v>
      </c>
      <c r="W74" s="384">
        <v>0</v>
      </c>
      <c r="X74" s="380">
        <f>S74+W74</f>
        <v>8117177</v>
      </c>
      <c r="Y74" s="387">
        <f t="shared" si="32"/>
        <v>79.2</v>
      </c>
      <c r="Z74" s="380">
        <f t="shared" si="32"/>
        <v>17863068</v>
      </c>
      <c r="AA74" s="380">
        <f>P74+W74</f>
        <v>0</v>
      </c>
      <c r="AB74" s="388">
        <f t="shared" si="29"/>
        <v>35.56</v>
      </c>
      <c r="AC74" s="389">
        <f t="shared" si="30"/>
        <v>42.7</v>
      </c>
      <c r="AD74" s="390">
        <f t="shared" si="31"/>
        <v>78.260000000000005</v>
      </c>
      <c r="AE74" s="391">
        <f>X74+Q74</f>
        <v>17863068</v>
      </c>
      <c r="AF74" s="392">
        <v>0.02</v>
      </c>
      <c r="AG74" s="393">
        <v>9915274</v>
      </c>
      <c r="AH74" s="393">
        <v>0</v>
      </c>
      <c r="AI74" s="394">
        <f>AG74+AH74</f>
        <v>9915274</v>
      </c>
      <c r="AJ74" s="391">
        <v>484986000</v>
      </c>
      <c r="AK74" s="391">
        <f t="shared" si="28"/>
        <v>495763700</v>
      </c>
      <c r="AL74" s="395">
        <f>(AK74-AJ74)/AJ74</f>
        <v>2.2222703335766394E-2</v>
      </c>
      <c r="AM74" s="396">
        <f>IF((AK74-AJ74)/AJ74&gt;$AM$5,AJ74*(1+$AM$5),AK74)</f>
        <v>495763700</v>
      </c>
      <c r="AN74" s="381">
        <f t="shared" si="25"/>
        <v>0.02</v>
      </c>
      <c r="AO74" s="381">
        <f t="shared" si="26"/>
        <v>0</v>
      </c>
      <c r="AP74" s="391">
        <v>89062</v>
      </c>
      <c r="AQ74" s="391">
        <f>AP74+AE74+AI74</f>
        <v>27867404</v>
      </c>
      <c r="AR74" s="391">
        <f>ROUND(AQ74/'3_Levels 1&amp;2'!C70,2)</f>
        <v>5336.54</v>
      </c>
    </row>
    <row r="75" spans="1:44" s="413" customFormat="1" ht="15" customHeight="1">
      <c r="A75" s="378">
        <v>68</v>
      </c>
      <c r="B75" s="379" t="s">
        <v>10</v>
      </c>
      <c r="C75" s="380">
        <v>66564400</v>
      </c>
      <c r="D75" s="380">
        <v>21343450</v>
      </c>
      <c r="E75" s="380">
        <f>C75-D75</f>
        <v>45220950</v>
      </c>
      <c r="F75" s="380">
        <v>45231440</v>
      </c>
      <c r="G75" s="381">
        <f>(E75-F75)/F75</f>
        <v>-2.3191832937443513E-4</v>
      </c>
      <c r="H75" s="382">
        <f t="shared" si="21"/>
        <v>45220950</v>
      </c>
      <c r="I75" s="383">
        <v>5</v>
      </c>
      <c r="J75" s="384">
        <v>218624</v>
      </c>
      <c r="K75" s="383">
        <v>38.200000000000003</v>
      </c>
      <c r="L75" s="384">
        <v>1676748</v>
      </c>
      <c r="M75" s="385">
        <v>0</v>
      </c>
      <c r="N75" s="385">
        <v>0</v>
      </c>
      <c r="O75" s="385">
        <v>0</v>
      </c>
      <c r="P75" s="384">
        <v>0</v>
      </c>
      <c r="Q75" s="380">
        <f>J75+L75+P75</f>
        <v>1895372</v>
      </c>
      <c r="R75" s="385">
        <v>0</v>
      </c>
      <c r="S75" s="384">
        <v>0</v>
      </c>
      <c r="T75" s="385">
        <v>0</v>
      </c>
      <c r="U75" s="385">
        <v>0</v>
      </c>
      <c r="V75" s="385">
        <v>0</v>
      </c>
      <c r="W75" s="384">
        <v>0</v>
      </c>
      <c r="X75" s="380">
        <f>S75+W75</f>
        <v>0</v>
      </c>
      <c r="Y75" s="387">
        <f t="shared" si="32"/>
        <v>43.2</v>
      </c>
      <c r="Z75" s="380">
        <f t="shared" si="32"/>
        <v>1895372</v>
      </c>
      <c r="AA75" s="380">
        <f>P75+W75</f>
        <v>0</v>
      </c>
      <c r="AB75" s="388">
        <f t="shared" si="29"/>
        <v>0</v>
      </c>
      <c r="AC75" s="389">
        <f t="shared" si="30"/>
        <v>41.91</v>
      </c>
      <c r="AD75" s="390">
        <f t="shared" si="31"/>
        <v>41.91</v>
      </c>
      <c r="AE75" s="391">
        <f>X75+Q75</f>
        <v>1895372</v>
      </c>
      <c r="AF75" s="392">
        <v>0.02</v>
      </c>
      <c r="AG75" s="393">
        <v>3294400</v>
      </c>
      <c r="AH75" s="393">
        <v>0</v>
      </c>
      <c r="AI75" s="394">
        <f>AG75+AH75</f>
        <v>3294400</v>
      </c>
      <c r="AJ75" s="391">
        <v>156941100</v>
      </c>
      <c r="AK75" s="391">
        <f t="shared" si="28"/>
        <v>164720000</v>
      </c>
      <c r="AL75" s="392">
        <f>(AK75-AJ75)/AJ75</f>
        <v>4.9565728798893344E-2</v>
      </c>
      <c r="AM75" s="391">
        <f>IF((AK75-AJ75)/AJ75&gt;$AM$5,AJ75*(1+$AM$5),AK75)</f>
        <v>164720000</v>
      </c>
      <c r="AN75" s="381">
        <f t="shared" si="25"/>
        <v>0.02</v>
      </c>
      <c r="AO75" s="381">
        <f t="shared" si="26"/>
        <v>0</v>
      </c>
      <c r="AP75" s="391">
        <v>45081</v>
      </c>
      <c r="AQ75" s="391">
        <f>AP75+AE75+AI75</f>
        <v>5234853</v>
      </c>
      <c r="AR75" s="391">
        <f>ROUND(AQ75/'3_Levels 1&amp;2'!C71,2)</f>
        <v>2874.71</v>
      </c>
    </row>
    <row r="76" spans="1:44" s="431" customFormat="1" ht="15" customHeight="1">
      <c r="A76" s="414">
        <v>69</v>
      </c>
      <c r="B76" s="415" t="s">
        <v>127</v>
      </c>
      <c r="C76" s="416">
        <v>195049010</v>
      </c>
      <c r="D76" s="417">
        <v>65778700</v>
      </c>
      <c r="E76" s="417">
        <f>C76-D76</f>
        <v>129270310</v>
      </c>
      <c r="F76" s="417">
        <v>124783000</v>
      </c>
      <c r="G76" s="418">
        <f>(E76-F76)/F76</f>
        <v>3.5960908136525006E-2</v>
      </c>
      <c r="H76" s="419">
        <f t="shared" si="21"/>
        <v>129270310</v>
      </c>
      <c r="I76" s="420">
        <v>4.2300000000000004</v>
      </c>
      <c r="J76" s="416">
        <v>539455</v>
      </c>
      <c r="K76" s="420">
        <v>32.520000000000003</v>
      </c>
      <c r="L76" s="416">
        <v>4154187</v>
      </c>
      <c r="M76" s="421">
        <v>0</v>
      </c>
      <c r="N76" s="421">
        <v>0</v>
      </c>
      <c r="O76" s="422">
        <v>0</v>
      </c>
      <c r="P76" s="416">
        <v>0</v>
      </c>
      <c r="Q76" s="423">
        <f>J76+L76+P76</f>
        <v>4693642</v>
      </c>
      <c r="R76" s="404">
        <v>23.65</v>
      </c>
      <c r="S76" s="416">
        <v>3018752</v>
      </c>
      <c r="T76" s="421">
        <v>0</v>
      </c>
      <c r="U76" s="421">
        <v>0</v>
      </c>
      <c r="V76" s="422">
        <v>0</v>
      </c>
      <c r="W76" s="416">
        <v>0</v>
      </c>
      <c r="X76" s="423">
        <f>S76+W76</f>
        <v>3018752</v>
      </c>
      <c r="Y76" s="420">
        <f>I76+K76+R76</f>
        <v>60.4</v>
      </c>
      <c r="Z76" s="416">
        <f>J76+L76+S76</f>
        <v>7712394</v>
      </c>
      <c r="AA76" s="416">
        <f>P76+W76</f>
        <v>0</v>
      </c>
      <c r="AB76" s="424">
        <f t="shared" si="29"/>
        <v>23.35</v>
      </c>
      <c r="AC76" s="425">
        <f t="shared" si="30"/>
        <v>36.31</v>
      </c>
      <c r="AD76" s="426">
        <f t="shared" si="31"/>
        <v>59.66</v>
      </c>
      <c r="AE76" s="416">
        <f>X76+Q76</f>
        <v>7712394</v>
      </c>
      <c r="AF76" s="427">
        <v>2.5000000000000001E-2</v>
      </c>
      <c r="AG76" s="428">
        <v>6489077</v>
      </c>
      <c r="AH76" s="428">
        <v>1622219</v>
      </c>
      <c r="AI76" s="429">
        <f>AG76+AH76</f>
        <v>8111296</v>
      </c>
      <c r="AJ76" s="416">
        <v>304119840</v>
      </c>
      <c r="AK76" s="416">
        <f t="shared" si="28"/>
        <v>324451840</v>
      </c>
      <c r="AL76" s="427">
        <f>(AK76-AJ76)/AJ76</f>
        <v>6.6855223914362175E-2</v>
      </c>
      <c r="AM76" s="416">
        <f>IF((AK76-AJ76)/AJ76&gt;$AM$5,AJ76*(1+$AM$5),AK76)</f>
        <v>324451840</v>
      </c>
      <c r="AN76" s="430">
        <f t="shared" si="25"/>
        <v>2.0000123901285319E-2</v>
      </c>
      <c r="AO76" s="430">
        <f t="shared" si="26"/>
        <v>4.9998760987146817E-3</v>
      </c>
      <c r="AP76" s="416">
        <v>1250</v>
      </c>
      <c r="AQ76" s="416">
        <f>AP76+AE76+AI76</f>
        <v>15824940</v>
      </c>
      <c r="AR76" s="416">
        <f>ROUND(AQ76/'3_Levels 1&amp;2'!C72,2)</f>
        <v>3427.54</v>
      </c>
    </row>
    <row r="77" spans="1:44" s="514" customFormat="1" ht="15" customHeight="1">
      <c r="A77" s="501"/>
      <c r="B77" s="515" t="s">
        <v>38</v>
      </c>
      <c r="C77" s="503">
        <f>SUM(C8:C76)</f>
        <v>45929459692</v>
      </c>
      <c r="D77" s="503">
        <f>SUM(D8:D76)</f>
        <v>6999739181</v>
      </c>
      <c r="E77" s="503">
        <f>SUM(E8:E76)</f>
        <v>38929720511</v>
      </c>
      <c r="F77" s="503">
        <f>SUM(F8:F76)</f>
        <v>37557284840</v>
      </c>
      <c r="G77" s="504">
        <f>(E77-F77)/F77</f>
        <v>3.6542462450275467E-2</v>
      </c>
      <c r="H77" s="505">
        <f>SUM(H8:H76)</f>
        <v>38888956784.300003</v>
      </c>
      <c r="I77" s="506">
        <v>5.07</v>
      </c>
      <c r="J77" s="503">
        <f>SUM(J8:J76)</f>
        <v>252994690</v>
      </c>
      <c r="K77" s="502">
        <v>24.52</v>
      </c>
      <c r="L77" s="503">
        <f>SUM(L8:L76)</f>
        <v>1036587491</v>
      </c>
      <c r="M77" s="502">
        <f>MIN(M8:M76)</f>
        <v>0</v>
      </c>
      <c r="N77" s="502">
        <f>MAX(N8:N76)</f>
        <v>89.88</v>
      </c>
      <c r="O77" s="502">
        <f>SUM(O8:O76)</f>
        <v>101</v>
      </c>
      <c r="P77" s="503">
        <f>SUM(P8:P76)</f>
        <v>39984385</v>
      </c>
      <c r="Q77" s="503">
        <f>SUM(Q8:Q76)</f>
        <v>1329566566</v>
      </c>
      <c r="R77" s="507">
        <v>6.24</v>
      </c>
      <c r="S77" s="508">
        <f>SUM(S8:S76)</f>
        <v>181208089</v>
      </c>
      <c r="T77" s="507">
        <f>MIN(T8:T76)</f>
        <v>0</v>
      </c>
      <c r="U77" s="507">
        <f>MAX(U8:U76)</f>
        <v>70</v>
      </c>
      <c r="V77" s="507">
        <f>SUM(V8:V76)</f>
        <v>95</v>
      </c>
      <c r="W77" s="508">
        <f>SUM(W8:W76)</f>
        <v>79957370</v>
      </c>
      <c r="X77" s="503">
        <f>SUM(X8:X76)</f>
        <v>261165459</v>
      </c>
      <c r="Y77" s="502">
        <f>I77+K77+R77</f>
        <v>35.83</v>
      </c>
      <c r="Z77" s="503">
        <f>SUM(Z8:Z76)</f>
        <v>1470790270</v>
      </c>
      <c r="AA77" s="503">
        <f>SUM(AA8:AA76)</f>
        <v>119941755</v>
      </c>
      <c r="AB77" s="509">
        <f t="shared" si="29"/>
        <v>6.71</v>
      </c>
      <c r="AC77" s="510">
        <f t="shared" si="30"/>
        <v>34.15</v>
      </c>
      <c r="AD77" s="509">
        <f t="shared" si="31"/>
        <v>40.86</v>
      </c>
      <c r="AE77" s="503">
        <f>SUM(AE8:AE76)</f>
        <v>1590732025</v>
      </c>
      <c r="AF77" s="511">
        <f>ROUND(AI77/AK77,4)</f>
        <v>1.9699999999999999E-2</v>
      </c>
      <c r="AG77" s="512">
        <f>SUM(AG8:AG76)</f>
        <v>1777411980</v>
      </c>
      <c r="AH77" s="512">
        <f>SUM(AH8:AH76)</f>
        <v>53205289</v>
      </c>
      <c r="AI77" s="503">
        <f>SUM(AI8:AI76)</f>
        <v>1830617269</v>
      </c>
      <c r="AJ77" s="503">
        <f>SUM(AJ8:AJ76)</f>
        <v>88376397396</v>
      </c>
      <c r="AK77" s="503">
        <f>SUM(AK8:AK76)</f>
        <v>92836626111</v>
      </c>
      <c r="AL77" s="511">
        <f>(AK77-AJ77)/AJ77</f>
        <v>5.0468550952744246E-2</v>
      </c>
      <c r="AM77" s="503">
        <f>SUM(AM8:AM76)</f>
        <v>92540255465.050003</v>
      </c>
      <c r="AN77" s="513">
        <f>ROUND(AG77/$AK77,4)</f>
        <v>1.9099999999999999E-2</v>
      </c>
      <c r="AO77" s="513">
        <f>ROUND(AH77/$AK77,4)</f>
        <v>5.9999999999999995E-4</v>
      </c>
      <c r="AP77" s="508">
        <f>SUM(AP8:AP76)</f>
        <v>37768582</v>
      </c>
      <c r="AQ77" s="503">
        <f>SUM(AQ8:AQ76)</f>
        <v>3459117876</v>
      </c>
      <c r="AR77" s="503">
        <f>ROUND(AQ77/'3_Levels 1&amp;2'!C73,2)</f>
        <v>5051.3</v>
      </c>
    </row>
    <row r="78" spans="1:44" hidden="1">
      <c r="I78" s="163"/>
      <c r="AF78" s="164"/>
      <c r="AG78" s="165"/>
      <c r="AH78" s="165"/>
      <c r="AI78" s="166"/>
    </row>
    <row r="79" spans="1:44" hidden="1">
      <c r="D79" s="167"/>
      <c r="J79" s="168"/>
      <c r="L79" s="168"/>
      <c r="Q79" s="169">
        <f>J77+L77+P77</f>
        <v>1329566566</v>
      </c>
      <c r="S79" s="168"/>
      <c r="W79" s="168"/>
      <c r="X79" s="169">
        <f>S77+W77</f>
        <v>261165459</v>
      </c>
      <c r="AF79" s="170"/>
      <c r="AG79" s="171"/>
      <c r="AH79" s="165"/>
      <c r="AI79" s="172" t="s">
        <v>950</v>
      </c>
      <c r="AO79" s="165"/>
    </row>
    <row r="80" spans="1:44" ht="13.8" hidden="1" thickBot="1">
      <c r="E80" s="169"/>
      <c r="J80" s="173"/>
      <c r="L80" s="168"/>
      <c r="AD80" s="174"/>
      <c r="AF80" s="170"/>
      <c r="AG80" s="165"/>
      <c r="AH80" s="165"/>
      <c r="AI80" s="178">
        <v>1408546</v>
      </c>
      <c r="AJ80" s="175"/>
      <c r="AK80" s="175"/>
      <c r="AL80" s="175"/>
      <c r="AM80" s="175"/>
      <c r="AQ80" s="175"/>
    </row>
    <row r="81" spans="31:45" ht="58.5" hidden="1" customHeight="1" thickBot="1">
      <c r="AE81" s="177"/>
      <c r="AF81" s="177"/>
      <c r="AG81" s="178"/>
      <c r="AH81" s="177"/>
      <c r="AI81" s="807" t="s">
        <v>949</v>
      </c>
      <c r="AJ81" s="177"/>
      <c r="AK81" s="177"/>
      <c r="AL81" s="177"/>
      <c r="AM81" s="179"/>
      <c r="AN81" s="177"/>
      <c r="AO81" s="177"/>
      <c r="AP81" s="177"/>
      <c r="AQ81" s="177"/>
      <c r="AR81" s="177"/>
      <c r="AS81" s="177"/>
    </row>
    <row r="82" spans="31:45"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</row>
    <row r="88" spans="31:45">
      <c r="AL88" s="274"/>
    </row>
  </sheetData>
  <sheetProtection sheet="1" objects="1" scenarios="1" formatCells="0" formatColumns="0" formatRows="0" sort="0"/>
  <mergeCells count="49"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  <mergeCell ref="C4:C5"/>
    <mergeCell ref="D4:D5"/>
    <mergeCell ref="F4:F5"/>
    <mergeCell ref="E4:E5"/>
    <mergeCell ref="A3:B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J4:J5"/>
    <mergeCell ref="S4:S5"/>
    <mergeCell ref="M4:M5"/>
    <mergeCell ref="N4:N5"/>
    <mergeCell ref="V4:V5"/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</mergeCells>
  <phoneticPr fontId="0" type="noConversion"/>
  <conditionalFormatting sqref="H8:H12 H76">
    <cfRule type="expression" dxfId="55" priority="56">
      <formula>G8&gt;$H$5</formula>
    </cfRule>
  </conditionalFormatting>
  <conditionalFormatting sqref="G8:G12 G76">
    <cfRule type="expression" dxfId="54" priority="55">
      <formula>G8&gt;$H$5</formula>
    </cfRule>
  </conditionalFormatting>
  <conditionalFormatting sqref="AL8:AL12 AL76">
    <cfRule type="expression" dxfId="53" priority="54">
      <formula>AL8&gt;$AM$5</formula>
    </cfRule>
  </conditionalFormatting>
  <conditionalFormatting sqref="AM8:AM12 AM76">
    <cfRule type="expression" dxfId="52" priority="53">
      <formula>AL8&gt;$AM$5</formula>
    </cfRule>
  </conditionalFormatting>
  <conditionalFormatting sqref="H13:H17">
    <cfRule type="expression" dxfId="51" priority="52">
      <formula>G13&gt;$H$5</formula>
    </cfRule>
  </conditionalFormatting>
  <conditionalFormatting sqref="G13:G17">
    <cfRule type="expression" dxfId="50" priority="51">
      <formula>G13&gt;$H$5</formula>
    </cfRule>
  </conditionalFormatting>
  <conditionalFormatting sqref="AL13:AL17">
    <cfRule type="expression" dxfId="49" priority="50">
      <formula>AL13&gt;$AM$5</formula>
    </cfRule>
  </conditionalFormatting>
  <conditionalFormatting sqref="AM13:AM17">
    <cfRule type="expression" dxfId="48" priority="49">
      <formula>AL13&gt;$AM$5</formula>
    </cfRule>
  </conditionalFormatting>
  <conditionalFormatting sqref="H18:H22">
    <cfRule type="expression" dxfId="47" priority="48">
      <formula>G18&gt;$H$5</formula>
    </cfRule>
  </conditionalFormatting>
  <conditionalFormatting sqref="G18:G22">
    <cfRule type="expression" dxfId="46" priority="47">
      <formula>G18&gt;$H$5</formula>
    </cfRule>
  </conditionalFormatting>
  <conditionalFormatting sqref="AL18:AL22">
    <cfRule type="expression" dxfId="45" priority="46">
      <formula>AL18&gt;$AM$5</formula>
    </cfRule>
  </conditionalFormatting>
  <conditionalFormatting sqref="AM18:AM22">
    <cfRule type="expression" dxfId="44" priority="45">
      <formula>AL18&gt;$AM$5</formula>
    </cfRule>
  </conditionalFormatting>
  <conditionalFormatting sqref="H23:H27">
    <cfRule type="expression" dxfId="43" priority="44">
      <formula>G23&gt;$H$5</formula>
    </cfRule>
  </conditionalFormatting>
  <conditionalFormatting sqref="G23:G27">
    <cfRule type="expression" dxfId="42" priority="43">
      <formula>G23&gt;$H$5</formula>
    </cfRule>
  </conditionalFormatting>
  <conditionalFormatting sqref="AL23:AL27">
    <cfRule type="expression" dxfId="41" priority="42">
      <formula>AL23&gt;$AM$5</formula>
    </cfRule>
  </conditionalFormatting>
  <conditionalFormatting sqref="AM23:AM27">
    <cfRule type="expression" dxfId="40" priority="41">
      <formula>AL23&gt;$AM$5</formula>
    </cfRule>
  </conditionalFormatting>
  <conditionalFormatting sqref="H28:H32">
    <cfRule type="expression" dxfId="39" priority="40">
      <formula>G28&gt;$H$5</formula>
    </cfRule>
  </conditionalFormatting>
  <conditionalFormatting sqref="G28:G32">
    <cfRule type="expression" dxfId="38" priority="39">
      <formula>G28&gt;$H$5</formula>
    </cfRule>
  </conditionalFormatting>
  <conditionalFormatting sqref="AL28:AL32">
    <cfRule type="expression" dxfId="37" priority="38">
      <formula>AL28&gt;$AM$5</formula>
    </cfRule>
  </conditionalFormatting>
  <conditionalFormatting sqref="AM28:AM32">
    <cfRule type="expression" dxfId="36" priority="37">
      <formula>AL28&gt;$AM$5</formula>
    </cfRule>
  </conditionalFormatting>
  <conditionalFormatting sqref="H33:H37">
    <cfRule type="expression" dxfId="35" priority="36">
      <formula>G33&gt;$H$5</formula>
    </cfRule>
  </conditionalFormatting>
  <conditionalFormatting sqref="G33:G37">
    <cfRule type="expression" dxfId="34" priority="35">
      <formula>G33&gt;$H$5</formula>
    </cfRule>
  </conditionalFormatting>
  <conditionalFormatting sqref="AL33:AL37">
    <cfRule type="expression" dxfId="33" priority="34">
      <formula>AL33&gt;$AM$5</formula>
    </cfRule>
  </conditionalFormatting>
  <conditionalFormatting sqref="AM33:AM37">
    <cfRule type="expression" dxfId="32" priority="33">
      <formula>AL33&gt;$AM$5</formula>
    </cfRule>
  </conditionalFormatting>
  <conditionalFormatting sqref="H38:H42">
    <cfRule type="expression" dxfId="31" priority="32">
      <formula>G38&gt;$H$5</formula>
    </cfRule>
  </conditionalFormatting>
  <conditionalFormatting sqref="G38:G42">
    <cfRule type="expression" dxfId="30" priority="31">
      <formula>G38&gt;$H$5</formula>
    </cfRule>
  </conditionalFormatting>
  <conditionalFormatting sqref="AL38:AL42">
    <cfRule type="expression" dxfId="29" priority="30">
      <formula>AL38&gt;$AM$5</formula>
    </cfRule>
  </conditionalFormatting>
  <conditionalFormatting sqref="AM38:AM42">
    <cfRule type="expression" dxfId="28" priority="29">
      <formula>AL38&gt;$AM$5</formula>
    </cfRule>
  </conditionalFormatting>
  <conditionalFormatting sqref="H43:H47">
    <cfRule type="expression" dxfId="27" priority="28">
      <formula>G43&gt;$H$5</formula>
    </cfRule>
  </conditionalFormatting>
  <conditionalFormatting sqref="G43:G47">
    <cfRule type="expression" dxfId="26" priority="27">
      <formula>G43&gt;$H$5</formula>
    </cfRule>
  </conditionalFormatting>
  <conditionalFormatting sqref="AL43:AL47">
    <cfRule type="expression" dxfId="25" priority="26">
      <formula>AL43&gt;$AM$5</formula>
    </cfRule>
  </conditionalFormatting>
  <conditionalFormatting sqref="AM43:AM47">
    <cfRule type="expression" dxfId="24" priority="25">
      <formula>AL43&gt;$AM$5</formula>
    </cfRule>
  </conditionalFormatting>
  <conditionalFormatting sqref="H48:H52">
    <cfRule type="expression" dxfId="23" priority="24">
      <formula>G48&gt;$H$5</formula>
    </cfRule>
  </conditionalFormatting>
  <conditionalFormatting sqref="G48:G52">
    <cfRule type="expression" dxfId="22" priority="23">
      <formula>G48&gt;$H$5</formula>
    </cfRule>
  </conditionalFormatting>
  <conditionalFormatting sqref="AL48:AL52">
    <cfRule type="expression" dxfId="21" priority="22">
      <formula>AL48&gt;$AM$5</formula>
    </cfRule>
  </conditionalFormatting>
  <conditionalFormatting sqref="AM48:AM52">
    <cfRule type="expression" dxfId="20" priority="21">
      <formula>AL48&gt;$AM$5</formula>
    </cfRule>
  </conditionalFormatting>
  <conditionalFormatting sqref="H53:H57">
    <cfRule type="expression" dxfId="19" priority="20">
      <formula>G53&gt;$H$5</formula>
    </cfRule>
  </conditionalFormatting>
  <conditionalFormatting sqref="G53:G57">
    <cfRule type="expression" dxfId="18" priority="19">
      <formula>G53&gt;$H$5</formula>
    </cfRule>
  </conditionalFormatting>
  <conditionalFormatting sqref="AL53:AL57">
    <cfRule type="expression" dxfId="17" priority="18">
      <formula>AL53&gt;$AM$5</formula>
    </cfRule>
  </conditionalFormatting>
  <conditionalFormatting sqref="AM53:AM57">
    <cfRule type="expression" dxfId="16" priority="17">
      <formula>AL53&gt;$AM$5</formula>
    </cfRule>
  </conditionalFormatting>
  <conditionalFormatting sqref="H58:H62">
    <cfRule type="expression" dxfId="15" priority="16">
      <formula>G58&gt;$H$5</formula>
    </cfRule>
  </conditionalFormatting>
  <conditionalFormatting sqref="G58:G62">
    <cfRule type="expression" dxfId="14" priority="15">
      <formula>G58&gt;$H$5</formula>
    </cfRule>
  </conditionalFormatting>
  <conditionalFormatting sqref="AL58:AL62">
    <cfRule type="expression" dxfId="13" priority="14">
      <formula>AL58&gt;$AM$5</formula>
    </cfRule>
  </conditionalFormatting>
  <conditionalFormatting sqref="AM58:AM62">
    <cfRule type="expression" dxfId="12" priority="13">
      <formula>AL58&gt;$AM$5</formula>
    </cfRule>
  </conditionalFormatting>
  <conditionalFormatting sqref="H63:H67">
    <cfRule type="expression" dxfId="11" priority="12">
      <formula>G63&gt;$H$5</formula>
    </cfRule>
  </conditionalFormatting>
  <conditionalFormatting sqref="G63:G67">
    <cfRule type="expression" dxfId="10" priority="11">
      <formula>G63&gt;$H$5</formula>
    </cfRule>
  </conditionalFormatting>
  <conditionalFormatting sqref="AL63:AL67">
    <cfRule type="expression" dxfId="9" priority="10">
      <formula>AL63&gt;$AM$5</formula>
    </cfRule>
  </conditionalFormatting>
  <conditionalFormatting sqref="AM63:AM67">
    <cfRule type="expression" dxfId="8" priority="9">
      <formula>AL63&gt;$AM$5</formula>
    </cfRule>
  </conditionalFormatting>
  <conditionalFormatting sqref="H68:H72">
    <cfRule type="expression" dxfId="7" priority="8">
      <formula>G68&gt;$H$5</formula>
    </cfRule>
  </conditionalFormatting>
  <conditionalFormatting sqref="G68:G72">
    <cfRule type="expression" dxfId="6" priority="7">
      <formula>G68&gt;$H$5</formula>
    </cfRule>
  </conditionalFormatting>
  <conditionalFormatting sqref="AL68:AL72">
    <cfRule type="expression" dxfId="5" priority="6">
      <formula>AL68&gt;$AM$5</formula>
    </cfRule>
  </conditionalFormatting>
  <conditionalFormatting sqref="AM68:AM72">
    <cfRule type="expression" dxfId="4" priority="5">
      <formula>AL68&gt;$AM$5</formula>
    </cfRule>
  </conditionalFormatting>
  <conditionalFormatting sqref="H73:H75">
    <cfRule type="expression" dxfId="3" priority="4">
      <formula>G73&gt;$H$5</formula>
    </cfRule>
  </conditionalFormatting>
  <conditionalFormatting sqref="G73:G75">
    <cfRule type="expression" dxfId="2" priority="3">
      <formula>G73&gt;$H$5</formula>
    </cfRule>
  </conditionalFormatting>
  <conditionalFormatting sqref="AL73:AL75">
    <cfRule type="expression" dxfId="1" priority="2">
      <formula>AL73&gt;$AM$5</formula>
    </cfRule>
  </conditionalFormatting>
  <conditionalFormatting sqref="AM73:AM75">
    <cfRule type="expression" dxfId="0" priority="1">
      <formula>AL73&gt;$AM$5</formula>
    </cfRule>
  </conditionalFormatting>
  <printOptions horizontalCentered="1"/>
  <pageMargins left="0.19" right="0.19" top="0.97" bottom="0.25" header="0.38" footer="0.27"/>
  <pageSetup paperSize="5" scale="75" firstPageNumber="97" fitToWidth="0" orientation="portrait" r:id="rId1"/>
  <headerFooter alignWithMargins="0">
    <oddHeader>&amp;L&amp;"Arial,Bold"&amp;18&amp;K000000Table 7: FY2016-17 Budget Letter &amp;20
&amp;18FY2014-2015 Local Property and Sales Tax Revenues</oddHeader>
    <oddFooter>&amp;R&amp;12&amp;P</oddFooter>
  </headerFooter>
  <colBreaks count="6" manualBreakCount="6">
    <brk id="8" max="76" man="1"/>
    <brk id="17" max="76" man="1"/>
    <brk id="24" max="76" man="1"/>
    <brk id="31" max="76" man="1"/>
    <brk id="35" max="76" man="1"/>
    <brk id="41" max="7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Z87"/>
  <sheetViews>
    <sheetView zoomScaleNormal="100" zoomScaleSheetLayoutView="70" workbookViewId="0">
      <pane xSplit="2" ySplit="2" topLeftCell="C3" activePane="bottomRight" state="frozen"/>
      <selection activeCell="A4" sqref="A4"/>
      <selection pane="topRight" activeCell="A4" sqref="A4"/>
      <selection pane="bottomLeft" activeCell="A4" sqref="A4"/>
      <selection pane="bottomRight" activeCell="C3" sqref="C3"/>
    </sheetView>
  </sheetViews>
  <sheetFormatPr defaultColWidth="8.88671875" defaultRowHeight="13.2"/>
  <cols>
    <col min="1" max="1" width="4" style="447" bestFit="1" customWidth="1"/>
    <col min="2" max="2" width="30.88671875" style="447" bestFit="1" customWidth="1"/>
    <col min="3" max="32" width="14.109375" style="447" customWidth="1"/>
    <col min="33" max="37" width="14.109375" style="447" hidden="1" customWidth="1"/>
    <col min="38" max="38" width="14.109375" style="447" customWidth="1"/>
    <col min="39" max="52" width="13.109375" style="447" customWidth="1"/>
    <col min="53" max="16384" width="8.88671875" style="447"/>
  </cols>
  <sheetData>
    <row r="1" spans="1:52" s="782" customFormat="1" ht="14.4" customHeight="1">
      <c r="A1" s="780"/>
      <c r="B1" s="781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</row>
    <row r="2" spans="1:52" s="787" customFormat="1" ht="88.2" customHeight="1">
      <c r="A2" s="1415" t="s">
        <v>137</v>
      </c>
      <c r="B2" s="1416"/>
      <c r="C2" s="784" t="s">
        <v>963</v>
      </c>
      <c r="D2" s="746" t="s">
        <v>642</v>
      </c>
      <c r="E2" s="746" t="s">
        <v>845</v>
      </c>
      <c r="F2" s="747" t="s">
        <v>663</v>
      </c>
      <c r="G2" s="747" t="s">
        <v>662</v>
      </c>
      <c r="H2" s="747" t="s">
        <v>661</v>
      </c>
      <c r="I2" s="747" t="s">
        <v>1136</v>
      </c>
      <c r="J2" s="747" t="s">
        <v>660</v>
      </c>
      <c r="K2" s="747" t="s">
        <v>659</v>
      </c>
      <c r="L2" s="747" t="s">
        <v>668</v>
      </c>
      <c r="M2" s="747" t="s">
        <v>993</v>
      </c>
      <c r="N2" s="747" t="s">
        <v>994</v>
      </c>
      <c r="O2" s="747" t="s">
        <v>995</v>
      </c>
      <c r="P2" s="747" t="s">
        <v>996</v>
      </c>
      <c r="Q2" s="747" t="s">
        <v>997</v>
      </c>
      <c r="R2" s="747" t="s">
        <v>998</v>
      </c>
      <c r="S2" s="747" t="s">
        <v>999</v>
      </c>
      <c r="T2" s="747" t="s">
        <v>1000</v>
      </c>
      <c r="U2" s="747" t="s">
        <v>1001</v>
      </c>
      <c r="V2" s="747" t="s">
        <v>1002</v>
      </c>
      <c r="W2" s="747" t="s">
        <v>1003</v>
      </c>
      <c r="X2" s="747" t="s">
        <v>1004</v>
      </c>
      <c r="Y2" s="747" t="s">
        <v>1005</v>
      </c>
      <c r="Z2" s="747" t="s">
        <v>1006</v>
      </c>
      <c r="AA2" s="747" t="s">
        <v>1007</v>
      </c>
      <c r="AB2" s="747" t="s">
        <v>1008</v>
      </c>
      <c r="AC2" s="747" t="s">
        <v>992</v>
      </c>
      <c r="AD2" s="747" t="s">
        <v>991</v>
      </c>
      <c r="AE2" s="747" t="s">
        <v>846</v>
      </c>
      <c r="AF2" s="747" t="s">
        <v>847</v>
      </c>
      <c r="AG2" s="747" t="s">
        <v>1037</v>
      </c>
      <c r="AH2" s="747" t="s">
        <v>1038</v>
      </c>
      <c r="AI2" s="747" t="s">
        <v>1039</v>
      </c>
      <c r="AJ2" s="747" t="s">
        <v>1040</v>
      </c>
      <c r="AK2" s="747"/>
      <c r="AL2" s="797" t="s">
        <v>879</v>
      </c>
      <c r="AM2" s="770" t="s">
        <v>658</v>
      </c>
      <c r="AN2" s="770" t="s">
        <v>657</v>
      </c>
      <c r="AO2" s="770" t="s">
        <v>656</v>
      </c>
      <c r="AP2" s="770" t="s">
        <v>655</v>
      </c>
      <c r="AQ2" s="770" t="s">
        <v>654</v>
      </c>
      <c r="AR2" s="770" t="s">
        <v>653</v>
      </c>
      <c r="AS2" s="770" t="s">
        <v>652</v>
      </c>
      <c r="AT2" s="770" t="s">
        <v>651</v>
      </c>
      <c r="AU2" s="785" t="s">
        <v>649</v>
      </c>
      <c r="AV2" s="785" t="s">
        <v>648</v>
      </c>
      <c r="AW2" s="769" t="s">
        <v>648</v>
      </c>
      <c r="AX2" s="769" t="s">
        <v>650</v>
      </c>
      <c r="AY2" s="769" t="s">
        <v>664</v>
      </c>
      <c r="AZ2" s="786" t="s">
        <v>878</v>
      </c>
    </row>
    <row r="3" spans="1:52" s="776" customFormat="1" ht="16.2" customHeight="1">
      <c r="A3" s="788" t="s">
        <v>143</v>
      </c>
      <c r="B3" s="753" t="s">
        <v>204</v>
      </c>
      <c r="C3" s="754">
        <v>9530</v>
      </c>
      <c r="D3" s="754">
        <v>0</v>
      </c>
      <c r="E3" s="754">
        <v>0</v>
      </c>
      <c r="F3" s="754">
        <v>0</v>
      </c>
      <c r="G3" s="754">
        <v>0</v>
      </c>
      <c r="H3" s="754">
        <v>0</v>
      </c>
      <c r="I3" s="754">
        <v>30</v>
      </c>
      <c r="J3" s="754">
        <v>0</v>
      </c>
      <c r="K3" s="754">
        <v>0</v>
      </c>
      <c r="L3" s="754">
        <v>0</v>
      </c>
      <c r="M3" s="754">
        <v>0</v>
      </c>
      <c r="N3" s="754">
        <v>0</v>
      </c>
      <c r="O3" s="754">
        <v>0</v>
      </c>
      <c r="P3" s="754">
        <v>12</v>
      </c>
      <c r="Q3" s="754">
        <v>0</v>
      </c>
      <c r="R3" s="754">
        <v>0</v>
      </c>
      <c r="S3" s="754">
        <v>0</v>
      </c>
      <c r="T3" s="754">
        <v>0</v>
      </c>
      <c r="U3" s="754">
        <v>0</v>
      </c>
      <c r="V3" s="754">
        <v>0</v>
      </c>
      <c r="W3" s="754">
        <v>4</v>
      </c>
      <c r="X3" s="754">
        <v>0</v>
      </c>
      <c r="Y3" s="754">
        <v>14</v>
      </c>
      <c r="Z3" s="754">
        <v>0</v>
      </c>
      <c r="AA3" s="754">
        <v>0</v>
      </c>
      <c r="AB3" s="754">
        <v>38</v>
      </c>
      <c r="AC3" s="754">
        <v>0</v>
      </c>
      <c r="AD3" s="754">
        <v>0</v>
      </c>
      <c r="AE3" s="754">
        <v>0</v>
      </c>
      <c r="AF3" s="754">
        <v>0</v>
      </c>
      <c r="AG3" s="862"/>
      <c r="AH3" s="862"/>
      <c r="AI3" s="862"/>
      <c r="AJ3" s="862"/>
      <c r="AK3" s="862"/>
      <c r="AL3" s="789">
        <f t="shared" ref="AL3:AL34" si="0">SUM(C3:AF3)</f>
        <v>9628</v>
      </c>
      <c r="AM3" s="754">
        <v>0</v>
      </c>
      <c r="AN3" s="754">
        <v>0</v>
      </c>
      <c r="AO3" s="754">
        <v>0</v>
      </c>
      <c r="AP3" s="754">
        <v>0</v>
      </c>
      <c r="AQ3" s="754">
        <v>0</v>
      </c>
      <c r="AR3" s="754">
        <v>0</v>
      </c>
      <c r="AS3" s="754">
        <v>0</v>
      </c>
      <c r="AT3" s="754">
        <v>0</v>
      </c>
      <c r="AU3" s="754">
        <v>0</v>
      </c>
      <c r="AV3" s="754">
        <v>0</v>
      </c>
      <c r="AW3" s="754">
        <v>0</v>
      </c>
      <c r="AX3" s="754">
        <v>7</v>
      </c>
      <c r="AY3" s="754">
        <v>0</v>
      </c>
      <c r="AZ3" s="754">
        <f t="shared" ref="AZ3:AZ66" si="1">SUM(AL3:AY3)</f>
        <v>9635</v>
      </c>
    </row>
    <row r="4" spans="1:52" s="776" customFormat="1" ht="16.2" customHeight="1">
      <c r="A4" s="790" t="s">
        <v>205</v>
      </c>
      <c r="B4" s="749" t="s">
        <v>206</v>
      </c>
      <c r="C4" s="750">
        <v>4006</v>
      </c>
      <c r="D4" s="750">
        <v>0</v>
      </c>
      <c r="E4" s="750">
        <v>0</v>
      </c>
      <c r="F4" s="750">
        <v>0</v>
      </c>
      <c r="G4" s="750">
        <v>0</v>
      </c>
      <c r="H4" s="750">
        <v>0</v>
      </c>
      <c r="I4" s="750">
        <v>11</v>
      </c>
      <c r="J4" s="750">
        <v>0</v>
      </c>
      <c r="K4" s="750">
        <v>0</v>
      </c>
      <c r="L4" s="750">
        <v>0</v>
      </c>
      <c r="M4" s="750">
        <v>0</v>
      </c>
      <c r="N4" s="750">
        <v>0</v>
      </c>
      <c r="O4" s="750">
        <v>0</v>
      </c>
      <c r="P4" s="750">
        <v>0</v>
      </c>
      <c r="Q4" s="750">
        <v>0</v>
      </c>
      <c r="R4" s="750">
        <v>0</v>
      </c>
      <c r="S4" s="750">
        <v>0</v>
      </c>
      <c r="T4" s="750">
        <v>1</v>
      </c>
      <c r="U4" s="750">
        <v>0</v>
      </c>
      <c r="V4" s="750">
        <v>0</v>
      </c>
      <c r="W4" s="750">
        <v>0</v>
      </c>
      <c r="X4" s="750">
        <v>0</v>
      </c>
      <c r="Y4" s="750">
        <v>0</v>
      </c>
      <c r="Z4" s="750">
        <v>0</v>
      </c>
      <c r="AA4" s="750">
        <v>0</v>
      </c>
      <c r="AB4" s="750">
        <v>11</v>
      </c>
      <c r="AC4" s="750">
        <v>0</v>
      </c>
      <c r="AD4" s="750">
        <v>0</v>
      </c>
      <c r="AE4" s="750">
        <v>0</v>
      </c>
      <c r="AF4" s="750">
        <v>0</v>
      </c>
      <c r="AG4" s="750"/>
      <c r="AH4" s="750"/>
      <c r="AI4" s="750"/>
      <c r="AJ4" s="750"/>
      <c r="AK4" s="750"/>
      <c r="AL4" s="791">
        <f t="shared" si="0"/>
        <v>4029</v>
      </c>
      <c r="AM4" s="750">
        <v>0</v>
      </c>
      <c r="AN4" s="750">
        <v>0</v>
      </c>
      <c r="AO4" s="750">
        <v>0</v>
      </c>
      <c r="AP4" s="750">
        <v>0</v>
      </c>
      <c r="AQ4" s="750">
        <v>0</v>
      </c>
      <c r="AR4" s="750">
        <v>0</v>
      </c>
      <c r="AS4" s="750">
        <v>0</v>
      </c>
      <c r="AT4" s="750">
        <v>0</v>
      </c>
      <c r="AU4" s="750">
        <v>0</v>
      </c>
      <c r="AV4" s="750">
        <v>0</v>
      </c>
      <c r="AW4" s="750">
        <v>0</v>
      </c>
      <c r="AX4" s="750">
        <v>2</v>
      </c>
      <c r="AY4" s="750">
        <v>0</v>
      </c>
      <c r="AZ4" s="750">
        <f t="shared" si="1"/>
        <v>4031</v>
      </c>
    </row>
    <row r="5" spans="1:52" s="776" customFormat="1" ht="16.2" customHeight="1">
      <c r="A5" s="790" t="s">
        <v>144</v>
      </c>
      <c r="B5" s="749" t="s">
        <v>207</v>
      </c>
      <c r="C5" s="750">
        <v>21545</v>
      </c>
      <c r="D5" s="750">
        <v>0</v>
      </c>
      <c r="E5" s="750">
        <v>0</v>
      </c>
      <c r="F5" s="750">
        <v>0</v>
      </c>
      <c r="G5" s="750">
        <v>0</v>
      </c>
      <c r="H5" s="750">
        <v>0</v>
      </c>
      <c r="I5" s="750">
        <v>42</v>
      </c>
      <c r="J5" s="750">
        <v>0</v>
      </c>
      <c r="K5" s="750">
        <v>0</v>
      </c>
      <c r="L5" s="750">
        <v>0</v>
      </c>
      <c r="M5" s="750">
        <v>0</v>
      </c>
      <c r="N5" s="750">
        <v>3</v>
      </c>
      <c r="O5" s="750">
        <v>0</v>
      </c>
      <c r="P5" s="750">
        <v>0</v>
      </c>
      <c r="Q5" s="750">
        <v>0</v>
      </c>
      <c r="R5" s="750">
        <v>4</v>
      </c>
      <c r="S5" s="750">
        <v>0</v>
      </c>
      <c r="T5" s="750">
        <v>0</v>
      </c>
      <c r="U5" s="750">
        <v>0</v>
      </c>
      <c r="V5" s="750">
        <v>0</v>
      </c>
      <c r="W5" s="750">
        <v>0</v>
      </c>
      <c r="X5" s="750">
        <v>15</v>
      </c>
      <c r="Y5" s="750">
        <v>0</v>
      </c>
      <c r="Z5" s="750">
        <v>0</v>
      </c>
      <c r="AA5" s="750">
        <v>0</v>
      </c>
      <c r="AB5" s="750">
        <v>52</v>
      </c>
      <c r="AC5" s="750">
        <v>0</v>
      </c>
      <c r="AD5" s="750">
        <v>0</v>
      </c>
      <c r="AE5" s="750">
        <v>0</v>
      </c>
      <c r="AF5" s="750">
        <v>0</v>
      </c>
      <c r="AG5" s="750"/>
      <c r="AH5" s="750"/>
      <c r="AI5" s="750"/>
      <c r="AJ5" s="750"/>
      <c r="AK5" s="750"/>
      <c r="AL5" s="791">
        <f t="shared" si="0"/>
        <v>21661</v>
      </c>
      <c r="AM5" s="750">
        <v>0</v>
      </c>
      <c r="AN5" s="750">
        <v>0</v>
      </c>
      <c r="AO5" s="750">
        <v>0</v>
      </c>
      <c r="AP5" s="750">
        <v>0</v>
      </c>
      <c r="AQ5" s="750">
        <v>0</v>
      </c>
      <c r="AR5" s="750">
        <v>0</v>
      </c>
      <c r="AS5" s="750">
        <v>0</v>
      </c>
      <c r="AT5" s="750">
        <v>0</v>
      </c>
      <c r="AU5" s="750">
        <v>0</v>
      </c>
      <c r="AV5" s="750">
        <v>0</v>
      </c>
      <c r="AW5" s="750">
        <v>0</v>
      </c>
      <c r="AX5" s="750">
        <v>10</v>
      </c>
      <c r="AY5" s="750">
        <v>3</v>
      </c>
      <c r="AZ5" s="750">
        <f t="shared" si="1"/>
        <v>21674</v>
      </c>
    </row>
    <row r="6" spans="1:52" s="776" customFormat="1" ht="16.2" customHeight="1">
      <c r="A6" s="790" t="s">
        <v>145</v>
      </c>
      <c r="B6" s="749" t="s">
        <v>208</v>
      </c>
      <c r="C6" s="750">
        <v>3387</v>
      </c>
      <c r="D6" s="750">
        <v>0</v>
      </c>
      <c r="E6" s="750">
        <v>0</v>
      </c>
      <c r="F6" s="750">
        <v>0</v>
      </c>
      <c r="G6" s="750">
        <v>0</v>
      </c>
      <c r="H6" s="750">
        <v>0</v>
      </c>
      <c r="I6" s="750">
        <v>3</v>
      </c>
      <c r="J6" s="750">
        <v>0</v>
      </c>
      <c r="K6" s="750">
        <v>0</v>
      </c>
      <c r="L6" s="750">
        <v>0</v>
      </c>
      <c r="M6" s="750">
        <v>0</v>
      </c>
      <c r="N6" s="750">
        <v>0</v>
      </c>
      <c r="O6" s="750">
        <v>0</v>
      </c>
      <c r="P6" s="750">
        <v>0</v>
      </c>
      <c r="Q6" s="750">
        <v>0</v>
      </c>
      <c r="R6" s="750">
        <v>0</v>
      </c>
      <c r="S6" s="750">
        <v>0</v>
      </c>
      <c r="T6" s="750">
        <v>0</v>
      </c>
      <c r="U6" s="750">
        <v>0</v>
      </c>
      <c r="V6" s="750">
        <v>0</v>
      </c>
      <c r="W6" s="750">
        <v>0</v>
      </c>
      <c r="X6" s="750">
        <v>0</v>
      </c>
      <c r="Y6" s="750">
        <v>0</v>
      </c>
      <c r="Z6" s="750">
        <v>0</v>
      </c>
      <c r="AA6" s="750">
        <v>0</v>
      </c>
      <c r="AB6" s="750">
        <v>11</v>
      </c>
      <c r="AC6" s="750">
        <v>0</v>
      </c>
      <c r="AD6" s="750">
        <v>0</v>
      </c>
      <c r="AE6" s="750">
        <v>0</v>
      </c>
      <c r="AF6" s="750">
        <v>0</v>
      </c>
      <c r="AG6" s="750"/>
      <c r="AH6" s="750"/>
      <c r="AI6" s="750"/>
      <c r="AJ6" s="750"/>
      <c r="AK6" s="750"/>
      <c r="AL6" s="791">
        <f t="shared" si="0"/>
        <v>3401</v>
      </c>
      <c r="AM6" s="750">
        <v>0</v>
      </c>
      <c r="AN6" s="750">
        <v>0</v>
      </c>
      <c r="AO6" s="750">
        <v>0</v>
      </c>
      <c r="AP6" s="750">
        <v>0</v>
      </c>
      <c r="AQ6" s="750">
        <v>0</v>
      </c>
      <c r="AR6" s="750">
        <v>0</v>
      </c>
      <c r="AS6" s="750">
        <v>0</v>
      </c>
      <c r="AT6" s="750">
        <v>0</v>
      </c>
      <c r="AU6" s="750">
        <v>0</v>
      </c>
      <c r="AV6" s="750">
        <v>0</v>
      </c>
      <c r="AW6" s="750">
        <v>0</v>
      </c>
      <c r="AX6" s="750">
        <v>1</v>
      </c>
      <c r="AY6" s="750">
        <v>0</v>
      </c>
      <c r="AZ6" s="750">
        <f t="shared" si="1"/>
        <v>3402</v>
      </c>
    </row>
    <row r="7" spans="1:52" s="776" customFormat="1" ht="16.2" customHeight="1">
      <c r="A7" s="792" t="s">
        <v>209</v>
      </c>
      <c r="B7" s="751" t="s">
        <v>210</v>
      </c>
      <c r="C7" s="752">
        <v>5466</v>
      </c>
      <c r="D7" s="752">
        <v>0</v>
      </c>
      <c r="E7" s="752">
        <v>0</v>
      </c>
      <c r="F7" s="752">
        <v>0</v>
      </c>
      <c r="G7" s="752">
        <v>0</v>
      </c>
      <c r="H7" s="752">
        <v>0</v>
      </c>
      <c r="I7" s="752">
        <v>35</v>
      </c>
      <c r="J7" s="752">
        <v>0</v>
      </c>
      <c r="K7" s="752">
        <v>0</v>
      </c>
      <c r="L7" s="752">
        <v>0</v>
      </c>
      <c r="M7" s="752">
        <v>0</v>
      </c>
      <c r="N7" s="752">
        <v>0</v>
      </c>
      <c r="O7" s="752">
        <v>0</v>
      </c>
      <c r="P7" s="752">
        <v>0</v>
      </c>
      <c r="Q7" s="752">
        <v>0</v>
      </c>
      <c r="R7" s="752">
        <v>0</v>
      </c>
      <c r="S7" s="752">
        <v>0</v>
      </c>
      <c r="T7" s="752">
        <v>0</v>
      </c>
      <c r="U7" s="752">
        <v>0</v>
      </c>
      <c r="V7" s="752">
        <v>0</v>
      </c>
      <c r="W7" s="752">
        <v>0</v>
      </c>
      <c r="X7" s="752">
        <v>0</v>
      </c>
      <c r="Y7" s="752">
        <v>0</v>
      </c>
      <c r="Z7" s="752">
        <v>0</v>
      </c>
      <c r="AA7" s="752">
        <v>0</v>
      </c>
      <c r="AB7" s="752">
        <v>24</v>
      </c>
      <c r="AC7" s="752">
        <v>0</v>
      </c>
      <c r="AD7" s="752">
        <v>1</v>
      </c>
      <c r="AE7" s="752">
        <v>0</v>
      </c>
      <c r="AF7" s="752">
        <v>0</v>
      </c>
      <c r="AG7" s="752"/>
      <c r="AH7" s="752"/>
      <c r="AI7" s="752"/>
      <c r="AJ7" s="752"/>
      <c r="AK7" s="752"/>
      <c r="AL7" s="793">
        <f t="shared" si="0"/>
        <v>5526</v>
      </c>
      <c r="AM7" s="752">
        <v>0</v>
      </c>
      <c r="AN7" s="752">
        <v>0</v>
      </c>
      <c r="AO7" s="752">
        <v>0</v>
      </c>
      <c r="AP7" s="752">
        <v>710</v>
      </c>
      <c r="AQ7" s="752">
        <v>0</v>
      </c>
      <c r="AR7" s="752">
        <v>0</v>
      </c>
      <c r="AS7" s="752">
        <v>0</v>
      </c>
      <c r="AT7" s="752">
        <v>0</v>
      </c>
      <c r="AU7" s="752">
        <v>0</v>
      </c>
      <c r="AV7" s="752">
        <v>0</v>
      </c>
      <c r="AW7" s="752">
        <v>0</v>
      </c>
      <c r="AX7" s="752">
        <v>3</v>
      </c>
      <c r="AY7" s="752">
        <v>0</v>
      </c>
      <c r="AZ7" s="752">
        <f t="shared" si="1"/>
        <v>6239</v>
      </c>
    </row>
    <row r="8" spans="1:52" s="776" customFormat="1" ht="16.2" customHeight="1">
      <c r="A8" s="788" t="s">
        <v>146</v>
      </c>
      <c r="B8" s="753" t="s">
        <v>211</v>
      </c>
      <c r="C8" s="754">
        <v>5896</v>
      </c>
      <c r="D8" s="754">
        <v>0</v>
      </c>
      <c r="E8" s="754">
        <v>0</v>
      </c>
      <c r="F8" s="754">
        <v>0</v>
      </c>
      <c r="G8" s="754">
        <v>0</v>
      </c>
      <c r="H8" s="754">
        <v>0</v>
      </c>
      <c r="I8" s="754">
        <v>12</v>
      </c>
      <c r="J8" s="754">
        <v>0</v>
      </c>
      <c r="K8" s="754">
        <v>0</v>
      </c>
      <c r="L8" s="754">
        <v>0</v>
      </c>
      <c r="M8" s="754">
        <v>0</v>
      </c>
      <c r="N8" s="754">
        <v>0</v>
      </c>
      <c r="O8" s="754">
        <v>0</v>
      </c>
      <c r="P8" s="754">
        <v>0</v>
      </c>
      <c r="Q8" s="754">
        <v>0</v>
      </c>
      <c r="R8" s="754">
        <v>0</v>
      </c>
      <c r="S8" s="754">
        <v>0</v>
      </c>
      <c r="T8" s="754">
        <v>0</v>
      </c>
      <c r="U8" s="754">
        <v>0</v>
      </c>
      <c r="V8" s="754">
        <v>0</v>
      </c>
      <c r="W8" s="754">
        <v>0</v>
      </c>
      <c r="X8" s="754">
        <v>0</v>
      </c>
      <c r="Y8" s="754">
        <v>0</v>
      </c>
      <c r="Z8" s="754">
        <v>0</v>
      </c>
      <c r="AA8" s="754">
        <v>0</v>
      </c>
      <c r="AB8" s="754">
        <v>16</v>
      </c>
      <c r="AC8" s="754">
        <v>0</v>
      </c>
      <c r="AD8" s="754">
        <v>0</v>
      </c>
      <c r="AE8" s="754">
        <v>0</v>
      </c>
      <c r="AF8" s="754">
        <v>0</v>
      </c>
      <c r="AG8" s="862"/>
      <c r="AH8" s="862"/>
      <c r="AI8" s="862"/>
      <c r="AJ8" s="862"/>
      <c r="AK8" s="862"/>
      <c r="AL8" s="789">
        <f t="shared" si="0"/>
        <v>5924</v>
      </c>
      <c r="AM8" s="754">
        <v>0</v>
      </c>
      <c r="AN8" s="754">
        <v>0</v>
      </c>
      <c r="AO8" s="754">
        <v>0</v>
      </c>
      <c r="AP8" s="754">
        <v>0</v>
      </c>
      <c r="AQ8" s="754">
        <v>0</v>
      </c>
      <c r="AR8" s="754">
        <v>0</v>
      </c>
      <c r="AS8" s="754">
        <v>0</v>
      </c>
      <c r="AT8" s="754">
        <v>0</v>
      </c>
      <c r="AU8" s="754">
        <v>0</v>
      </c>
      <c r="AV8" s="754">
        <v>0</v>
      </c>
      <c r="AW8" s="754">
        <v>0</v>
      </c>
      <c r="AX8" s="754">
        <v>2</v>
      </c>
      <c r="AY8" s="754">
        <v>0</v>
      </c>
      <c r="AZ8" s="754">
        <f t="shared" si="1"/>
        <v>5926</v>
      </c>
    </row>
    <row r="9" spans="1:52" s="776" customFormat="1" ht="16.2" customHeight="1">
      <c r="A9" s="790" t="s">
        <v>147</v>
      </c>
      <c r="B9" s="749" t="s">
        <v>212</v>
      </c>
      <c r="C9" s="750">
        <v>2133</v>
      </c>
      <c r="D9" s="750">
        <v>0</v>
      </c>
      <c r="E9" s="750">
        <v>0</v>
      </c>
      <c r="F9" s="750">
        <v>0</v>
      </c>
      <c r="G9" s="750">
        <v>0</v>
      </c>
      <c r="H9" s="750">
        <v>0</v>
      </c>
      <c r="I9" s="750">
        <v>12</v>
      </c>
      <c r="J9" s="750">
        <v>0</v>
      </c>
      <c r="K9" s="750">
        <v>0</v>
      </c>
      <c r="L9" s="750">
        <v>0</v>
      </c>
      <c r="M9" s="750">
        <v>0</v>
      </c>
      <c r="N9" s="750">
        <v>0</v>
      </c>
      <c r="O9" s="750">
        <v>0</v>
      </c>
      <c r="P9" s="750">
        <v>0</v>
      </c>
      <c r="Q9" s="750">
        <v>0</v>
      </c>
      <c r="R9" s="750">
        <v>0</v>
      </c>
      <c r="S9" s="750">
        <v>0</v>
      </c>
      <c r="T9" s="750">
        <v>0</v>
      </c>
      <c r="U9" s="750">
        <v>0</v>
      </c>
      <c r="V9" s="750">
        <v>0</v>
      </c>
      <c r="W9" s="750">
        <v>0</v>
      </c>
      <c r="X9" s="750">
        <v>0</v>
      </c>
      <c r="Y9" s="750">
        <v>0</v>
      </c>
      <c r="Z9" s="750">
        <v>0</v>
      </c>
      <c r="AA9" s="750">
        <v>0</v>
      </c>
      <c r="AB9" s="750">
        <v>8</v>
      </c>
      <c r="AC9" s="750">
        <v>0</v>
      </c>
      <c r="AD9" s="750">
        <v>0</v>
      </c>
      <c r="AE9" s="750">
        <v>0</v>
      </c>
      <c r="AF9" s="750">
        <v>0</v>
      </c>
      <c r="AG9" s="750"/>
      <c r="AH9" s="750"/>
      <c r="AI9" s="750"/>
      <c r="AJ9" s="750"/>
      <c r="AK9" s="750"/>
      <c r="AL9" s="791">
        <f t="shared" si="0"/>
        <v>2153</v>
      </c>
      <c r="AM9" s="750">
        <v>1</v>
      </c>
      <c r="AN9" s="750">
        <v>0</v>
      </c>
      <c r="AO9" s="750">
        <v>0</v>
      </c>
      <c r="AP9" s="750">
        <v>0</v>
      </c>
      <c r="AQ9" s="750">
        <v>0</v>
      </c>
      <c r="AR9" s="750">
        <v>0</v>
      </c>
      <c r="AS9" s="750">
        <v>0</v>
      </c>
      <c r="AT9" s="750">
        <v>0</v>
      </c>
      <c r="AU9" s="750">
        <v>0</v>
      </c>
      <c r="AV9" s="750">
        <v>0</v>
      </c>
      <c r="AW9" s="750">
        <v>0</v>
      </c>
      <c r="AX9" s="750">
        <v>1</v>
      </c>
      <c r="AY9" s="750">
        <v>0</v>
      </c>
      <c r="AZ9" s="750">
        <f t="shared" si="1"/>
        <v>2155</v>
      </c>
    </row>
    <row r="10" spans="1:52" s="776" customFormat="1" ht="16.2" customHeight="1">
      <c r="A10" s="790" t="s">
        <v>148</v>
      </c>
      <c r="B10" s="749" t="s">
        <v>213</v>
      </c>
      <c r="C10" s="750">
        <v>21658</v>
      </c>
      <c r="D10" s="750">
        <v>0</v>
      </c>
      <c r="E10" s="750">
        <v>0</v>
      </c>
      <c r="F10" s="750">
        <v>0</v>
      </c>
      <c r="G10" s="750">
        <v>0</v>
      </c>
      <c r="H10" s="750">
        <v>0</v>
      </c>
      <c r="I10" s="750">
        <v>62</v>
      </c>
      <c r="J10" s="750">
        <v>0</v>
      </c>
      <c r="K10" s="750">
        <v>0</v>
      </c>
      <c r="L10" s="750">
        <v>0</v>
      </c>
      <c r="M10" s="750">
        <v>0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0">
        <v>0</v>
      </c>
      <c r="Y10" s="750">
        <v>0</v>
      </c>
      <c r="Z10" s="750">
        <v>0</v>
      </c>
      <c r="AA10" s="750">
        <v>0</v>
      </c>
      <c r="AB10" s="750">
        <v>45</v>
      </c>
      <c r="AC10" s="750">
        <v>0</v>
      </c>
      <c r="AD10" s="750">
        <v>0</v>
      </c>
      <c r="AE10" s="750">
        <v>0</v>
      </c>
      <c r="AF10" s="750">
        <v>0</v>
      </c>
      <c r="AG10" s="750"/>
      <c r="AH10" s="750"/>
      <c r="AI10" s="750"/>
      <c r="AJ10" s="750"/>
      <c r="AK10" s="750"/>
      <c r="AL10" s="791">
        <f t="shared" si="0"/>
        <v>21765</v>
      </c>
      <c r="AM10" s="750">
        <v>0</v>
      </c>
      <c r="AN10" s="750">
        <v>0</v>
      </c>
      <c r="AO10" s="750">
        <v>0</v>
      </c>
      <c r="AP10" s="750">
        <v>0</v>
      </c>
      <c r="AQ10" s="750">
        <v>0</v>
      </c>
      <c r="AR10" s="750">
        <v>0</v>
      </c>
      <c r="AS10" s="750">
        <v>0</v>
      </c>
      <c r="AT10" s="750">
        <v>0</v>
      </c>
      <c r="AU10" s="750">
        <v>0</v>
      </c>
      <c r="AV10" s="750">
        <v>0</v>
      </c>
      <c r="AW10" s="750">
        <v>0</v>
      </c>
      <c r="AX10" s="750">
        <v>14</v>
      </c>
      <c r="AY10" s="750">
        <v>0</v>
      </c>
      <c r="AZ10" s="750">
        <f t="shared" si="1"/>
        <v>21779</v>
      </c>
    </row>
    <row r="11" spans="1:52" s="776" customFormat="1" ht="16.2" customHeight="1">
      <c r="A11" s="790" t="s">
        <v>149</v>
      </c>
      <c r="B11" s="749" t="s">
        <v>214</v>
      </c>
      <c r="C11" s="750">
        <v>39282</v>
      </c>
      <c r="D11" s="750">
        <v>641</v>
      </c>
      <c r="E11" s="750">
        <v>0</v>
      </c>
      <c r="F11" s="750">
        <v>0</v>
      </c>
      <c r="G11" s="750">
        <v>0</v>
      </c>
      <c r="H11" s="750">
        <v>0</v>
      </c>
      <c r="I11" s="750">
        <v>106</v>
      </c>
      <c r="J11" s="750">
        <v>0</v>
      </c>
      <c r="K11" s="750">
        <v>0</v>
      </c>
      <c r="L11" s="750">
        <v>0</v>
      </c>
      <c r="M11" s="750">
        <v>0</v>
      </c>
      <c r="N11" s="750">
        <v>0</v>
      </c>
      <c r="O11" s="750">
        <v>0</v>
      </c>
      <c r="P11" s="750">
        <v>0</v>
      </c>
      <c r="Q11" s="750">
        <v>0</v>
      </c>
      <c r="R11" s="750">
        <v>0</v>
      </c>
      <c r="S11" s="750">
        <v>0</v>
      </c>
      <c r="T11" s="750">
        <v>0</v>
      </c>
      <c r="U11" s="750">
        <v>0</v>
      </c>
      <c r="V11" s="750">
        <v>0</v>
      </c>
      <c r="W11" s="750">
        <v>0</v>
      </c>
      <c r="X11" s="750">
        <v>0</v>
      </c>
      <c r="Y11" s="750">
        <v>0</v>
      </c>
      <c r="Z11" s="750">
        <v>0</v>
      </c>
      <c r="AA11" s="750">
        <v>0</v>
      </c>
      <c r="AB11" s="750">
        <v>98</v>
      </c>
      <c r="AC11" s="750">
        <v>0</v>
      </c>
      <c r="AD11" s="750">
        <v>0</v>
      </c>
      <c r="AE11" s="750">
        <v>0</v>
      </c>
      <c r="AF11" s="750">
        <v>0</v>
      </c>
      <c r="AG11" s="750"/>
      <c r="AH11" s="750"/>
      <c r="AI11" s="750"/>
      <c r="AJ11" s="750"/>
      <c r="AK11" s="750"/>
      <c r="AL11" s="791">
        <f t="shared" si="0"/>
        <v>40127</v>
      </c>
      <c r="AM11" s="750">
        <v>0</v>
      </c>
      <c r="AN11" s="750">
        <v>0</v>
      </c>
      <c r="AO11" s="750">
        <v>0</v>
      </c>
      <c r="AP11" s="750">
        <v>0</v>
      </c>
      <c r="AQ11" s="750">
        <v>0</v>
      </c>
      <c r="AR11" s="750">
        <v>0</v>
      </c>
      <c r="AS11" s="750">
        <v>0</v>
      </c>
      <c r="AT11" s="750">
        <v>0</v>
      </c>
      <c r="AU11" s="750">
        <v>0</v>
      </c>
      <c r="AV11" s="750">
        <v>0</v>
      </c>
      <c r="AW11" s="750">
        <v>0</v>
      </c>
      <c r="AX11" s="750">
        <v>3</v>
      </c>
      <c r="AY11" s="750">
        <v>0</v>
      </c>
      <c r="AZ11" s="750">
        <f t="shared" si="1"/>
        <v>40130</v>
      </c>
    </row>
    <row r="12" spans="1:52" s="776" customFormat="1" ht="16.2" customHeight="1">
      <c r="A12" s="792" t="s">
        <v>150</v>
      </c>
      <c r="B12" s="751" t="s">
        <v>215</v>
      </c>
      <c r="C12" s="752">
        <v>30643</v>
      </c>
      <c r="D12" s="752">
        <v>0</v>
      </c>
      <c r="E12" s="752">
        <v>0</v>
      </c>
      <c r="F12" s="752">
        <v>0</v>
      </c>
      <c r="G12" s="752">
        <v>0</v>
      </c>
      <c r="H12" s="752">
        <v>0</v>
      </c>
      <c r="I12" s="752">
        <v>64</v>
      </c>
      <c r="J12" s="752">
        <v>867</v>
      </c>
      <c r="K12" s="752">
        <v>0</v>
      </c>
      <c r="L12" s="752">
        <v>0</v>
      </c>
      <c r="M12" s="752">
        <v>0</v>
      </c>
      <c r="N12" s="752">
        <v>0</v>
      </c>
      <c r="O12" s="752">
        <v>0</v>
      </c>
      <c r="P12" s="752">
        <v>0</v>
      </c>
      <c r="Q12" s="752">
        <v>0</v>
      </c>
      <c r="R12" s="752">
        <v>0</v>
      </c>
      <c r="S12" s="752">
        <v>0</v>
      </c>
      <c r="T12" s="752">
        <v>262</v>
      </c>
      <c r="U12" s="752">
        <v>0</v>
      </c>
      <c r="V12" s="752">
        <v>0</v>
      </c>
      <c r="W12" s="752">
        <v>0</v>
      </c>
      <c r="X12" s="752">
        <v>0</v>
      </c>
      <c r="Y12" s="752">
        <v>1</v>
      </c>
      <c r="Z12" s="752">
        <v>0</v>
      </c>
      <c r="AA12" s="752">
        <v>0</v>
      </c>
      <c r="AB12" s="752">
        <v>60</v>
      </c>
      <c r="AC12" s="752">
        <v>724</v>
      </c>
      <c r="AD12" s="752">
        <v>0</v>
      </c>
      <c r="AE12" s="752">
        <v>0</v>
      </c>
      <c r="AF12" s="752">
        <v>0</v>
      </c>
      <c r="AG12" s="752"/>
      <c r="AH12" s="752"/>
      <c r="AI12" s="752"/>
      <c r="AJ12" s="752"/>
      <c r="AK12" s="752"/>
      <c r="AL12" s="793">
        <f t="shared" si="0"/>
        <v>32621</v>
      </c>
      <c r="AM12" s="752">
        <v>0</v>
      </c>
      <c r="AN12" s="752">
        <v>0</v>
      </c>
      <c r="AO12" s="752">
        <v>0</v>
      </c>
      <c r="AP12" s="752">
        <v>0</v>
      </c>
      <c r="AQ12" s="752">
        <v>0</v>
      </c>
      <c r="AR12" s="752">
        <v>0</v>
      </c>
      <c r="AS12" s="752">
        <v>0</v>
      </c>
      <c r="AT12" s="752">
        <v>0</v>
      </c>
      <c r="AU12" s="752">
        <v>0</v>
      </c>
      <c r="AV12" s="752">
        <v>0</v>
      </c>
      <c r="AW12" s="752">
        <v>0</v>
      </c>
      <c r="AX12" s="752">
        <v>21</v>
      </c>
      <c r="AY12" s="752">
        <v>0</v>
      </c>
      <c r="AZ12" s="752">
        <f t="shared" si="1"/>
        <v>32642</v>
      </c>
    </row>
    <row r="13" spans="1:52" s="776" customFormat="1" ht="16.2" customHeight="1">
      <c r="A13" s="788" t="s">
        <v>151</v>
      </c>
      <c r="B13" s="753" t="s">
        <v>216</v>
      </c>
      <c r="C13" s="754">
        <v>1564</v>
      </c>
      <c r="D13" s="754">
        <v>0</v>
      </c>
      <c r="E13" s="754">
        <v>0</v>
      </c>
      <c r="F13" s="754">
        <v>0</v>
      </c>
      <c r="G13" s="754">
        <v>0</v>
      </c>
      <c r="H13" s="754">
        <v>0</v>
      </c>
      <c r="I13" s="754">
        <v>3</v>
      </c>
      <c r="J13" s="754">
        <v>0</v>
      </c>
      <c r="K13" s="754">
        <v>0</v>
      </c>
      <c r="L13" s="754">
        <v>0</v>
      </c>
      <c r="M13" s="754">
        <v>0</v>
      </c>
      <c r="N13" s="754">
        <v>0</v>
      </c>
      <c r="O13" s="754">
        <v>0</v>
      </c>
      <c r="P13" s="754">
        <v>0</v>
      </c>
      <c r="Q13" s="754">
        <v>0</v>
      </c>
      <c r="R13" s="754">
        <v>0</v>
      </c>
      <c r="S13" s="754">
        <v>0</v>
      </c>
      <c r="T13" s="754">
        <v>0</v>
      </c>
      <c r="U13" s="754">
        <v>0</v>
      </c>
      <c r="V13" s="754">
        <v>0</v>
      </c>
      <c r="W13" s="754">
        <v>0</v>
      </c>
      <c r="X13" s="754">
        <v>0</v>
      </c>
      <c r="Y13" s="754">
        <v>0</v>
      </c>
      <c r="Z13" s="754">
        <v>0</v>
      </c>
      <c r="AA13" s="754">
        <v>0</v>
      </c>
      <c r="AB13" s="754">
        <v>5</v>
      </c>
      <c r="AC13" s="754">
        <v>0</v>
      </c>
      <c r="AD13" s="754">
        <v>0</v>
      </c>
      <c r="AE13" s="754">
        <v>0</v>
      </c>
      <c r="AF13" s="754">
        <v>0</v>
      </c>
      <c r="AG13" s="862"/>
      <c r="AH13" s="862"/>
      <c r="AI13" s="862"/>
      <c r="AJ13" s="862"/>
      <c r="AK13" s="862"/>
      <c r="AL13" s="789">
        <f t="shared" si="0"/>
        <v>1572</v>
      </c>
      <c r="AM13" s="754">
        <v>0</v>
      </c>
      <c r="AN13" s="754">
        <v>0</v>
      </c>
      <c r="AO13" s="754">
        <v>1</v>
      </c>
      <c r="AP13" s="754">
        <v>0</v>
      </c>
      <c r="AQ13" s="754">
        <v>0</v>
      </c>
      <c r="AR13" s="754">
        <v>0</v>
      </c>
      <c r="AS13" s="754">
        <v>0</v>
      </c>
      <c r="AT13" s="754">
        <v>0</v>
      </c>
      <c r="AU13" s="754">
        <v>0</v>
      </c>
      <c r="AV13" s="754">
        <v>0</v>
      </c>
      <c r="AW13" s="754">
        <v>0</v>
      </c>
      <c r="AX13" s="754">
        <v>0</v>
      </c>
      <c r="AY13" s="754">
        <v>0</v>
      </c>
      <c r="AZ13" s="754">
        <f t="shared" si="1"/>
        <v>1573</v>
      </c>
    </row>
    <row r="14" spans="1:52" s="776" customFormat="1" ht="16.2" customHeight="1">
      <c r="A14" s="790" t="s">
        <v>217</v>
      </c>
      <c r="B14" s="749" t="s">
        <v>218</v>
      </c>
      <c r="C14" s="750">
        <v>1288</v>
      </c>
      <c r="D14" s="750">
        <v>0</v>
      </c>
      <c r="E14" s="750">
        <v>0</v>
      </c>
      <c r="F14" s="750">
        <v>0</v>
      </c>
      <c r="G14" s="750">
        <v>0</v>
      </c>
      <c r="H14" s="750">
        <v>0</v>
      </c>
      <c r="I14" s="750">
        <v>1</v>
      </c>
      <c r="J14" s="750">
        <v>0</v>
      </c>
      <c r="K14" s="750">
        <v>0</v>
      </c>
      <c r="L14" s="750">
        <v>0</v>
      </c>
      <c r="M14" s="750">
        <v>0</v>
      </c>
      <c r="N14" s="750">
        <v>0</v>
      </c>
      <c r="O14" s="750">
        <v>0</v>
      </c>
      <c r="P14" s="750">
        <v>0</v>
      </c>
      <c r="Q14" s="750">
        <v>0</v>
      </c>
      <c r="R14" s="750">
        <v>0</v>
      </c>
      <c r="S14" s="750">
        <v>0</v>
      </c>
      <c r="T14" s="750">
        <v>0</v>
      </c>
      <c r="U14" s="750">
        <v>0</v>
      </c>
      <c r="V14" s="750">
        <v>0</v>
      </c>
      <c r="W14" s="750">
        <v>0</v>
      </c>
      <c r="X14" s="750">
        <v>0</v>
      </c>
      <c r="Y14" s="750">
        <v>0</v>
      </c>
      <c r="Z14" s="750">
        <v>0</v>
      </c>
      <c r="AA14" s="750">
        <v>0</v>
      </c>
      <c r="AB14" s="750">
        <v>2</v>
      </c>
      <c r="AC14" s="750">
        <v>1</v>
      </c>
      <c r="AD14" s="750">
        <v>0</v>
      </c>
      <c r="AE14" s="750">
        <v>0</v>
      </c>
      <c r="AF14" s="750">
        <v>0</v>
      </c>
      <c r="AG14" s="750"/>
      <c r="AH14" s="750"/>
      <c r="AI14" s="750"/>
      <c r="AJ14" s="750"/>
      <c r="AK14" s="750"/>
      <c r="AL14" s="791">
        <f t="shared" si="0"/>
        <v>1292</v>
      </c>
      <c r="AM14" s="750">
        <v>0</v>
      </c>
      <c r="AN14" s="750">
        <v>0</v>
      </c>
      <c r="AO14" s="750">
        <v>0</v>
      </c>
      <c r="AP14" s="750">
        <v>0</v>
      </c>
      <c r="AQ14" s="750">
        <v>0</v>
      </c>
      <c r="AR14" s="750">
        <v>0</v>
      </c>
      <c r="AS14" s="750">
        <v>0</v>
      </c>
      <c r="AT14" s="750">
        <v>0</v>
      </c>
      <c r="AU14" s="750">
        <v>0</v>
      </c>
      <c r="AV14" s="750">
        <v>0</v>
      </c>
      <c r="AW14" s="750">
        <v>0</v>
      </c>
      <c r="AX14" s="750">
        <v>0</v>
      </c>
      <c r="AY14" s="750">
        <v>0</v>
      </c>
      <c r="AZ14" s="750">
        <f t="shared" si="1"/>
        <v>1292</v>
      </c>
    </row>
    <row r="15" spans="1:52" s="776" customFormat="1" ht="16.2" customHeight="1">
      <c r="A15" s="790" t="s">
        <v>219</v>
      </c>
      <c r="B15" s="749" t="s">
        <v>220</v>
      </c>
      <c r="C15" s="750">
        <v>1406</v>
      </c>
      <c r="D15" s="750">
        <v>0</v>
      </c>
      <c r="E15" s="750">
        <v>0</v>
      </c>
      <c r="F15" s="750">
        <v>0</v>
      </c>
      <c r="G15" s="750">
        <v>0</v>
      </c>
      <c r="H15" s="750">
        <v>0</v>
      </c>
      <c r="I15" s="750">
        <v>2</v>
      </c>
      <c r="J15" s="750">
        <v>0</v>
      </c>
      <c r="K15" s="750">
        <v>0</v>
      </c>
      <c r="L15" s="750">
        <v>0</v>
      </c>
      <c r="M15" s="750">
        <v>0</v>
      </c>
      <c r="N15" s="750">
        <v>0</v>
      </c>
      <c r="O15" s="750">
        <v>0</v>
      </c>
      <c r="P15" s="750">
        <v>0</v>
      </c>
      <c r="Q15" s="750">
        <v>0</v>
      </c>
      <c r="R15" s="750">
        <v>0</v>
      </c>
      <c r="S15" s="750">
        <v>79</v>
      </c>
      <c r="T15" s="750">
        <v>0</v>
      </c>
      <c r="U15" s="750">
        <v>0</v>
      </c>
      <c r="V15" s="750">
        <v>0</v>
      </c>
      <c r="W15" s="750">
        <v>0</v>
      </c>
      <c r="X15" s="750">
        <v>0</v>
      </c>
      <c r="Y15" s="750">
        <v>0</v>
      </c>
      <c r="Z15" s="750">
        <v>0</v>
      </c>
      <c r="AA15" s="750">
        <v>0</v>
      </c>
      <c r="AB15" s="750">
        <v>8</v>
      </c>
      <c r="AC15" s="750">
        <v>0</v>
      </c>
      <c r="AD15" s="750">
        <v>0</v>
      </c>
      <c r="AE15" s="750">
        <v>0</v>
      </c>
      <c r="AF15" s="750">
        <v>0</v>
      </c>
      <c r="AG15" s="750"/>
      <c r="AH15" s="750"/>
      <c r="AI15" s="750"/>
      <c r="AJ15" s="750"/>
      <c r="AK15" s="750"/>
      <c r="AL15" s="791">
        <f t="shared" si="0"/>
        <v>1495</v>
      </c>
      <c r="AM15" s="750">
        <v>0</v>
      </c>
      <c r="AN15" s="750">
        <v>0</v>
      </c>
      <c r="AO15" s="750">
        <v>0</v>
      </c>
      <c r="AP15" s="750">
        <v>0</v>
      </c>
      <c r="AQ15" s="750">
        <v>0</v>
      </c>
      <c r="AR15" s="750">
        <v>0</v>
      </c>
      <c r="AS15" s="750">
        <v>0</v>
      </c>
      <c r="AT15" s="750">
        <v>0</v>
      </c>
      <c r="AU15" s="750">
        <v>0</v>
      </c>
      <c r="AV15" s="750">
        <v>0</v>
      </c>
      <c r="AW15" s="750">
        <v>0</v>
      </c>
      <c r="AX15" s="750">
        <v>0</v>
      </c>
      <c r="AY15" s="750">
        <v>0</v>
      </c>
      <c r="AZ15" s="750">
        <f t="shared" si="1"/>
        <v>1495</v>
      </c>
    </row>
    <row r="16" spans="1:52" s="776" customFormat="1" ht="16.2" customHeight="1">
      <c r="A16" s="790" t="s">
        <v>221</v>
      </c>
      <c r="B16" s="749" t="s">
        <v>222</v>
      </c>
      <c r="C16" s="750">
        <v>1646</v>
      </c>
      <c r="D16" s="750">
        <v>0</v>
      </c>
      <c r="E16" s="750">
        <v>0</v>
      </c>
      <c r="F16" s="750">
        <v>5</v>
      </c>
      <c r="G16" s="750">
        <v>0</v>
      </c>
      <c r="H16" s="750">
        <v>0</v>
      </c>
      <c r="I16" s="750">
        <v>15</v>
      </c>
      <c r="J16" s="750">
        <v>0</v>
      </c>
      <c r="K16" s="750">
        <v>0</v>
      </c>
      <c r="L16" s="750">
        <v>0</v>
      </c>
      <c r="M16" s="750">
        <v>0</v>
      </c>
      <c r="N16" s="750">
        <v>0</v>
      </c>
      <c r="O16" s="750">
        <v>0</v>
      </c>
      <c r="P16" s="750">
        <v>0</v>
      </c>
      <c r="Q16" s="750">
        <v>0</v>
      </c>
      <c r="R16" s="750">
        <v>0</v>
      </c>
      <c r="S16" s="750">
        <v>0</v>
      </c>
      <c r="T16" s="750">
        <v>0</v>
      </c>
      <c r="U16" s="750">
        <v>35</v>
      </c>
      <c r="V16" s="750">
        <v>0</v>
      </c>
      <c r="W16" s="750">
        <v>0</v>
      </c>
      <c r="X16" s="750">
        <v>0</v>
      </c>
      <c r="Y16" s="750">
        <v>0</v>
      </c>
      <c r="Z16" s="750">
        <v>0</v>
      </c>
      <c r="AA16" s="750">
        <v>0</v>
      </c>
      <c r="AB16" s="750">
        <v>1</v>
      </c>
      <c r="AC16" s="750">
        <v>0</v>
      </c>
      <c r="AD16" s="750">
        <v>0</v>
      </c>
      <c r="AE16" s="750">
        <v>0</v>
      </c>
      <c r="AF16" s="750">
        <v>0</v>
      </c>
      <c r="AG16" s="750"/>
      <c r="AH16" s="750"/>
      <c r="AI16" s="750"/>
      <c r="AJ16" s="750"/>
      <c r="AK16" s="750"/>
      <c r="AL16" s="791">
        <f t="shared" si="0"/>
        <v>1702</v>
      </c>
      <c r="AM16" s="750">
        <v>0</v>
      </c>
      <c r="AN16" s="750">
        <v>0</v>
      </c>
      <c r="AO16" s="750">
        <v>0</v>
      </c>
      <c r="AP16" s="750">
        <v>0</v>
      </c>
      <c r="AQ16" s="750">
        <v>0</v>
      </c>
      <c r="AR16" s="750">
        <v>0</v>
      </c>
      <c r="AS16" s="750">
        <v>0</v>
      </c>
      <c r="AT16" s="750">
        <v>0</v>
      </c>
      <c r="AU16" s="750">
        <v>0</v>
      </c>
      <c r="AV16" s="750">
        <v>0</v>
      </c>
      <c r="AW16" s="750">
        <v>0</v>
      </c>
      <c r="AX16" s="750">
        <v>2</v>
      </c>
      <c r="AY16" s="750">
        <v>0</v>
      </c>
      <c r="AZ16" s="750">
        <f t="shared" si="1"/>
        <v>1704</v>
      </c>
    </row>
    <row r="17" spans="1:52" s="776" customFormat="1" ht="16.2" customHeight="1">
      <c r="A17" s="792" t="s">
        <v>223</v>
      </c>
      <c r="B17" s="751" t="s">
        <v>224</v>
      </c>
      <c r="C17" s="752">
        <v>3236</v>
      </c>
      <c r="D17" s="752">
        <v>0</v>
      </c>
      <c r="E17" s="752">
        <v>0</v>
      </c>
      <c r="F17" s="752">
        <v>0</v>
      </c>
      <c r="G17" s="752">
        <v>0</v>
      </c>
      <c r="H17" s="752">
        <v>0</v>
      </c>
      <c r="I17" s="752">
        <v>5</v>
      </c>
      <c r="J17" s="752">
        <v>0</v>
      </c>
      <c r="K17" s="752">
        <v>0</v>
      </c>
      <c r="L17" s="752">
        <v>0</v>
      </c>
      <c r="M17" s="752">
        <v>0</v>
      </c>
      <c r="N17" s="752">
        <v>0</v>
      </c>
      <c r="O17" s="752">
        <v>0</v>
      </c>
      <c r="P17" s="752">
        <v>0</v>
      </c>
      <c r="Q17" s="752">
        <v>0</v>
      </c>
      <c r="R17" s="752">
        <v>0</v>
      </c>
      <c r="S17" s="778">
        <v>368</v>
      </c>
      <c r="T17" s="752">
        <v>0</v>
      </c>
      <c r="U17" s="752">
        <v>0</v>
      </c>
      <c r="V17" s="752">
        <v>0</v>
      </c>
      <c r="W17" s="752">
        <v>0</v>
      </c>
      <c r="X17" s="752">
        <v>0</v>
      </c>
      <c r="Y17" s="752">
        <v>0</v>
      </c>
      <c r="Z17" s="752">
        <v>0</v>
      </c>
      <c r="AA17" s="752">
        <v>0</v>
      </c>
      <c r="AB17" s="752">
        <v>6</v>
      </c>
      <c r="AC17" s="752">
        <v>0</v>
      </c>
      <c r="AD17" s="752">
        <v>0</v>
      </c>
      <c r="AE17" s="752">
        <v>0</v>
      </c>
      <c r="AF17" s="752">
        <v>0</v>
      </c>
      <c r="AG17" s="752"/>
      <c r="AH17" s="752"/>
      <c r="AI17" s="752"/>
      <c r="AJ17" s="752"/>
      <c r="AK17" s="752"/>
      <c r="AL17" s="793">
        <f t="shared" si="0"/>
        <v>3615</v>
      </c>
      <c r="AM17" s="752">
        <v>0</v>
      </c>
      <c r="AN17" s="752">
        <v>0</v>
      </c>
      <c r="AO17" s="752">
        <v>0</v>
      </c>
      <c r="AP17" s="752">
        <v>0</v>
      </c>
      <c r="AQ17" s="752">
        <v>0</v>
      </c>
      <c r="AR17" s="752">
        <v>0</v>
      </c>
      <c r="AS17" s="752">
        <v>0</v>
      </c>
      <c r="AT17" s="752">
        <v>0</v>
      </c>
      <c r="AU17" s="752">
        <v>0</v>
      </c>
      <c r="AV17" s="752">
        <v>0</v>
      </c>
      <c r="AW17" s="752">
        <v>0</v>
      </c>
      <c r="AX17" s="752">
        <v>1</v>
      </c>
      <c r="AY17" s="752">
        <v>0</v>
      </c>
      <c r="AZ17" s="752">
        <f t="shared" si="1"/>
        <v>3616</v>
      </c>
    </row>
    <row r="18" spans="1:52" s="776" customFormat="1" ht="16.2" customHeight="1">
      <c r="A18" s="788" t="s">
        <v>225</v>
      </c>
      <c r="B18" s="753" t="s">
        <v>226</v>
      </c>
      <c r="C18" s="754">
        <v>4842</v>
      </c>
      <c r="D18" s="754">
        <v>0</v>
      </c>
      <c r="E18" s="754">
        <v>0</v>
      </c>
      <c r="F18" s="754">
        <v>0</v>
      </c>
      <c r="G18" s="754">
        <v>0</v>
      </c>
      <c r="H18" s="754">
        <v>0</v>
      </c>
      <c r="I18" s="754">
        <v>14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4">
        <v>0</v>
      </c>
      <c r="Y18" s="754">
        <v>0</v>
      </c>
      <c r="Z18" s="754">
        <v>0</v>
      </c>
      <c r="AA18" s="754">
        <v>0</v>
      </c>
      <c r="AB18" s="754">
        <v>16</v>
      </c>
      <c r="AC18" s="754">
        <v>0</v>
      </c>
      <c r="AD18" s="754">
        <v>0</v>
      </c>
      <c r="AE18" s="754">
        <v>0</v>
      </c>
      <c r="AF18" s="754">
        <v>0</v>
      </c>
      <c r="AG18" s="862"/>
      <c r="AH18" s="862"/>
      <c r="AI18" s="862"/>
      <c r="AJ18" s="862"/>
      <c r="AK18" s="862"/>
      <c r="AL18" s="789">
        <f t="shared" si="0"/>
        <v>4872</v>
      </c>
      <c r="AM18" s="754">
        <v>0</v>
      </c>
      <c r="AN18" s="754">
        <v>0</v>
      </c>
      <c r="AO18" s="754">
        <v>0</v>
      </c>
      <c r="AP18" s="754">
        <v>0</v>
      </c>
      <c r="AQ18" s="754">
        <v>0</v>
      </c>
      <c r="AR18" s="754">
        <v>0</v>
      </c>
      <c r="AS18" s="754">
        <v>0</v>
      </c>
      <c r="AT18" s="754">
        <v>0</v>
      </c>
      <c r="AU18" s="754">
        <v>0</v>
      </c>
      <c r="AV18" s="754">
        <v>0</v>
      </c>
      <c r="AW18" s="754">
        <v>0</v>
      </c>
      <c r="AX18" s="754">
        <v>8</v>
      </c>
      <c r="AY18" s="754">
        <v>0</v>
      </c>
      <c r="AZ18" s="754">
        <f t="shared" si="1"/>
        <v>4880</v>
      </c>
    </row>
    <row r="19" spans="1:52" s="776" customFormat="1" ht="16.2" customHeight="1">
      <c r="A19" s="790" t="s">
        <v>152</v>
      </c>
      <c r="B19" s="749" t="s">
        <v>227</v>
      </c>
      <c r="C19" s="750">
        <v>39884</v>
      </c>
      <c r="D19" s="750">
        <v>2538</v>
      </c>
      <c r="E19" s="750">
        <v>0</v>
      </c>
      <c r="F19" s="750">
        <v>0</v>
      </c>
      <c r="G19" s="750">
        <v>421</v>
      </c>
      <c r="H19" s="750">
        <v>0</v>
      </c>
      <c r="I19" s="750">
        <v>179</v>
      </c>
      <c r="J19" s="750">
        <v>0</v>
      </c>
      <c r="K19" s="750">
        <v>0</v>
      </c>
      <c r="L19" s="750">
        <v>0</v>
      </c>
      <c r="M19" s="750">
        <v>0</v>
      </c>
      <c r="N19" s="750">
        <v>180</v>
      </c>
      <c r="O19" s="750">
        <v>0</v>
      </c>
      <c r="P19" s="750">
        <v>1</v>
      </c>
      <c r="Q19" s="750">
        <v>603</v>
      </c>
      <c r="R19" s="750">
        <v>3</v>
      </c>
      <c r="S19" s="750">
        <v>2</v>
      </c>
      <c r="T19" s="750">
        <v>0</v>
      </c>
      <c r="U19" s="750">
        <v>0</v>
      </c>
      <c r="V19" s="750">
        <v>0</v>
      </c>
      <c r="W19" s="750">
        <v>0</v>
      </c>
      <c r="X19" s="750">
        <v>165</v>
      </c>
      <c r="Y19" s="750">
        <v>0</v>
      </c>
      <c r="Z19" s="750">
        <v>131</v>
      </c>
      <c r="AA19" s="750">
        <v>0</v>
      </c>
      <c r="AB19" s="750">
        <v>127</v>
      </c>
      <c r="AC19" s="750">
        <v>0</v>
      </c>
      <c r="AD19" s="750">
        <v>0</v>
      </c>
      <c r="AE19" s="750">
        <v>0</v>
      </c>
      <c r="AF19" s="750">
        <v>161</v>
      </c>
      <c r="AG19" s="750"/>
      <c r="AH19" s="750"/>
      <c r="AI19" s="750"/>
      <c r="AJ19" s="750"/>
      <c r="AK19" s="750"/>
      <c r="AL19" s="791">
        <f t="shared" si="0"/>
        <v>44395</v>
      </c>
      <c r="AM19" s="750">
        <v>0</v>
      </c>
      <c r="AN19" s="750">
        <v>0</v>
      </c>
      <c r="AO19" s="750">
        <v>0</v>
      </c>
      <c r="AP19" s="750">
        <v>0</v>
      </c>
      <c r="AQ19" s="750">
        <v>0</v>
      </c>
      <c r="AR19" s="750">
        <v>0</v>
      </c>
      <c r="AS19" s="750">
        <v>0</v>
      </c>
      <c r="AT19" s="750">
        <v>0</v>
      </c>
      <c r="AU19" s="750">
        <v>1419</v>
      </c>
      <c r="AV19" s="750">
        <v>442</v>
      </c>
      <c r="AW19" s="750">
        <v>233</v>
      </c>
      <c r="AX19" s="750">
        <v>20</v>
      </c>
      <c r="AY19" s="750">
        <v>0</v>
      </c>
      <c r="AZ19" s="750">
        <f t="shared" si="1"/>
        <v>46509</v>
      </c>
    </row>
    <row r="20" spans="1:52" s="776" customFormat="1" ht="16.2" customHeight="1">
      <c r="A20" s="790" t="s">
        <v>228</v>
      </c>
      <c r="B20" s="749" t="s">
        <v>229</v>
      </c>
      <c r="C20" s="750">
        <v>1008</v>
      </c>
      <c r="D20" s="750">
        <v>0</v>
      </c>
      <c r="E20" s="750">
        <v>0</v>
      </c>
      <c r="F20" s="750">
        <v>0</v>
      </c>
      <c r="G20" s="750">
        <v>0</v>
      </c>
      <c r="H20" s="750">
        <v>0</v>
      </c>
      <c r="I20" s="750">
        <v>4</v>
      </c>
      <c r="J20" s="750">
        <v>0</v>
      </c>
      <c r="K20" s="750">
        <v>0</v>
      </c>
      <c r="L20" s="750">
        <v>0</v>
      </c>
      <c r="M20" s="750">
        <v>0</v>
      </c>
      <c r="N20" s="750">
        <v>0</v>
      </c>
      <c r="O20" s="750">
        <v>1</v>
      </c>
      <c r="P20" s="750">
        <v>0</v>
      </c>
      <c r="Q20" s="750">
        <v>0</v>
      </c>
      <c r="R20" s="750">
        <v>0</v>
      </c>
      <c r="S20" s="750">
        <v>0</v>
      </c>
      <c r="T20" s="750">
        <v>0</v>
      </c>
      <c r="U20" s="750">
        <v>0</v>
      </c>
      <c r="V20" s="750">
        <v>0</v>
      </c>
      <c r="W20" s="750">
        <v>0</v>
      </c>
      <c r="X20" s="750">
        <v>0</v>
      </c>
      <c r="Y20" s="750">
        <v>0</v>
      </c>
      <c r="Z20" s="750">
        <v>0</v>
      </c>
      <c r="AA20" s="750">
        <v>0</v>
      </c>
      <c r="AB20" s="750">
        <v>4</v>
      </c>
      <c r="AC20" s="750">
        <v>0</v>
      </c>
      <c r="AD20" s="750">
        <v>0</v>
      </c>
      <c r="AE20" s="750">
        <v>0</v>
      </c>
      <c r="AF20" s="750">
        <v>0</v>
      </c>
      <c r="AG20" s="750"/>
      <c r="AH20" s="750"/>
      <c r="AI20" s="750"/>
      <c r="AJ20" s="750"/>
      <c r="AK20" s="750"/>
      <c r="AL20" s="791">
        <f t="shared" si="0"/>
        <v>1017</v>
      </c>
      <c r="AM20" s="750">
        <v>0</v>
      </c>
      <c r="AN20" s="750">
        <v>0</v>
      </c>
      <c r="AO20" s="750">
        <v>0</v>
      </c>
      <c r="AP20" s="750">
        <v>0</v>
      </c>
      <c r="AQ20" s="750">
        <v>11</v>
      </c>
      <c r="AR20" s="750">
        <v>0</v>
      </c>
      <c r="AS20" s="750">
        <v>0</v>
      </c>
      <c r="AT20" s="750">
        <v>0</v>
      </c>
      <c r="AU20" s="750">
        <v>0</v>
      </c>
      <c r="AV20" s="750">
        <v>0</v>
      </c>
      <c r="AW20" s="750">
        <v>0</v>
      </c>
      <c r="AX20" s="750">
        <v>1</v>
      </c>
      <c r="AY20" s="750">
        <v>0</v>
      </c>
      <c r="AZ20" s="750">
        <f t="shared" si="1"/>
        <v>1029</v>
      </c>
    </row>
    <row r="21" spans="1:52" s="776" customFormat="1" ht="16.2" customHeight="1">
      <c r="A21" s="790" t="s">
        <v>153</v>
      </c>
      <c r="B21" s="749" t="s">
        <v>230</v>
      </c>
      <c r="C21" s="750">
        <v>1919</v>
      </c>
      <c r="D21" s="750">
        <v>0</v>
      </c>
      <c r="E21" s="750">
        <v>0</v>
      </c>
      <c r="F21" s="750">
        <v>0</v>
      </c>
      <c r="G21" s="750">
        <v>0</v>
      </c>
      <c r="H21" s="750">
        <v>0</v>
      </c>
      <c r="I21" s="750">
        <v>12</v>
      </c>
      <c r="J21" s="750">
        <v>0</v>
      </c>
      <c r="K21" s="750">
        <v>0</v>
      </c>
      <c r="L21" s="750">
        <v>0</v>
      </c>
      <c r="M21" s="750">
        <v>0</v>
      </c>
      <c r="N21" s="750">
        <v>22</v>
      </c>
      <c r="O21" s="750">
        <v>0</v>
      </c>
      <c r="P21" s="750">
        <v>0</v>
      </c>
      <c r="Q21" s="750">
        <v>1</v>
      </c>
      <c r="R21" s="750">
        <v>0</v>
      </c>
      <c r="S21" s="750">
        <v>0</v>
      </c>
      <c r="T21" s="750">
        <v>0</v>
      </c>
      <c r="U21" s="750">
        <v>0</v>
      </c>
      <c r="V21" s="750">
        <v>0</v>
      </c>
      <c r="W21" s="750">
        <v>0</v>
      </c>
      <c r="X21" s="750">
        <v>3</v>
      </c>
      <c r="Y21" s="750">
        <v>0</v>
      </c>
      <c r="Z21" s="750">
        <v>0</v>
      </c>
      <c r="AA21" s="750">
        <v>0</v>
      </c>
      <c r="AB21" s="750">
        <v>13</v>
      </c>
      <c r="AC21" s="750">
        <v>0</v>
      </c>
      <c r="AD21" s="750">
        <v>0</v>
      </c>
      <c r="AE21" s="750">
        <v>0</v>
      </c>
      <c r="AF21" s="750">
        <v>0</v>
      </c>
      <c r="AG21" s="750"/>
      <c r="AH21" s="750"/>
      <c r="AI21" s="750"/>
      <c r="AJ21" s="750"/>
      <c r="AK21" s="750"/>
      <c r="AL21" s="791">
        <f t="shared" si="0"/>
        <v>1970</v>
      </c>
      <c r="AM21" s="750">
        <v>0</v>
      </c>
      <c r="AN21" s="750">
        <v>0</v>
      </c>
      <c r="AO21" s="750">
        <v>0</v>
      </c>
      <c r="AP21" s="750">
        <v>0</v>
      </c>
      <c r="AQ21" s="750">
        <v>0</v>
      </c>
      <c r="AR21" s="750">
        <v>0</v>
      </c>
      <c r="AS21" s="750">
        <v>0</v>
      </c>
      <c r="AT21" s="750">
        <v>0</v>
      </c>
      <c r="AU21" s="750">
        <v>0</v>
      </c>
      <c r="AV21" s="750">
        <v>0</v>
      </c>
      <c r="AW21" s="750">
        <v>0</v>
      </c>
      <c r="AX21" s="750">
        <v>1</v>
      </c>
      <c r="AY21" s="750">
        <v>0</v>
      </c>
      <c r="AZ21" s="750">
        <f t="shared" si="1"/>
        <v>1971</v>
      </c>
    </row>
    <row r="22" spans="1:52" s="776" customFormat="1" ht="16.2" customHeight="1">
      <c r="A22" s="792" t="s">
        <v>231</v>
      </c>
      <c r="B22" s="751" t="s">
        <v>232</v>
      </c>
      <c r="C22" s="752">
        <v>5827</v>
      </c>
      <c r="D22" s="752">
        <v>0</v>
      </c>
      <c r="E22" s="752">
        <v>0</v>
      </c>
      <c r="F22" s="752">
        <v>0</v>
      </c>
      <c r="G22" s="752">
        <v>0</v>
      </c>
      <c r="H22" s="752">
        <v>0</v>
      </c>
      <c r="I22" s="752">
        <v>15</v>
      </c>
      <c r="J22" s="752">
        <v>0</v>
      </c>
      <c r="K22" s="752">
        <v>0</v>
      </c>
      <c r="L22" s="752">
        <v>0</v>
      </c>
      <c r="M22" s="752">
        <v>0</v>
      </c>
      <c r="N22" s="752">
        <v>0</v>
      </c>
      <c r="O22" s="752">
        <v>0</v>
      </c>
      <c r="P22" s="752">
        <v>0</v>
      </c>
      <c r="Q22" s="752">
        <v>0</v>
      </c>
      <c r="R22" s="752">
        <v>0</v>
      </c>
      <c r="S22" s="752">
        <v>0</v>
      </c>
      <c r="T22" s="752">
        <v>0</v>
      </c>
      <c r="U22" s="752">
        <v>0</v>
      </c>
      <c r="V22" s="752">
        <v>0</v>
      </c>
      <c r="W22" s="752">
        <v>0</v>
      </c>
      <c r="X22" s="752">
        <v>0</v>
      </c>
      <c r="Y22" s="752">
        <v>0</v>
      </c>
      <c r="Z22" s="752">
        <v>0</v>
      </c>
      <c r="AA22" s="752">
        <v>0</v>
      </c>
      <c r="AB22" s="752">
        <v>21</v>
      </c>
      <c r="AC22" s="752">
        <v>0</v>
      </c>
      <c r="AD22" s="752">
        <v>1</v>
      </c>
      <c r="AE22" s="752">
        <v>0</v>
      </c>
      <c r="AF22" s="752">
        <v>0</v>
      </c>
      <c r="AG22" s="752"/>
      <c r="AH22" s="752"/>
      <c r="AI22" s="752"/>
      <c r="AJ22" s="752"/>
      <c r="AK22" s="752"/>
      <c r="AL22" s="793">
        <f t="shared" si="0"/>
        <v>5864</v>
      </c>
      <c r="AM22" s="752">
        <v>0</v>
      </c>
      <c r="AN22" s="752">
        <v>0</v>
      </c>
      <c r="AO22" s="752">
        <v>0</v>
      </c>
      <c r="AP22" s="752">
        <v>0</v>
      </c>
      <c r="AQ22" s="752">
        <v>0</v>
      </c>
      <c r="AR22" s="752">
        <v>0</v>
      </c>
      <c r="AS22" s="752">
        <v>0</v>
      </c>
      <c r="AT22" s="752">
        <v>0</v>
      </c>
      <c r="AU22" s="752">
        <v>0</v>
      </c>
      <c r="AV22" s="752">
        <v>0</v>
      </c>
      <c r="AW22" s="752">
        <v>0</v>
      </c>
      <c r="AX22" s="752">
        <v>4</v>
      </c>
      <c r="AY22" s="752">
        <v>0</v>
      </c>
      <c r="AZ22" s="752">
        <f t="shared" si="1"/>
        <v>5868</v>
      </c>
    </row>
    <row r="23" spans="1:52" s="776" customFormat="1" ht="16.2" customHeight="1">
      <c r="A23" s="788" t="s">
        <v>154</v>
      </c>
      <c r="B23" s="753" t="s">
        <v>233</v>
      </c>
      <c r="C23" s="754">
        <v>2884</v>
      </c>
      <c r="D23" s="754">
        <v>0</v>
      </c>
      <c r="E23" s="754">
        <v>0</v>
      </c>
      <c r="F23" s="754">
        <v>0</v>
      </c>
      <c r="G23" s="754">
        <v>0</v>
      </c>
      <c r="H23" s="754">
        <v>0</v>
      </c>
      <c r="I23" s="754">
        <v>6</v>
      </c>
      <c r="J23" s="754">
        <v>0</v>
      </c>
      <c r="K23" s="754">
        <v>0</v>
      </c>
      <c r="L23" s="754">
        <v>0</v>
      </c>
      <c r="M23" s="754">
        <v>0</v>
      </c>
      <c r="N23" s="754">
        <v>0</v>
      </c>
      <c r="O23" s="754">
        <v>0</v>
      </c>
      <c r="P23" s="754">
        <v>0</v>
      </c>
      <c r="Q23" s="754">
        <v>0</v>
      </c>
      <c r="R23" s="754">
        <v>0</v>
      </c>
      <c r="S23" s="754">
        <v>2</v>
      </c>
      <c r="T23" s="754">
        <v>0</v>
      </c>
      <c r="U23" s="754">
        <v>0</v>
      </c>
      <c r="V23" s="754">
        <v>0</v>
      </c>
      <c r="W23" s="754">
        <v>0</v>
      </c>
      <c r="X23" s="754">
        <v>0</v>
      </c>
      <c r="Y23" s="754">
        <v>0</v>
      </c>
      <c r="Z23" s="754">
        <v>0</v>
      </c>
      <c r="AA23" s="754">
        <v>0</v>
      </c>
      <c r="AB23" s="754">
        <v>12</v>
      </c>
      <c r="AC23" s="754">
        <v>0</v>
      </c>
      <c r="AD23" s="754">
        <v>0</v>
      </c>
      <c r="AE23" s="754">
        <v>0</v>
      </c>
      <c r="AF23" s="754">
        <v>0</v>
      </c>
      <c r="AG23" s="862"/>
      <c r="AH23" s="862"/>
      <c r="AI23" s="862"/>
      <c r="AJ23" s="862"/>
      <c r="AK23" s="862"/>
      <c r="AL23" s="789">
        <f t="shared" si="0"/>
        <v>2904</v>
      </c>
      <c r="AM23" s="754">
        <v>0</v>
      </c>
      <c r="AN23" s="754">
        <v>0</v>
      </c>
      <c r="AO23" s="754">
        <v>0</v>
      </c>
      <c r="AP23" s="754">
        <v>0</v>
      </c>
      <c r="AQ23" s="754">
        <v>119</v>
      </c>
      <c r="AR23" s="754">
        <v>0</v>
      </c>
      <c r="AS23" s="754">
        <v>0</v>
      </c>
      <c r="AT23" s="754">
        <v>0</v>
      </c>
      <c r="AU23" s="754">
        <v>0</v>
      </c>
      <c r="AV23" s="754">
        <v>0</v>
      </c>
      <c r="AW23" s="754">
        <v>0</v>
      </c>
      <c r="AX23" s="754">
        <v>0</v>
      </c>
      <c r="AY23" s="754">
        <v>0</v>
      </c>
      <c r="AZ23" s="754">
        <f t="shared" si="1"/>
        <v>3023</v>
      </c>
    </row>
    <row r="24" spans="1:52" s="776" customFormat="1" ht="16.2" customHeight="1">
      <c r="A24" s="790" t="s">
        <v>155</v>
      </c>
      <c r="B24" s="749" t="s">
        <v>234</v>
      </c>
      <c r="C24" s="750">
        <v>3046</v>
      </c>
      <c r="D24" s="750">
        <v>0</v>
      </c>
      <c r="E24" s="750">
        <v>0</v>
      </c>
      <c r="F24" s="750">
        <v>0</v>
      </c>
      <c r="G24" s="750">
        <v>0</v>
      </c>
      <c r="H24" s="750">
        <v>0</v>
      </c>
      <c r="I24" s="750">
        <v>15</v>
      </c>
      <c r="J24" s="750">
        <v>0</v>
      </c>
      <c r="K24" s="750">
        <v>0</v>
      </c>
      <c r="L24" s="750">
        <v>0</v>
      </c>
      <c r="M24" s="750">
        <v>0</v>
      </c>
      <c r="N24" s="750">
        <v>0</v>
      </c>
      <c r="O24" s="750">
        <v>0</v>
      </c>
      <c r="P24" s="750">
        <v>0</v>
      </c>
      <c r="Q24" s="750">
        <v>0</v>
      </c>
      <c r="R24" s="750">
        <v>0</v>
      </c>
      <c r="S24" s="750">
        <v>0</v>
      </c>
      <c r="T24" s="750">
        <v>0</v>
      </c>
      <c r="U24" s="750">
        <v>0</v>
      </c>
      <c r="V24" s="750">
        <v>0</v>
      </c>
      <c r="W24" s="750">
        <v>0</v>
      </c>
      <c r="X24" s="750">
        <v>0</v>
      </c>
      <c r="Y24" s="750">
        <v>0</v>
      </c>
      <c r="Z24" s="750">
        <v>0</v>
      </c>
      <c r="AA24" s="750">
        <v>0</v>
      </c>
      <c r="AB24" s="750">
        <v>8</v>
      </c>
      <c r="AC24" s="750">
        <v>0</v>
      </c>
      <c r="AD24" s="750">
        <v>0</v>
      </c>
      <c r="AE24" s="750">
        <v>0</v>
      </c>
      <c r="AF24" s="750">
        <v>0</v>
      </c>
      <c r="AG24" s="750"/>
      <c r="AH24" s="750"/>
      <c r="AI24" s="750"/>
      <c r="AJ24" s="750"/>
      <c r="AK24" s="750"/>
      <c r="AL24" s="791">
        <f t="shared" si="0"/>
        <v>3069</v>
      </c>
      <c r="AM24" s="750">
        <v>0</v>
      </c>
      <c r="AN24" s="750">
        <v>0</v>
      </c>
      <c r="AO24" s="750">
        <v>0</v>
      </c>
      <c r="AP24" s="750">
        <v>0</v>
      </c>
      <c r="AQ24" s="750">
        <v>0</v>
      </c>
      <c r="AR24" s="750">
        <v>0</v>
      </c>
      <c r="AS24" s="750">
        <v>0</v>
      </c>
      <c r="AT24" s="750">
        <v>0</v>
      </c>
      <c r="AU24" s="750">
        <v>0</v>
      </c>
      <c r="AV24" s="750">
        <v>0</v>
      </c>
      <c r="AW24" s="750">
        <v>0</v>
      </c>
      <c r="AX24" s="750">
        <v>0</v>
      </c>
      <c r="AY24" s="750">
        <v>0</v>
      </c>
      <c r="AZ24" s="750">
        <f t="shared" si="1"/>
        <v>3069</v>
      </c>
    </row>
    <row r="25" spans="1:52" s="776" customFormat="1" ht="16.2" customHeight="1">
      <c r="A25" s="790" t="s">
        <v>156</v>
      </c>
      <c r="B25" s="749" t="s">
        <v>235</v>
      </c>
      <c r="C25" s="750">
        <v>13149</v>
      </c>
      <c r="D25" s="750">
        <v>0</v>
      </c>
      <c r="E25" s="750">
        <v>0</v>
      </c>
      <c r="F25" s="750">
        <v>0</v>
      </c>
      <c r="G25" s="750">
        <v>0</v>
      </c>
      <c r="H25" s="750">
        <v>0</v>
      </c>
      <c r="I25" s="750">
        <v>28</v>
      </c>
      <c r="J25" s="750">
        <v>0</v>
      </c>
      <c r="K25" s="750">
        <v>0</v>
      </c>
      <c r="L25" s="750">
        <v>0</v>
      </c>
      <c r="M25" s="750">
        <v>0</v>
      </c>
      <c r="N25" s="750">
        <v>0</v>
      </c>
      <c r="O25" s="750">
        <v>0</v>
      </c>
      <c r="P25" s="750">
        <v>10</v>
      </c>
      <c r="Q25" s="750">
        <v>0</v>
      </c>
      <c r="R25" s="750">
        <v>0</v>
      </c>
      <c r="S25" s="750">
        <v>0</v>
      </c>
      <c r="T25" s="750">
        <v>0</v>
      </c>
      <c r="U25" s="750">
        <v>0</v>
      </c>
      <c r="V25" s="750">
        <v>0</v>
      </c>
      <c r="W25" s="750">
        <v>38</v>
      </c>
      <c r="X25" s="750">
        <v>0</v>
      </c>
      <c r="Y25" s="750">
        <v>1</v>
      </c>
      <c r="Z25" s="750">
        <v>0</v>
      </c>
      <c r="AA25" s="750">
        <v>0</v>
      </c>
      <c r="AB25" s="750">
        <v>14</v>
      </c>
      <c r="AC25" s="750">
        <v>0</v>
      </c>
      <c r="AD25" s="750">
        <v>0</v>
      </c>
      <c r="AE25" s="750">
        <v>0</v>
      </c>
      <c r="AF25" s="750">
        <v>0</v>
      </c>
      <c r="AG25" s="750"/>
      <c r="AH25" s="750"/>
      <c r="AI25" s="750"/>
      <c r="AJ25" s="750"/>
      <c r="AK25" s="750"/>
      <c r="AL25" s="791">
        <f t="shared" si="0"/>
        <v>13240</v>
      </c>
      <c r="AM25" s="750">
        <v>0</v>
      </c>
      <c r="AN25" s="750">
        <v>76</v>
      </c>
      <c r="AO25" s="750">
        <v>0</v>
      </c>
      <c r="AP25" s="750">
        <v>0</v>
      </c>
      <c r="AQ25" s="750">
        <v>0</v>
      </c>
      <c r="AR25" s="750">
        <v>0</v>
      </c>
      <c r="AS25" s="750">
        <v>0</v>
      </c>
      <c r="AT25" s="750">
        <v>0</v>
      </c>
      <c r="AU25" s="750">
        <v>0</v>
      </c>
      <c r="AV25" s="750">
        <v>0</v>
      </c>
      <c r="AW25" s="750">
        <v>0</v>
      </c>
      <c r="AX25" s="750">
        <v>7</v>
      </c>
      <c r="AY25" s="750">
        <v>0</v>
      </c>
      <c r="AZ25" s="750">
        <f t="shared" si="1"/>
        <v>13323</v>
      </c>
    </row>
    <row r="26" spans="1:52" s="776" customFormat="1" ht="16.2" customHeight="1">
      <c r="A26" s="790" t="s">
        <v>157</v>
      </c>
      <c r="B26" s="749" t="s">
        <v>236</v>
      </c>
      <c r="C26" s="750">
        <v>4489</v>
      </c>
      <c r="D26" s="750">
        <v>0</v>
      </c>
      <c r="E26" s="750">
        <v>0</v>
      </c>
      <c r="F26" s="750">
        <v>0</v>
      </c>
      <c r="G26" s="750">
        <v>0</v>
      </c>
      <c r="H26" s="750">
        <v>0</v>
      </c>
      <c r="I26" s="750">
        <v>6</v>
      </c>
      <c r="J26" s="750">
        <v>0</v>
      </c>
      <c r="K26" s="750">
        <v>0</v>
      </c>
      <c r="L26" s="750">
        <v>0</v>
      </c>
      <c r="M26" s="750">
        <v>0</v>
      </c>
      <c r="N26" s="750">
        <v>0</v>
      </c>
      <c r="O26" s="750">
        <v>0</v>
      </c>
      <c r="P26" s="750">
        <v>0</v>
      </c>
      <c r="Q26" s="750">
        <v>0</v>
      </c>
      <c r="R26" s="750">
        <v>235</v>
      </c>
      <c r="S26" s="750">
        <v>0</v>
      </c>
      <c r="T26" s="750">
        <v>0</v>
      </c>
      <c r="U26" s="750">
        <v>0</v>
      </c>
      <c r="V26" s="750">
        <v>0</v>
      </c>
      <c r="W26" s="750">
        <v>0</v>
      </c>
      <c r="X26" s="750">
        <v>7</v>
      </c>
      <c r="Y26" s="750">
        <v>0</v>
      </c>
      <c r="Z26" s="750">
        <v>0</v>
      </c>
      <c r="AA26" s="750">
        <v>0</v>
      </c>
      <c r="AB26" s="750">
        <v>11</v>
      </c>
      <c r="AC26" s="750">
        <v>0</v>
      </c>
      <c r="AD26" s="750">
        <v>0</v>
      </c>
      <c r="AE26" s="750">
        <v>0</v>
      </c>
      <c r="AF26" s="750">
        <v>0</v>
      </c>
      <c r="AG26" s="750"/>
      <c r="AH26" s="750"/>
      <c r="AI26" s="750"/>
      <c r="AJ26" s="750"/>
      <c r="AK26" s="750"/>
      <c r="AL26" s="791">
        <f t="shared" si="0"/>
        <v>4748</v>
      </c>
      <c r="AM26" s="750">
        <v>0</v>
      </c>
      <c r="AN26" s="750">
        <v>0</v>
      </c>
      <c r="AO26" s="750">
        <v>0</v>
      </c>
      <c r="AP26" s="750">
        <v>0</v>
      </c>
      <c r="AQ26" s="750">
        <v>0</v>
      </c>
      <c r="AR26" s="750">
        <v>0</v>
      </c>
      <c r="AS26" s="750">
        <v>0</v>
      </c>
      <c r="AT26" s="750">
        <v>0</v>
      </c>
      <c r="AU26" s="750">
        <v>0</v>
      </c>
      <c r="AV26" s="750">
        <v>0</v>
      </c>
      <c r="AW26" s="750">
        <v>0</v>
      </c>
      <c r="AX26" s="750">
        <v>1</v>
      </c>
      <c r="AY26" s="750">
        <v>0</v>
      </c>
      <c r="AZ26" s="750">
        <f t="shared" si="1"/>
        <v>4749</v>
      </c>
    </row>
    <row r="27" spans="1:52" s="776" customFormat="1" ht="16.2" customHeight="1">
      <c r="A27" s="792" t="s">
        <v>158</v>
      </c>
      <c r="B27" s="751" t="s">
        <v>237</v>
      </c>
      <c r="C27" s="752">
        <v>2157</v>
      </c>
      <c r="D27" s="752">
        <v>0</v>
      </c>
      <c r="E27" s="752">
        <v>0</v>
      </c>
      <c r="F27" s="752">
        <v>0</v>
      </c>
      <c r="G27" s="752">
        <v>0</v>
      </c>
      <c r="H27" s="752">
        <v>0</v>
      </c>
      <c r="I27" s="752">
        <v>8</v>
      </c>
      <c r="J27" s="752">
        <v>0</v>
      </c>
      <c r="K27" s="752">
        <v>0</v>
      </c>
      <c r="L27" s="752">
        <v>0</v>
      </c>
      <c r="M27" s="752">
        <v>0</v>
      </c>
      <c r="N27" s="752">
        <v>0</v>
      </c>
      <c r="O27" s="752">
        <v>0</v>
      </c>
      <c r="P27" s="752">
        <v>0</v>
      </c>
      <c r="Q27" s="752">
        <v>0</v>
      </c>
      <c r="R27" s="752">
        <v>0</v>
      </c>
      <c r="S27" s="752">
        <v>0</v>
      </c>
      <c r="T27" s="752">
        <v>0</v>
      </c>
      <c r="U27" s="752">
        <v>0</v>
      </c>
      <c r="V27" s="752">
        <v>0</v>
      </c>
      <c r="W27" s="752">
        <v>0</v>
      </c>
      <c r="X27" s="752">
        <v>0</v>
      </c>
      <c r="Y27" s="752">
        <v>0</v>
      </c>
      <c r="Z27" s="752">
        <v>0</v>
      </c>
      <c r="AA27" s="752">
        <v>0</v>
      </c>
      <c r="AB27" s="752">
        <v>10</v>
      </c>
      <c r="AC27" s="752">
        <v>0</v>
      </c>
      <c r="AD27" s="752">
        <v>0</v>
      </c>
      <c r="AE27" s="752">
        <v>0</v>
      </c>
      <c r="AF27" s="752">
        <v>0</v>
      </c>
      <c r="AG27" s="752"/>
      <c r="AH27" s="752"/>
      <c r="AI27" s="752"/>
      <c r="AJ27" s="752"/>
      <c r="AK27" s="752"/>
      <c r="AL27" s="793">
        <f t="shared" si="0"/>
        <v>2175</v>
      </c>
      <c r="AM27" s="752">
        <v>0</v>
      </c>
      <c r="AN27" s="752">
        <v>0</v>
      </c>
      <c r="AO27" s="752">
        <v>0</v>
      </c>
      <c r="AP27" s="752">
        <v>0</v>
      </c>
      <c r="AQ27" s="752">
        <v>0</v>
      </c>
      <c r="AR27" s="752">
        <v>0</v>
      </c>
      <c r="AS27" s="752">
        <v>0</v>
      </c>
      <c r="AT27" s="752">
        <v>0</v>
      </c>
      <c r="AU27" s="752">
        <v>0</v>
      </c>
      <c r="AV27" s="752">
        <v>0</v>
      </c>
      <c r="AW27" s="752">
        <v>0</v>
      </c>
      <c r="AX27" s="752">
        <v>0</v>
      </c>
      <c r="AY27" s="752">
        <v>0</v>
      </c>
      <c r="AZ27" s="752">
        <f t="shared" si="1"/>
        <v>2175</v>
      </c>
    </row>
    <row r="28" spans="1:52" s="776" customFormat="1" ht="16.2" customHeight="1">
      <c r="A28" s="788" t="s">
        <v>159</v>
      </c>
      <c r="B28" s="753" t="s">
        <v>238</v>
      </c>
      <c r="C28" s="754">
        <v>46539</v>
      </c>
      <c r="D28" s="754">
        <v>0</v>
      </c>
      <c r="E28" s="754">
        <v>0</v>
      </c>
      <c r="F28" s="754">
        <v>0</v>
      </c>
      <c r="G28" s="754">
        <v>0</v>
      </c>
      <c r="H28" s="754">
        <v>78</v>
      </c>
      <c r="I28" s="754">
        <v>178</v>
      </c>
      <c r="J28" s="754">
        <v>0</v>
      </c>
      <c r="K28" s="754">
        <v>136</v>
      </c>
      <c r="L28" s="754">
        <v>361</v>
      </c>
      <c r="M28" s="754">
        <v>180</v>
      </c>
      <c r="N28" s="754">
        <v>0</v>
      </c>
      <c r="O28" s="754">
        <v>0</v>
      </c>
      <c r="P28" s="754">
        <v>0</v>
      </c>
      <c r="Q28" s="754">
        <v>0</v>
      </c>
      <c r="R28" s="754">
        <v>0</v>
      </c>
      <c r="S28" s="754">
        <v>0</v>
      </c>
      <c r="T28" s="754">
        <v>0</v>
      </c>
      <c r="U28" s="754">
        <v>0</v>
      </c>
      <c r="V28" s="754">
        <v>0</v>
      </c>
      <c r="W28" s="754">
        <v>0</v>
      </c>
      <c r="X28" s="754">
        <v>0</v>
      </c>
      <c r="Y28" s="754">
        <v>0</v>
      </c>
      <c r="Z28" s="754">
        <v>0</v>
      </c>
      <c r="AA28" s="754">
        <v>0</v>
      </c>
      <c r="AB28" s="754">
        <v>173</v>
      </c>
      <c r="AC28" s="754">
        <v>0</v>
      </c>
      <c r="AD28" s="754">
        <v>0</v>
      </c>
      <c r="AE28" s="754">
        <v>0</v>
      </c>
      <c r="AF28" s="754">
        <v>0</v>
      </c>
      <c r="AG28" s="862"/>
      <c r="AH28" s="862"/>
      <c r="AI28" s="862"/>
      <c r="AJ28" s="862"/>
      <c r="AK28" s="862"/>
      <c r="AL28" s="789">
        <f t="shared" si="0"/>
        <v>47645</v>
      </c>
      <c r="AM28" s="754">
        <v>0</v>
      </c>
      <c r="AN28" s="754">
        <v>0</v>
      </c>
      <c r="AO28" s="754">
        <v>285</v>
      </c>
      <c r="AP28" s="754">
        <v>0</v>
      </c>
      <c r="AQ28" s="754">
        <v>0</v>
      </c>
      <c r="AR28" s="754">
        <v>240</v>
      </c>
      <c r="AS28" s="754">
        <v>124</v>
      </c>
      <c r="AT28" s="754">
        <v>0</v>
      </c>
      <c r="AU28" s="754">
        <v>0</v>
      </c>
      <c r="AV28" s="754">
        <v>0</v>
      </c>
      <c r="AW28" s="754">
        <v>0</v>
      </c>
      <c r="AX28" s="754">
        <v>12</v>
      </c>
      <c r="AY28" s="754">
        <v>56</v>
      </c>
      <c r="AZ28" s="754">
        <f t="shared" si="1"/>
        <v>48362</v>
      </c>
    </row>
    <row r="29" spans="1:52" s="776" customFormat="1" ht="16.2" customHeight="1">
      <c r="A29" s="790" t="s">
        <v>239</v>
      </c>
      <c r="B29" s="749" t="s">
        <v>240</v>
      </c>
      <c r="C29" s="750">
        <v>5557</v>
      </c>
      <c r="D29" s="750">
        <v>0</v>
      </c>
      <c r="E29" s="750">
        <v>0</v>
      </c>
      <c r="F29" s="750">
        <v>0</v>
      </c>
      <c r="G29" s="750">
        <v>0</v>
      </c>
      <c r="H29" s="750">
        <v>0</v>
      </c>
      <c r="I29" s="750">
        <v>8</v>
      </c>
      <c r="J29" s="750">
        <v>2</v>
      </c>
      <c r="K29" s="750">
        <v>0</v>
      </c>
      <c r="L29" s="750">
        <v>0</v>
      </c>
      <c r="M29" s="750">
        <v>0</v>
      </c>
      <c r="N29" s="750">
        <v>0</v>
      </c>
      <c r="O29" s="750">
        <v>0</v>
      </c>
      <c r="P29" s="750">
        <v>0</v>
      </c>
      <c r="Q29" s="750">
        <v>0</v>
      </c>
      <c r="R29" s="750">
        <v>0</v>
      </c>
      <c r="S29" s="750">
        <v>0</v>
      </c>
      <c r="T29" s="750">
        <v>0</v>
      </c>
      <c r="U29" s="750">
        <v>0</v>
      </c>
      <c r="V29" s="750">
        <v>0</v>
      </c>
      <c r="W29" s="750">
        <v>0</v>
      </c>
      <c r="X29" s="750">
        <v>0</v>
      </c>
      <c r="Y29" s="750">
        <v>0</v>
      </c>
      <c r="Z29" s="750">
        <v>0</v>
      </c>
      <c r="AA29" s="750">
        <v>0</v>
      </c>
      <c r="AB29" s="750">
        <v>14</v>
      </c>
      <c r="AC29" s="750">
        <v>0</v>
      </c>
      <c r="AD29" s="750">
        <v>0</v>
      </c>
      <c r="AE29" s="750">
        <v>0</v>
      </c>
      <c r="AF29" s="750">
        <v>0</v>
      </c>
      <c r="AG29" s="750"/>
      <c r="AH29" s="750"/>
      <c r="AI29" s="750"/>
      <c r="AJ29" s="750"/>
      <c r="AK29" s="750"/>
      <c r="AL29" s="791">
        <f t="shared" si="0"/>
        <v>5581</v>
      </c>
      <c r="AM29" s="750">
        <v>0</v>
      </c>
      <c r="AN29" s="750">
        <v>0</v>
      </c>
      <c r="AO29" s="750">
        <v>0</v>
      </c>
      <c r="AP29" s="750">
        <v>0</v>
      </c>
      <c r="AQ29" s="750">
        <v>0</v>
      </c>
      <c r="AR29" s="750">
        <v>0</v>
      </c>
      <c r="AS29" s="750">
        <v>0</v>
      </c>
      <c r="AT29" s="750">
        <v>0</v>
      </c>
      <c r="AU29" s="750">
        <v>0</v>
      </c>
      <c r="AV29" s="750">
        <v>0</v>
      </c>
      <c r="AW29" s="750">
        <v>0</v>
      </c>
      <c r="AX29" s="750">
        <v>2</v>
      </c>
      <c r="AY29" s="750">
        <v>0</v>
      </c>
      <c r="AZ29" s="750">
        <f t="shared" si="1"/>
        <v>5583</v>
      </c>
    </row>
    <row r="30" spans="1:52" s="776" customFormat="1" ht="16.2" customHeight="1">
      <c r="A30" s="790" t="s">
        <v>160</v>
      </c>
      <c r="B30" s="749" t="s">
        <v>241</v>
      </c>
      <c r="C30" s="750">
        <v>29287</v>
      </c>
      <c r="D30" s="750">
        <v>0</v>
      </c>
      <c r="E30" s="750">
        <v>0</v>
      </c>
      <c r="F30" s="750">
        <v>0</v>
      </c>
      <c r="G30" s="750">
        <v>0</v>
      </c>
      <c r="H30" s="750">
        <v>0</v>
      </c>
      <c r="I30" s="750">
        <v>95</v>
      </c>
      <c r="J30" s="750">
        <v>0</v>
      </c>
      <c r="K30" s="750">
        <v>0</v>
      </c>
      <c r="L30" s="750">
        <v>0</v>
      </c>
      <c r="M30" s="750">
        <v>1</v>
      </c>
      <c r="N30" s="750">
        <v>0</v>
      </c>
      <c r="O30" s="750">
        <v>0</v>
      </c>
      <c r="P30" s="750">
        <v>456</v>
      </c>
      <c r="Q30" s="750">
        <v>1</v>
      </c>
      <c r="R30" s="750">
        <v>0</v>
      </c>
      <c r="S30" s="750">
        <v>0</v>
      </c>
      <c r="T30" s="750">
        <v>0</v>
      </c>
      <c r="U30" s="750">
        <v>0</v>
      </c>
      <c r="V30" s="750">
        <v>0</v>
      </c>
      <c r="W30" s="750">
        <v>676</v>
      </c>
      <c r="X30" s="750">
        <v>0</v>
      </c>
      <c r="Y30" s="750">
        <v>510</v>
      </c>
      <c r="Z30" s="750">
        <v>0</v>
      </c>
      <c r="AA30" s="750">
        <v>0</v>
      </c>
      <c r="AB30" s="750">
        <v>81</v>
      </c>
      <c r="AC30" s="750">
        <v>0</v>
      </c>
      <c r="AD30" s="750">
        <v>0</v>
      </c>
      <c r="AE30" s="750">
        <v>0</v>
      </c>
      <c r="AF30" s="750">
        <v>0</v>
      </c>
      <c r="AG30" s="750"/>
      <c r="AH30" s="750"/>
      <c r="AI30" s="750"/>
      <c r="AJ30" s="750"/>
      <c r="AK30" s="750"/>
      <c r="AL30" s="791">
        <f t="shared" si="0"/>
        <v>31107</v>
      </c>
      <c r="AM30" s="750">
        <v>0</v>
      </c>
      <c r="AN30" s="750">
        <v>0</v>
      </c>
      <c r="AO30" s="750">
        <v>0</v>
      </c>
      <c r="AP30" s="750">
        <v>0</v>
      </c>
      <c r="AQ30" s="750">
        <v>0</v>
      </c>
      <c r="AR30" s="750">
        <v>0</v>
      </c>
      <c r="AS30" s="750">
        <v>0</v>
      </c>
      <c r="AT30" s="750">
        <v>0</v>
      </c>
      <c r="AU30" s="750">
        <v>0</v>
      </c>
      <c r="AV30" s="750">
        <v>0</v>
      </c>
      <c r="AW30" s="750">
        <v>0</v>
      </c>
      <c r="AX30" s="750">
        <v>6</v>
      </c>
      <c r="AY30" s="750">
        <v>0</v>
      </c>
      <c r="AZ30" s="750">
        <f t="shared" si="1"/>
        <v>31113</v>
      </c>
    </row>
    <row r="31" spans="1:52" s="776" customFormat="1" ht="16.2" customHeight="1">
      <c r="A31" s="790" t="s">
        <v>161</v>
      </c>
      <c r="B31" s="749" t="s">
        <v>242</v>
      </c>
      <c r="C31" s="750">
        <v>13926</v>
      </c>
      <c r="D31" s="750">
        <v>0</v>
      </c>
      <c r="E31" s="750">
        <v>0</v>
      </c>
      <c r="F31" s="750">
        <v>0</v>
      </c>
      <c r="G31" s="750">
        <v>0</v>
      </c>
      <c r="H31" s="750">
        <v>0</v>
      </c>
      <c r="I31" s="750">
        <v>20</v>
      </c>
      <c r="J31" s="750">
        <v>0</v>
      </c>
      <c r="K31" s="750">
        <v>2</v>
      </c>
      <c r="L31" s="750">
        <v>0</v>
      </c>
      <c r="M31" s="750">
        <v>0</v>
      </c>
      <c r="N31" s="750">
        <v>0</v>
      </c>
      <c r="O31" s="750">
        <v>0</v>
      </c>
      <c r="P31" s="750">
        <v>0</v>
      </c>
      <c r="Q31" s="750">
        <v>0</v>
      </c>
      <c r="R31" s="750">
        <v>0</v>
      </c>
      <c r="S31" s="750">
        <v>0</v>
      </c>
      <c r="T31" s="750">
        <v>0</v>
      </c>
      <c r="U31" s="750">
        <v>0</v>
      </c>
      <c r="V31" s="750">
        <v>0</v>
      </c>
      <c r="W31" s="750">
        <v>0</v>
      </c>
      <c r="X31" s="750">
        <v>0</v>
      </c>
      <c r="Y31" s="750">
        <v>0</v>
      </c>
      <c r="Z31" s="750">
        <v>0</v>
      </c>
      <c r="AA31" s="750">
        <v>0</v>
      </c>
      <c r="AB31" s="750">
        <v>29</v>
      </c>
      <c r="AC31" s="750">
        <v>0</v>
      </c>
      <c r="AD31" s="750">
        <v>0</v>
      </c>
      <c r="AE31" s="750">
        <v>0</v>
      </c>
      <c r="AF31" s="750">
        <v>0</v>
      </c>
      <c r="AG31" s="750"/>
      <c r="AH31" s="750"/>
      <c r="AI31" s="750"/>
      <c r="AJ31" s="750"/>
      <c r="AK31" s="750"/>
      <c r="AL31" s="791">
        <f t="shared" si="0"/>
        <v>13977</v>
      </c>
      <c r="AM31" s="750">
        <v>0</v>
      </c>
      <c r="AN31" s="750">
        <v>0</v>
      </c>
      <c r="AO31" s="750">
        <v>0</v>
      </c>
      <c r="AP31" s="750">
        <v>0</v>
      </c>
      <c r="AQ31" s="750">
        <v>0</v>
      </c>
      <c r="AR31" s="750">
        <v>0</v>
      </c>
      <c r="AS31" s="750">
        <v>0</v>
      </c>
      <c r="AT31" s="750">
        <v>58</v>
      </c>
      <c r="AU31" s="750">
        <v>0</v>
      </c>
      <c r="AV31" s="750">
        <v>0</v>
      </c>
      <c r="AW31" s="750">
        <v>0</v>
      </c>
      <c r="AX31" s="750">
        <v>2</v>
      </c>
      <c r="AY31" s="750">
        <v>1</v>
      </c>
      <c r="AZ31" s="750">
        <f t="shared" si="1"/>
        <v>14038</v>
      </c>
    </row>
    <row r="32" spans="1:52" s="776" customFormat="1" ht="16.2" customHeight="1">
      <c r="A32" s="792" t="s">
        <v>243</v>
      </c>
      <c r="B32" s="751" t="s">
        <v>244</v>
      </c>
      <c r="C32" s="752">
        <v>2518</v>
      </c>
      <c r="D32" s="752">
        <v>0</v>
      </c>
      <c r="E32" s="752">
        <v>0</v>
      </c>
      <c r="F32" s="752">
        <v>0</v>
      </c>
      <c r="G32" s="752">
        <v>0</v>
      </c>
      <c r="H32" s="752">
        <v>0</v>
      </c>
      <c r="I32" s="752">
        <v>10</v>
      </c>
      <c r="J32" s="752">
        <v>0</v>
      </c>
      <c r="K32" s="752">
        <v>0</v>
      </c>
      <c r="L32" s="752">
        <v>0</v>
      </c>
      <c r="M32" s="752">
        <v>0</v>
      </c>
      <c r="N32" s="752">
        <v>0</v>
      </c>
      <c r="O32" s="752">
        <v>0</v>
      </c>
      <c r="P32" s="752">
        <v>0</v>
      </c>
      <c r="Q32" s="752">
        <v>0</v>
      </c>
      <c r="R32" s="752">
        <v>0</v>
      </c>
      <c r="S32" s="752">
        <v>0</v>
      </c>
      <c r="T32" s="752">
        <v>0</v>
      </c>
      <c r="U32" s="752">
        <v>0</v>
      </c>
      <c r="V32" s="752">
        <v>0</v>
      </c>
      <c r="W32" s="752">
        <v>0</v>
      </c>
      <c r="X32" s="752">
        <v>0</v>
      </c>
      <c r="Y32" s="752">
        <v>0</v>
      </c>
      <c r="Z32" s="752">
        <v>0</v>
      </c>
      <c r="AA32" s="752">
        <v>0</v>
      </c>
      <c r="AB32" s="752">
        <v>4</v>
      </c>
      <c r="AC32" s="752">
        <v>0</v>
      </c>
      <c r="AD32" s="752">
        <v>0</v>
      </c>
      <c r="AE32" s="752">
        <v>0</v>
      </c>
      <c r="AF32" s="752">
        <v>0</v>
      </c>
      <c r="AG32" s="752"/>
      <c r="AH32" s="752"/>
      <c r="AI32" s="752"/>
      <c r="AJ32" s="752"/>
      <c r="AK32" s="752"/>
      <c r="AL32" s="793">
        <f t="shared" si="0"/>
        <v>2532</v>
      </c>
      <c r="AM32" s="752">
        <v>0</v>
      </c>
      <c r="AN32" s="752">
        <v>0</v>
      </c>
      <c r="AO32" s="752">
        <v>0</v>
      </c>
      <c r="AP32" s="752">
        <v>0</v>
      </c>
      <c r="AQ32" s="752">
        <v>0</v>
      </c>
      <c r="AR32" s="752">
        <v>0</v>
      </c>
      <c r="AS32" s="752">
        <v>0</v>
      </c>
      <c r="AT32" s="752">
        <v>1</v>
      </c>
      <c r="AU32" s="752">
        <v>0</v>
      </c>
      <c r="AV32" s="752">
        <v>0</v>
      </c>
      <c r="AW32" s="752">
        <v>0</v>
      </c>
      <c r="AX32" s="752">
        <v>0</v>
      </c>
      <c r="AY32" s="752">
        <v>0</v>
      </c>
      <c r="AZ32" s="752">
        <f t="shared" si="1"/>
        <v>2533</v>
      </c>
    </row>
    <row r="33" spans="1:52" s="776" customFormat="1" ht="16.2" customHeight="1">
      <c r="A33" s="788" t="s">
        <v>162</v>
      </c>
      <c r="B33" s="753" t="s">
        <v>245</v>
      </c>
      <c r="C33" s="754">
        <v>6489</v>
      </c>
      <c r="D33" s="754">
        <v>0</v>
      </c>
      <c r="E33" s="754">
        <v>0</v>
      </c>
      <c r="F33" s="754">
        <v>37</v>
      </c>
      <c r="G33" s="754">
        <v>0</v>
      </c>
      <c r="H33" s="754">
        <v>0</v>
      </c>
      <c r="I33" s="754">
        <v>8</v>
      </c>
      <c r="J33" s="754">
        <v>0</v>
      </c>
      <c r="K33" s="754">
        <v>0</v>
      </c>
      <c r="L33" s="754">
        <v>0</v>
      </c>
      <c r="M33" s="754">
        <v>0</v>
      </c>
      <c r="N33" s="754">
        <v>0</v>
      </c>
      <c r="O33" s="754">
        <v>0</v>
      </c>
      <c r="P33" s="754">
        <v>0</v>
      </c>
      <c r="Q33" s="754">
        <v>0</v>
      </c>
      <c r="R33" s="754">
        <v>0</v>
      </c>
      <c r="S33" s="754">
        <v>0</v>
      </c>
      <c r="T33" s="754">
        <v>0</v>
      </c>
      <c r="U33" s="754">
        <v>1</v>
      </c>
      <c r="V33" s="754">
        <v>0</v>
      </c>
      <c r="W33" s="754">
        <v>0</v>
      </c>
      <c r="X33" s="754">
        <v>0</v>
      </c>
      <c r="Y33" s="754">
        <v>0</v>
      </c>
      <c r="Z33" s="754">
        <v>0</v>
      </c>
      <c r="AA33" s="754">
        <v>0</v>
      </c>
      <c r="AB33" s="754">
        <v>13</v>
      </c>
      <c r="AC33" s="754">
        <v>0</v>
      </c>
      <c r="AD33" s="754">
        <v>0</v>
      </c>
      <c r="AE33" s="754">
        <v>0</v>
      </c>
      <c r="AF33" s="754">
        <v>0</v>
      </c>
      <c r="AG33" s="862"/>
      <c r="AH33" s="862"/>
      <c r="AI33" s="862"/>
      <c r="AJ33" s="862"/>
      <c r="AK33" s="862"/>
      <c r="AL33" s="789">
        <f t="shared" si="0"/>
        <v>6548</v>
      </c>
      <c r="AM33" s="754">
        <v>2</v>
      </c>
      <c r="AN33" s="754">
        <v>0</v>
      </c>
      <c r="AO33" s="754">
        <v>0</v>
      </c>
      <c r="AP33" s="754">
        <v>0</v>
      </c>
      <c r="AQ33" s="754">
        <v>0</v>
      </c>
      <c r="AR33" s="754">
        <v>0</v>
      </c>
      <c r="AS33" s="754">
        <v>0</v>
      </c>
      <c r="AT33" s="754">
        <v>0</v>
      </c>
      <c r="AU33" s="754">
        <v>0</v>
      </c>
      <c r="AV33" s="754">
        <v>0</v>
      </c>
      <c r="AW33" s="754">
        <v>0</v>
      </c>
      <c r="AX33" s="754">
        <v>1</v>
      </c>
      <c r="AY33" s="754">
        <v>0</v>
      </c>
      <c r="AZ33" s="754">
        <f t="shared" si="1"/>
        <v>6551</v>
      </c>
    </row>
    <row r="34" spans="1:52" s="776" customFormat="1" ht="16.2" customHeight="1">
      <c r="A34" s="790" t="s">
        <v>163</v>
      </c>
      <c r="B34" s="749" t="s">
        <v>246</v>
      </c>
      <c r="C34" s="750">
        <v>25306</v>
      </c>
      <c r="D34" s="750">
        <v>0</v>
      </c>
      <c r="E34" s="750">
        <v>0</v>
      </c>
      <c r="F34" s="750">
        <v>0</v>
      </c>
      <c r="G34" s="750">
        <v>1</v>
      </c>
      <c r="H34" s="750">
        <v>0</v>
      </c>
      <c r="I34" s="750">
        <v>134</v>
      </c>
      <c r="J34" s="750">
        <v>0</v>
      </c>
      <c r="K34" s="750">
        <v>0</v>
      </c>
      <c r="L34" s="750">
        <v>0</v>
      </c>
      <c r="M34" s="750">
        <v>0</v>
      </c>
      <c r="N34" s="750">
        <v>0</v>
      </c>
      <c r="O34" s="750">
        <v>0</v>
      </c>
      <c r="P34" s="750">
        <v>0</v>
      </c>
      <c r="Q34" s="750">
        <v>1</v>
      </c>
      <c r="R34" s="750">
        <v>0</v>
      </c>
      <c r="S34" s="750">
        <v>0</v>
      </c>
      <c r="T34" s="750">
        <v>0</v>
      </c>
      <c r="U34" s="750">
        <v>0</v>
      </c>
      <c r="V34" s="750">
        <v>0</v>
      </c>
      <c r="W34" s="750">
        <v>0</v>
      </c>
      <c r="X34" s="750">
        <v>12</v>
      </c>
      <c r="Y34" s="750">
        <v>0</v>
      </c>
      <c r="Z34" s="750">
        <v>0</v>
      </c>
      <c r="AA34" s="750">
        <v>0</v>
      </c>
      <c r="AB34" s="750">
        <v>97</v>
      </c>
      <c r="AC34" s="750">
        <v>0</v>
      </c>
      <c r="AD34" s="750">
        <v>0</v>
      </c>
      <c r="AE34" s="750">
        <v>2</v>
      </c>
      <c r="AF34" s="750">
        <v>0</v>
      </c>
      <c r="AG34" s="750"/>
      <c r="AH34" s="750"/>
      <c r="AI34" s="750"/>
      <c r="AJ34" s="750"/>
      <c r="AK34" s="750"/>
      <c r="AL34" s="791">
        <f t="shared" si="0"/>
        <v>25553</v>
      </c>
      <c r="AM34" s="750">
        <v>0</v>
      </c>
      <c r="AN34" s="750">
        <v>0</v>
      </c>
      <c r="AO34" s="750">
        <v>0</v>
      </c>
      <c r="AP34" s="750">
        <v>0</v>
      </c>
      <c r="AQ34" s="750">
        <v>0</v>
      </c>
      <c r="AR34" s="750">
        <v>0</v>
      </c>
      <c r="AS34" s="750">
        <v>0</v>
      </c>
      <c r="AT34" s="750">
        <v>0</v>
      </c>
      <c r="AU34" s="750">
        <v>0</v>
      </c>
      <c r="AV34" s="750">
        <v>0</v>
      </c>
      <c r="AW34" s="750">
        <v>0</v>
      </c>
      <c r="AX34" s="750">
        <v>22</v>
      </c>
      <c r="AY34" s="750">
        <v>1</v>
      </c>
      <c r="AZ34" s="750">
        <f t="shared" si="1"/>
        <v>25576</v>
      </c>
    </row>
    <row r="35" spans="1:52" s="776" customFormat="1" ht="16.2" customHeight="1">
      <c r="A35" s="790" t="s">
        <v>247</v>
      </c>
      <c r="B35" s="749" t="s">
        <v>248</v>
      </c>
      <c r="C35" s="750">
        <v>1302</v>
      </c>
      <c r="D35" s="750">
        <v>0</v>
      </c>
      <c r="E35" s="750">
        <v>0</v>
      </c>
      <c r="F35" s="750">
        <v>0</v>
      </c>
      <c r="G35" s="750">
        <v>0</v>
      </c>
      <c r="H35" s="750">
        <v>0</v>
      </c>
      <c r="I35" s="750">
        <v>0</v>
      </c>
      <c r="J35" s="750">
        <v>0</v>
      </c>
      <c r="K35" s="750">
        <v>0</v>
      </c>
      <c r="L35" s="750">
        <v>0</v>
      </c>
      <c r="M35" s="750">
        <v>0</v>
      </c>
      <c r="N35" s="750">
        <v>0</v>
      </c>
      <c r="O35" s="750">
        <v>356</v>
      </c>
      <c r="P35" s="750">
        <v>0</v>
      </c>
      <c r="Q35" s="750">
        <v>0</v>
      </c>
      <c r="R35" s="750">
        <v>0</v>
      </c>
      <c r="S35" s="750">
        <v>0</v>
      </c>
      <c r="T35" s="750">
        <v>0</v>
      </c>
      <c r="U35" s="750">
        <v>0</v>
      </c>
      <c r="V35" s="750">
        <v>0</v>
      </c>
      <c r="W35" s="750">
        <v>0</v>
      </c>
      <c r="X35" s="750">
        <v>0</v>
      </c>
      <c r="Y35" s="750">
        <v>0</v>
      </c>
      <c r="Z35" s="750">
        <v>0</v>
      </c>
      <c r="AA35" s="750">
        <v>0</v>
      </c>
      <c r="AB35" s="750">
        <v>4</v>
      </c>
      <c r="AC35" s="750">
        <v>0</v>
      </c>
      <c r="AD35" s="750">
        <v>0</v>
      </c>
      <c r="AE35" s="750">
        <v>0</v>
      </c>
      <c r="AF35" s="750">
        <v>0</v>
      </c>
      <c r="AG35" s="750"/>
      <c r="AH35" s="750"/>
      <c r="AI35" s="750"/>
      <c r="AJ35" s="750"/>
      <c r="AK35" s="750"/>
      <c r="AL35" s="791">
        <f t="shared" ref="AL35:AL66" si="2">SUM(C35:AF35)</f>
        <v>1662</v>
      </c>
      <c r="AM35" s="750">
        <v>0</v>
      </c>
      <c r="AN35" s="750">
        <v>0</v>
      </c>
      <c r="AO35" s="750">
        <v>0</v>
      </c>
      <c r="AP35" s="750">
        <v>0</v>
      </c>
      <c r="AQ35" s="750">
        <v>256</v>
      </c>
      <c r="AR35" s="750">
        <v>0</v>
      </c>
      <c r="AS35" s="750">
        <v>0</v>
      </c>
      <c r="AT35" s="750">
        <v>0</v>
      </c>
      <c r="AU35" s="750">
        <v>0</v>
      </c>
      <c r="AV35" s="750">
        <v>0</v>
      </c>
      <c r="AW35" s="750">
        <v>0</v>
      </c>
      <c r="AX35" s="750">
        <v>0</v>
      </c>
      <c r="AY35" s="750">
        <v>0</v>
      </c>
      <c r="AZ35" s="750">
        <f t="shared" si="1"/>
        <v>1918</v>
      </c>
    </row>
    <row r="36" spans="1:52" s="776" customFormat="1" ht="16.2" customHeight="1">
      <c r="A36" s="790" t="s">
        <v>164</v>
      </c>
      <c r="B36" s="749" t="s">
        <v>249</v>
      </c>
      <c r="C36" s="750">
        <v>4112</v>
      </c>
      <c r="D36" s="750">
        <v>0</v>
      </c>
      <c r="E36" s="750">
        <v>0</v>
      </c>
      <c r="F36" s="750">
        <v>0</v>
      </c>
      <c r="G36" s="750">
        <v>0</v>
      </c>
      <c r="H36" s="750">
        <v>0</v>
      </c>
      <c r="I36" s="750">
        <v>25</v>
      </c>
      <c r="J36" s="750">
        <v>0</v>
      </c>
      <c r="K36" s="750">
        <v>0</v>
      </c>
      <c r="L36" s="750">
        <v>0</v>
      </c>
      <c r="M36" s="750">
        <v>0</v>
      </c>
      <c r="N36" s="750">
        <v>0</v>
      </c>
      <c r="O36" s="750">
        <v>0</v>
      </c>
      <c r="P36" s="750">
        <v>0</v>
      </c>
      <c r="Q36" s="750">
        <v>0</v>
      </c>
      <c r="R36" s="750">
        <v>0</v>
      </c>
      <c r="S36" s="750">
        <v>0</v>
      </c>
      <c r="T36" s="750">
        <v>0</v>
      </c>
      <c r="U36" s="750">
        <v>0</v>
      </c>
      <c r="V36" s="750">
        <v>0</v>
      </c>
      <c r="W36" s="750">
        <v>0</v>
      </c>
      <c r="X36" s="750">
        <v>0</v>
      </c>
      <c r="Y36" s="750">
        <v>0</v>
      </c>
      <c r="Z36" s="750">
        <v>0</v>
      </c>
      <c r="AA36" s="750">
        <v>0</v>
      </c>
      <c r="AB36" s="750">
        <v>44</v>
      </c>
      <c r="AC36" s="750">
        <v>0</v>
      </c>
      <c r="AD36" s="750">
        <v>0</v>
      </c>
      <c r="AE36" s="750">
        <v>0</v>
      </c>
      <c r="AF36" s="750">
        <v>0</v>
      </c>
      <c r="AG36" s="750"/>
      <c r="AH36" s="750"/>
      <c r="AI36" s="750"/>
      <c r="AJ36" s="750"/>
      <c r="AK36" s="750"/>
      <c r="AL36" s="791">
        <f t="shared" si="2"/>
        <v>4181</v>
      </c>
      <c r="AM36" s="750">
        <v>1</v>
      </c>
      <c r="AN36" s="750">
        <v>0</v>
      </c>
      <c r="AO36" s="750">
        <v>0</v>
      </c>
      <c r="AP36" s="750">
        <v>0</v>
      </c>
      <c r="AQ36" s="750">
        <v>0</v>
      </c>
      <c r="AR36" s="750">
        <v>0</v>
      </c>
      <c r="AS36" s="750">
        <v>0</v>
      </c>
      <c r="AT36" s="750">
        <v>0</v>
      </c>
      <c r="AU36" s="750">
        <v>0</v>
      </c>
      <c r="AV36" s="750">
        <v>0</v>
      </c>
      <c r="AW36" s="750">
        <v>0</v>
      </c>
      <c r="AX36" s="750">
        <v>0</v>
      </c>
      <c r="AY36" s="750">
        <v>0</v>
      </c>
      <c r="AZ36" s="750">
        <f t="shared" si="1"/>
        <v>4182</v>
      </c>
    </row>
    <row r="37" spans="1:52" s="776" customFormat="1" ht="16.2" customHeight="1">
      <c r="A37" s="792" t="s">
        <v>165</v>
      </c>
      <c r="B37" s="751" t="s">
        <v>250</v>
      </c>
      <c r="C37" s="752">
        <v>6101</v>
      </c>
      <c r="D37" s="752">
        <v>0</v>
      </c>
      <c r="E37" s="752">
        <v>0</v>
      </c>
      <c r="F37" s="752">
        <v>0</v>
      </c>
      <c r="G37" s="752">
        <v>0</v>
      </c>
      <c r="H37" s="752">
        <v>0</v>
      </c>
      <c r="I37" s="752">
        <v>23</v>
      </c>
      <c r="J37" s="752">
        <v>0</v>
      </c>
      <c r="K37" s="752">
        <v>0</v>
      </c>
      <c r="L37" s="752">
        <v>0</v>
      </c>
      <c r="M37" s="752">
        <v>0</v>
      </c>
      <c r="N37" s="752">
        <v>0</v>
      </c>
      <c r="O37" s="752">
        <v>0</v>
      </c>
      <c r="P37" s="752">
        <v>0</v>
      </c>
      <c r="Q37" s="752">
        <v>0</v>
      </c>
      <c r="R37" s="752">
        <v>0</v>
      </c>
      <c r="S37" s="752">
        <v>0</v>
      </c>
      <c r="T37" s="752">
        <v>0</v>
      </c>
      <c r="U37" s="752">
        <v>0</v>
      </c>
      <c r="V37" s="752">
        <v>0</v>
      </c>
      <c r="W37" s="752">
        <v>0</v>
      </c>
      <c r="X37" s="752">
        <v>0</v>
      </c>
      <c r="Y37" s="752">
        <v>0</v>
      </c>
      <c r="Z37" s="752">
        <v>0</v>
      </c>
      <c r="AA37" s="752">
        <v>0</v>
      </c>
      <c r="AB37" s="752">
        <v>21</v>
      </c>
      <c r="AC37" s="752">
        <v>0</v>
      </c>
      <c r="AD37" s="752">
        <v>0</v>
      </c>
      <c r="AE37" s="752">
        <v>0</v>
      </c>
      <c r="AF37" s="752">
        <v>0</v>
      </c>
      <c r="AG37" s="752"/>
      <c r="AH37" s="752"/>
      <c r="AI37" s="752"/>
      <c r="AJ37" s="752"/>
      <c r="AK37" s="752"/>
      <c r="AL37" s="793">
        <f t="shared" si="2"/>
        <v>6145</v>
      </c>
      <c r="AM37" s="752">
        <v>0</v>
      </c>
      <c r="AN37" s="752">
        <v>0</v>
      </c>
      <c r="AO37" s="752">
        <v>0</v>
      </c>
      <c r="AP37" s="752">
        <v>0</v>
      </c>
      <c r="AQ37" s="752">
        <v>0</v>
      </c>
      <c r="AR37" s="752">
        <v>0</v>
      </c>
      <c r="AS37" s="752">
        <v>0</v>
      </c>
      <c r="AT37" s="752">
        <v>0</v>
      </c>
      <c r="AU37" s="752">
        <v>0</v>
      </c>
      <c r="AV37" s="752">
        <v>0</v>
      </c>
      <c r="AW37" s="752">
        <v>0</v>
      </c>
      <c r="AX37" s="752">
        <v>21</v>
      </c>
      <c r="AY37" s="752">
        <v>0</v>
      </c>
      <c r="AZ37" s="752">
        <f t="shared" si="1"/>
        <v>6166</v>
      </c>
    </row>
    <row r="38" spans="1:52" s="776" customFormat="1" ht="16.2" customHeight="1">
      <c r="A38" s="788" t="s">
        <v>166</v>
      </c>
      <c r="B38" s="753" t="s">
        <v>251</v>
      </c>
      <c r="C38" s="754">
        <v>14274</v>
      </c>
      <c r="D38" s="754">
        <v>28281</v>
      </c>
      <c r="E38" s="754">
        <v>743</v>
      </c>
      <c r="F38" s="754">
        <v>0</v>
      </c>
      <c r="G38" s="754">
        <v>0</v>
      </c>
      <c r="H38" s="754">
        <v>478</v>
      </c>
      <c r="I38" s="754">
        <v>79</v>
      </c>
      <c r="J38" s="754">
        <v>0</v>
      </c>
      <c r="K38" s="754">
        <v>419</v>
      </c>
      <c r="L38" s="754">
        <v>258</v>
      </c>
      <c r="M38" s="754">
        <v>17</v>
      </c>
      <c r="N38" s="754">
        <v>0</v>
      </c>
      <c r="O38" s="754">
        <v>0</v>
      </c>
      <c r="P38" s="754">
        <v>0</v>
      </c>
      <c r="Q38" s="754">
        <v>0</v>
      </c>
      <c r="R38" s="754">
        <v>0</v>
      </c>
      <c r="S38" s="754">
        <v>0</v>
      </c>
      <c r="T38" s="754">
        <v>0</v>
      </c>
      <c r="U38" s="754">
        <v>0</v>
      </c>
      <c r="V38" s="754">
        <v>0</v>
      </c>
      <c r="W38" s="754">
        <v>0</v>
      </c>
      <c r="X38" s="754">
        <v>0</v>
      </c>
      <c r="Y38" s="754">
        <v>0</v>
      </c>
      <c r="Z38" s="754">
        <v>0</v>
      </c>
      <c r="AA38" s="754">
        <v>0</v>
      </c>
      <c r="AB38" s="754">
        <v>88</v>
      </c>
      <c r="AC38" s="754">
        <v>0</v>
      </c>
      <c r="AD38" s="754">
        <v>0</v>
      </c>
      <c r="AE38" s="754">
        <v>0</v>
      </c>
      <c r="AF38" s="754">
        <v>0</v>
      </c>
      <c r="AG38" s="862"/>
      <c r="AH38" s="862"/>
      <c r="AI38" s="862"/>
      <c r="AJ38" s="862"/>
      <c r="AK38" s="862"/>
      <c r="AL38" s="789">
        <f t="shared" si="2"/>
        <v>44637</v>
      </c>
      <c r="AM38" s="754">
        <v>0</v>
      </c>
      <c r="AN38" s="754">
        <v>0</v>
      </c>
      <c r="AO38" s="754">
        <v>624</v>
      </c>
      <c r="AP38" s="754">
        <v>0</v>
      </c>
      <c r="AQ38" s="754">
        <v>0</v>
      </c>
      <c r="AR38" s="754">
        <v>182</v>
      </c>
      <c r="AS38" s="754">
        <v>217</v>
      </c>
      <c r="AT38" s="754">
        <v>0</v>
      </c>
      <c r="AU38" s="754">
        <v>0</v>
      </c>
      <c r="AV38" s="754">
        <v>0</v>
      </c>
      <c r="AW38" s="754">
        <v>0</v>
      </c>
      <c r="AX38" s="754">
        <v>2</v>
      </c>
      <c r="AY38" s="754">
        <v>100</v>
      </c>
      <c r="AZ38" s="754">
        <f t="shared" si="1"/>
        <v>45762</v>
      </c>
    </row>
    <row r="39" spans="1:52" s="776" customFormat="1" ht="16.2" customHeight="1">
      <c r="A39" s="790" t="s">
        <v>167</v>
      </c>
      <c r="B39" s="749" t="s">
        <v>252</v>
      </c>
      <c r="C39" s="750">
        <v>19148</v>
      </c>
      <c r="D39" s="750">
        <v>0</v>
      </c>
      <c r="E39" s="750">
        <v>0</v>
      </c>
      <c r="F39" s="750">
        <v>10</v>
      </c>
      <c r="G39" s="750">
        <v>0</v>
      </c>
      <c r="H39" s="750">
        <v>0</v>
      </c>
      <c r="I39" s="750">
        <v>39</v>
      </c>
      <c r="J39" s="750">
        <v>0</v>
      </c>
      <c r="K39" s="750">
        <v>0</v>
      </c>
      <c r="L39" s="750">
        <v>0</v>
      </c>
      <c r="M39" s="750">
        <v>0</v>
      </c>
      <c r="N39" s="750">
        <v>0</v>
      </c>
      <c r="O39" s="750">
        <v>0</v>
      </c>
      <c r="P39" s="750">
        <v>0</v>
      </c>
      <c r="Q39" s="750">
        <v>0</v>
      </c>
      <c r="R39" s="750">
        <v>0</v>
      </c>
      <c r="S39" s="750">
        <v>0</v>
      </c>
      <c r="T39" s="750">
        <v>0</v>
      </c>
      <c r="U39" s="750">
        <v>0</v>
      </c>
      <c r="V39" s="750">
        <v>0</v>
      </c>
      <c r="W39" s="750">
        <v>0</v>
      </c>
      <c r="X39" s="750">
        <v>0</v>
      </c>
      <c r="Y39" s="750">
        <v>0</v>
      </c>
      <c r="Z39" s="750">
        <v>0</v>
      </c>
      <c r="AA39" s="750">
        <v>56</v>
      </c>
      <c r="AB39" s="750">
        <v>46</v>
      </c>
      <c r="AC39" s="750">
        <v>0</v>
      </c>
      <c r="AD39" s="750">
        <v>0</v>
      </c>
      <c r="AE39" s="750">
        <v>0</v>
      </c>
      <c r="AF39" s="750">
        <v>0</v>
      </c>
      <c r="AG39" s="750"/>
      <c r="AH39" s="750"/>
      <c r="AI39" s="750"/>
      <c r="AJ39" s="750"/>
      <c r="AK39" s="750"/>
      <c r="AL39" s="791">
        <f t="shared" si="2"/>
        <v>19299</v>
      </c>
      <c r="AM39" s="750">
        <v>126</v>
      </c>
      <c r="AN39" s="750">
        <v>0</v>
      </c>
      <c r="AO39" s="750">
        <v>0</v>
      </c>
      <c r="AP39" s="750">
        <v>0</v>
      </c>
      <c r="AQ39" s="750">
        <v>4</v>
      </c>
      <c r="AR39" s="750">
        <v>0</v>
      </c>
      <c r="AS39" s="750">
        <v>0</v>
      </c>
      <c r="AT39" s="750">
        <v>0</v>
      </c>
      <c r="AU39" s="750">
        <v>0</v>
      </c>
      <c r="AV39" s="750">
        <v>0</v>
      </c>
      <c r="AW39" s="750">
        <v>0</v>
      </c>
      <c r="AX39" s="750">
        <v>4</v>
      </c>
      <c r="AY39" s="750">
        <v>0</v>
      </c>
      <c r="AZ39" s="750">
        <f t="shared" si="1"/>
        <v>19433</v>
      </c>
    </row>
    <row r="40" spans="1:52" s="776" customFormat="1" ht="16.2" customHeight="1">
      <c r="A40" s="790" t="s">
        <v>168</v>
      </c>
      <c r="B40" s="749" t="s">
        <v>253</v>
      </c>
      <c r="C40" s="750">
        <v>3845</v>
      </c>
      <c r="D40" s="750">
        <v>0</v>
      </c>
      <c r="E40" s="750">
        <v>0</v>
      </c>
      <c r="F40" s="750">
        <v>0</v>
      </c>
      <c r="G40" s="750">
        <v>0</v>
      </c>
      <c r="H40" s="750">
        <v>0</v>
      </c>
      <c r="I40" s="750">
        <v>25</v>
      </c>
      <c r="J40" s="750">
        <v>0</v>
      </c>
      <c r="K40" s="750">
        <v>5</v>
      </c>
      <c r="L40" s="750">
        <v>19</v>
      </c>
      <c r="M40" s="750">
        <v>0</v>
      </c>
      <c r="N40" s="750">
        <v>0</v>
      </c>
      <c r="O40" s="750">
        <v>0</v>
      </c>
      <c r="P40" s="750">
        <v>0</v>
      </c>
      <c r="Q40" s="750">
        <v>0</v>
      </c>
      <c r="R40" s="750">
        <v>0</v>
      </c>
      <c r="S40" s="750">
        <v>0</v>
      </c>
      <c r="T40" s="750">
        <v>0</v>
      </c>
      <c r="U40" s="750">
        <v>0</v>
      </c>
      <c r="V40" s="750">
        <v>0</v>
      </c>
      <c r="W40" s="750">
        <v>0</v>
      </c>
      <c r="X40" s="750">
        <v>0</v>
      </c>
      <c r="Y40" s="750">
        <v>0</v>
      </c>
      <c r="Z40" s="750">
        <v>0</v>
      </c>
      <c r="AA40" s="750">
        <v>0</v>
      </c>
      <c r="AB40" s="750">
        <v>4</v>
      </c>
      <c r="AC40" s="750">
        <v>0</v>
      </c>
      <c r="AD40" s="750">
        <v>0</v>
      </c>
      <c r="AE40" s="750">
        <v>0</v>
      </c>
      <c r="AF40" s="750">
        <v>0</v>
      </c>
      <c r="AG40" s="750"/>
      <c r="AH40" s="750"/>
      <c r="AI40" s="750"/>
      <c r="AJ40" s="750"/>
      <c r="AK40" s="750"/>
      <c r="AL40" s="791">
        <f t="shared" si="2"/>
        <v>3898</v>
      </c>
      <c r="AM40" s="750">
        <v>0</v>
      </c>
      <c r="AN40" s="750">
        <v>0</v>
      </c>
      <c r="AO40" s="750">
        <v>6</v>
      </c>
      <c r="AP40" s="750">
        <v>0</v>
      </c>
      <c r="AQ40" s="750">
        <v>0</v>
      </c>
      <c r="AR40" s="750">
        <v>511</v>
      </c>
      <c r="AS40" s="750">
        <v>0</v>
      </c>
      <c r="AT40" s="750">
        <v>0</v>
      </c>
      <c r="AU40" s="750">
        <v>0</v>
      </c>
      <c r="AV40" s="750">
        <v>0</v>
      </c>
      <c r="AW40" s="750">
        <v>0</v>
      </c>
      <c r="AX40" s="750">
        <v>2</v>
      </c>
      <c r="AY40" s="750">
        <v>1</v>
      </c>
      <c r="AZ40" s="750">
        <f t="shared" si="1"/>
        <v>4418</v>
      </c>
    </row>
    <row r="41" spans="1:52" s="776" customFormat="1" ht="16.2" customHeight="1">
      <c r="A41" s="790" t="s">
        <v>169</v>
      </c>
      <c r="B41" s="749" t="s">
        <v>254</v>
      </c>
      <c r="C41" s="750">
        <v>2638</v>
      </c>
      <c r="D41" s="750">
        <v>0</v>
      </c>
      <c r="E41" s="750">
        <v>0</v>
      </c>
      <c r="F41" s="750">
        <v>0</v>
      </c>
      <c r="G41" s="750">
        <v>0</v>
      </c>
      <c r="H41" s="750">
        <v>0</v>
      </c>
      <c r="I41" s="750">
        <v>30</v>
      </c>
      <c r="J41" s="750">
        <v>0</v>
      </c>
      <c r="K41" s="750">
        <v>0</v>
      </c>
      <c r="L41" s="750">
        <v>0</v>
      </c>
      <c r="M41" s="750">
        <v>0</v>
      </c>
      <c r="N41" s="750">
        <v>3</v>
      </c>
      <c r="O41" s="750">
        <v>0</v>
      </c>
      <c r="P41" s="750">
        <v>0</v>
      </c>
      <c r="Q41" s="750">
        <v>0</v>
      </c>
      <c r="R41" s="750">
        <v>0</v>
      </c>
      <c r="S41" s="750">
        <v>0</v>
      </c>
      <c r="T41" s="750">
        <v>0</v>
      </c>
      <c r="U41" s="750">
        <v>0</v>
      </c>
      <c r="V41" s="750">
        <v>0</v>
      </c>
      <c r="W41" s="750">
        <v>0</v>
      </c>
      <c r="X41" s="750">
        <v>3</v>
      </c>
      <c r="Y41" s="750">
        <v>0</v>
      </c>
      <c r="Z41" s="750">
        <v>0</v>
      </c>
      <c r="AA41" s="750">
        <v>0</v>
      </c>
      <c r="AB41" s="750">
        <v>14</v>
      </c>
      <c r="AC41" s="750">
        <v>0</v>
      </c>
      <c r="AD41" s="750">
        <v>0</v>
      </c>
      <c r="AE41" s="750">
        <v>0</v>
      </c>
      <c r="AF41" s="750">
        <v>0</v>
      </c>
      <c r="AG41" s="750"/>
      <c r="AH41" s="750"/>
      <c r="AI41" s="750"/>
      <c r="AJ41" s="750"/>
      <c r="AK41" s="750"/>
      <c r="AL41" s="791">
        <f t="shared" si="2"/>
        <v>2688</v>
      </c>
      <c r="AM41" s="750">
        <v>0</v>
      </c>
      <c r="AN41" s="750">
        <v>0</v>
      </c>
      <c r="AO41" s="750">
        <v>0</v>
      </c>
      <c r="AP41" s="750">
        <v>0</v>
      </c>
      <c r="AQ41" s="750">
        <v>0</v>
      </c>
      <c r="AR41" s="750">
        <v>0</v>
      </c>
      <c r="AS41" s="750">
        <v>0</v>
      </c>
      <c r="AT41" s="750">
        <v>0</v>
      </c>
      <c r="AU41" s="750">
        <v>0</v>
      </c>
      <c r="AV41" s="750">
        <v>0</v>
      </c>
      <c r="AW41" s="750">
        <v>0</v>
      </c>
      <c r="AX41" s="750">
        <v>2</v>
      </c>
      <c r="AY41" s="750">
        <v>0</v>
      </c>
      <c r="AZ41" s="750">
        <f t="shared" si="1"/>
        <v>2690</v>
      </c>
    </row>
    <row r="42" spans="1:52" s="776" customFormat="1" ht="16.2" customHeight="1">
      <c r="A42" s="792" t="s">
        <v>170</v>
      </c>
      <c r="B42" s="751" t="s">
        <v>255</v>
      </c>
      <c r="C42" s="752">
        <v>22525</v>
      </c>
      <c r="D42" s="752">
        <v>0</v>
      </c>
      <c r="E42" s="752">
        <v>0</v>
      </c>
      <c r="F42" s="752">
        <v>0</v>
      </c>
      <c r="G42" s="752">
        <v>0</v>
      </c>
      <c r="H42" s="752">
        <v>0</v>
      </c>
      <c r="I42" s="752">
        <v>60</v>
      </c>
      <c r="J42" s="752">
        <v>0</v>
      </c>
      <c r="K42" s="752">
        <v>0</v>
      </c>
      <c r="L42" s="752">
        <v>0</v>
      </c>
      <c r="M42" s="752">
        <v>0</v>
      </c>
      <c r="N42" s="752">
        <v>0</v>
      </c>
      <c r="O42" s="752">
        <v>0</v>
      </c>
      <c r="P42" s="752">
        <v>0</v>
      </c>
      <c r="Q42" s="752">
        <v>0</v>
      </c>
      <c r="R42" s="752">
        <v>0</v>
      </c>
      <c r="S42" s="752">
        <v>0</v>
      </c>
      <c r="T42" s="752">
        <v>0</v>
      </c>
      <c r="U42" s="752">
        <v>0</v>
      </c>
      <c r="V42" s="752">
        <v>0</v>
      </c>
      <c r="W42" s="752">
        <v>0</v>
      </c>
      <c r="X42" s="752">
        <v>0</v>
      </c>
      <c r="Y42" s="752">
        <v>0</v>
      </c>
      <c r="Z42" s="752">
        <v>0</v>
      </c>
      <c r="AA42" s="752">
        <v>0</v>
      </c>
      <c r="AB42" s="752">
        <v>47</v>
      </c>
      <c r="AC42" s="752">
        <v>0</v>
      </c>
      <c r="AD42" s="752">
        <v>0</v>
      </c>
      <c r="AE42" s="752">
        <v>0</v>
      </c>
      <c r="AF42" s="752">
        <v>0</v>
      </c>
      <c r="AG42" s="752"/>
      <c r="AH42" s="752"/>
      <c r="AI42" s="752"/>
      <c r="AJ42" s="752"/>
      <c r="AK42" s="752"/>
      <c r="AL42" s="793">
        <f t="shared" si="2"/>
        <v>22632</v>
      </c>
      <c r="AM42" s="752">
        <v>0</v>
      </c>
      <c r="AN42" s="752">
        <v>0</v>
      </c>
      <c r="AO42" s="752">
        <v>0</v>
      </c>
      <c r="AP42" s="752">
        <v>10</v>
      </c>
      <c r="AQ42" s="752">
        <v>0</v>
      </c>
      <c r="AR42" s="752">
        <v>0</v>
      </c>
      <c r="AS42" s="752">
        <v>0</v>
      </c>
      <c r="AT42" s="752">
        <v>0</v>
      </c>
      <c r="AU42" s="752">
        <v>0</v>
      </c>
      <c r="AV42" s="752">
        <v>0</v>
      </c>
      <c r="AW42" s="752">
        <v>0</v>
      </c>
      <c r="AX42" s="752">
        <v>13</v>
      </c>
      <c r="AY42" s="752">
        <v>0</v>
      </c>
      <c r="AZ42" s="752">
        <f t="shared" si="1"/>
        <v>22655</v>
      </c>
    </row>
    <row r="43" spans="1:52" s="776" customFormat="1" ht="16.2" customHeight="1">
      <c r="A43" s="788" t="s">
        <v>256</v>
      </c>
      <c r="B43" s="753" t="s">
        <v>257</v>
      </c>
      <c r="C43" s="754">
        <v>1423</v>
      </c>
      <c r="D43" s="754">
        <v>0</v>
      </c>
      <c r="E43" s="754">
        <v>0</v>
      </c>
      <c r="F43" s="754">
        <v>0</v>
      </c>
      <c r="G43" s="754">
        <v>0</v>
      </c>
      <c r="H43" s="754">
        <v>0</v>
      </c>
      <c r="I43" s="754">
        <v>5</v>
      </c>
      <c r="J43" s="754">
        <v>0</v>
      </c>
      <c r="K43" s="754">
        <v>0</v>
      </c>
      <c r="L43" s="754">
        <v>0</v>
      </c>
      <c r="M43" s="754">
        <v>0</v>
      </c>
      <c r="N43" s="754">
        <v>0</v>
      </c>
      <c r="O43" s="754">
        <v>0</v>
      </c>
      <c r="P43" s="754">
        <v>0</v>
      </c>
      <c r="Q43" s="754">
        <v>0</v>
      </c>
      <c r="R43" s="754">
        <v>0</v>
      </c>
      <c r="S43" s="754">
        <v>0</v>
      </c>
      <c r="T43" s="754">
        <v>0</v>
      </c>
      <c r="U43" s="754">
        <v>0</v>
      </c>
      <c r="V43" s="754">
        <v>0</v>
      </c>
      <c r="W43" s="754">
        <v>0</v>
      </c>
      <c r="X43" s="754">
        <v>0</v>
      </c>
      <c r="Y43" s="754">
        <v>0</v>
      </c>
      <c r="Z43" s="754">
        <v>0</v>
      </c>
      <c r="AA43" s="754">
        <v>0</v>
      </c>
      <c r="AB43" s="754">
        <v>6</v>
      </c>
      <c r="AC43" s="754">
        <v>0</v>
      </c>
      <c r="AD43" s="754">
        <v>0</v>
      </c>
      <c r="AE43" s="754">
        <v>0</v>
      </c>
      <c r="AF43" s="754">
        <v>0</v>
      </c>
      <c r="AG43" s="862"/>
      <c r="AH43" s="862"/>
      <c r="AI43" s="862"/>
      <c r="AJ43" s="862"/>
      <c r="AK43" s="862"/>
      <c r="AL43" s="789">
        <f t="shared" si="2"/>
        <v>1434</v>
      </c>
      <c r="AM43" s="754">
        <v>0</v>
      </c>
      <c r="AN43" s="754">
        <v>0</v>
      </c>
      <c r="AO43" s="754">
        <v>0</v>
      </c>
      <c r="AP43" s="754">
        <v>0</v>
      </c>
      <c r="AQ43" s="754">
        <v>0</v>
      </c>
      <c r="AR43" s="754">
        <v>0</v>
      </c>
      <c r="AS43" s="754">
        <v>0</v>
      </c>
      <c r="AT43" s="754">
        <v>0</v>
      </c>
      <c r="AU43" s="754">
        <v>0</v>
      </c>
      <c r="AV43" s="754">
        <v>0</v>
      </c>
      <c r="AW43" s="754">
        <v>0</v>
      </c>
      <c r="AX43" s="754">
        <v>2</v>
      </c>
      <c r="AY43" s="754">
        <v>0</v>
      </c>
      <c r="AZ43" s="754">
        <f t="shared" si="1"/>
        <v>1436</v>
      </c>
    </row>
    <row r="44" spans="1:52" s="776" customFormat="1" ht="16.2" customHeight="1">
      <c r="A44" s="790" t="s">
        <v>171</v>
      </c>
      <c r="B44" s="749" t="s">
        <v>258</v>
      </c>
      <c r="C44" s="750">
        <v>3050</v>
      </c>
      <c r="D44" s="750">
        <v>0</v>
      </c>
      <c r="E44" s="750">
        <v>0</v>
      </c>
      <c r="F44" s="750">
        <v>0</v>
      </c>
      <c r="G44" s="750">
        <v>0</v>
      </c>
      <c r="H44" s="750">
        <v>0</v>
      </c>
      <c r="I44" s="750">
        <v>16</v>
      </c>
      <c r="J44" s="750">
        <v>0</v>
      </c>
      <c r="K44" s="750">
        <v>0</v>
      </c>
      <c r="L44" s="750">
        <v>0</v>
      </c>
      <c r="M44" s="750">
        <v>0</v>
      </c>
      <c r="N44" s="750">
        <v>0</v>
      </c>
      <c r="O44" s="750">
        <v>0</v>
      </c>
      <c r="P44" s="750">
        <v>0</v>
      </c>
      <c r="Q44" s="750">
        <v>0</v>
      </c>
      <c r="R44" s="750">
        <v>0</v>
      </c>
      <c r="S44" s="750">
        <v>0</v>
      </c>
      <c r="T44" s="750">
        <v>0</v>
      </c>
      <c r="U44" s="750">
        <v>0</v>
      </c>
      <c r="V44" s="750">
        <v>0</v>
      </c>
      <c r="W44" s="750">
        <v>0</v>
      </c>
      <c r="X44" s="750">
        <v>0</v>
      </c>
      <c r="Y44" s="750">
        <v>0</v>
      </c>
      <c r="Z44" s="750">
        <v>0</v>
      </c>
      <c r="AA44" s="750">
        <v>0</v>
      </c>
      <c r="AB44" s="750">
        <v>5</v>
      </c>
      <c r="AC44" s="750">
        <v>0</v>
      </c>
      <c r="AD44" s="750">
        <v>0</v>
      </c>
      <c r="AE44" s="750">
        <v>0</v>
      </c>
      <c r="AF44" s="750">
        <v>0</v>
      </c>
      <c r="AG44" s="750"/>
      <c r="AH44" s="750"/>
      <c r="AI44" s="750"/>
      <c r="AJ44" s="750"/>
      <c r="AK44" s="750"/>
      <c r="AL44" s="791">
        <f t="shared" si="2"/>
        <v>3071</v>
      </c>
      <c r="AM44" s="750">
        <v>4</v>
      </c>
      <c r="AN44" s="750">
        <v>0</v>
      </c>
      <c r="AO44" s="750">
        <v>0</v>
      </c>
      <c r="AP44" s="750">
        <v>0</v>
      </c>
      <c r="AQ44" s="750">
        <v>404</v>
      </c>
      <c r="AR44" s="750">
        <v>0</v>
      </c>
      <c r="AS44" s="750">
        <v>0</v>
      </c>
      <c r="AT44" s="750">
        <v>0</v>
      </c>
      <c r="AU44" s="750">
        <v>0</v>
      </c>
      <c r="AV44" s="750">
        <v>0</v>
      </c>
      <c r="AW44" s="750">
        <v>0</v>
      </c>
      <c r="AX44" s="750">
        <v>2</v>
      </c>
      <c r="AY44" s="750">
        <v>0</v>
      </c>
      <c r="AZ44" s="750">
        <f t="shared" si="1"/>
        <v>3481</v>
      </c>
    </row>
    <row r="45" spans="1:52" s="776" customFormat="1" ht="16.2" customHeight="1">
      <c r="A45" s="790" t="s">
        <v>259</v>
      </c>
      <c r="B45" s="749" t="s">
        <v>260</v>
      </c>
      <c r="C45" s="750">
        <v>4100</v>
      </c>
      <c r="D45" s="750">
        <v>0</v>
      </c>
      <c r="E45" s="750">
        <v>0</v>
      </c>
      <c r="F45" s="750">
        <v>0</v>
      </c>
      <c r="G45" s="750">
        <v>0</v>
      </c>
      <c r="H45" s="750">
        <v>0</v>
      </c>
      <c r="I45" s="750">
        <v>9</v>
      </c>
      <c r="J45" s="750">
        <v>0</v>
      </c>
      <c r="K45" s="750">
        <v>0</v>
      </c>
      <c r="L45" s="750">
        <v>0</v>
      </c>
      <c r="M45" s="750">
        <v>0</v>
      </c>
      <c r="N45" s="750">
        <v>0</v>
      </c>
      <c r="O45" s="750">
        <v>0</v>
      </c>
      <c r="P45" s="750">
        <v>0</v>
      </c>
      <c r="Q45" s="750">
        <v>0</v>
      </c>
      <c r="R45" s="750">
        <v>0</v>
      </c>
      <c r="S45" s="750">
        <v>0</v>
      </c>
      <c r="T45" s="750">
        <v>0</v>
      </c>
      <c r="U45" s="750">
        <v>0</v>
      </c>
      <c r="V45" s="750">
        <v>0</v>
      </c>
      <c r="W45" s="750">
        <v>0</v>
      </c>
      <c r="X45" s="750">
        <v>0</v>
      </c>
      <c r="Y45" s="750">
        <v>0</v>
      </c>
      <c r="Z45" s="750">
        <v>0</v>
      </c>
      <c r="AA45" s="750">
        <v>0</v>
      </c>
      <c r="AB45" s="750">
        <v>10</v>
      </c>
      <c r="AC45" s="750">
        <v>0</v>
      </c>
      <c r="AD45" s="750">
        <v>0</v>
      </c>
      <c r="AE45" s="750">
        <v>0</v>
      </c>
      <c r="AF45" s="750">
        <v>0</v>
      </c>
      <c r="AG45" s="750"/>
      <c r="AH45" s="750"/>
      <c r="AI45" s="750"/>
      <c r="AJ45" s="750"/>
      <c r="AK45" s="750"/>
      <c r="AL45" s="791">
        <f t="shared" si="2"/>
        <v>4119</v>
      </c>
      <c r="AM45" s="750">
        <v>0</v>
      </c>
      <c r="AN45" s="750">
        <v>0</v>
      </c>
      <c r="AO45" s="750">
        <v>0</v>
      </c>
      <c r="AP45" s="750">
        <v>0</v>
      </c>
      <c r="AQ45" s="750">
        <v>0</v>
      </c>
      <c r="AR45" s="750">
        <v>0</v>
      </c>
      <c r="AS45" s="750">
        <v>0</v>
      </c>
      <c r="AT45" s="750">
        <v>0</v>
      </c>
      <c r="AU45" s="750">
        <v>0</v>
      </c>
      <c r="AV45" s="750">
        <v>0</v>
      </c>
      <c r="AW45" s="750">
        <v>0</v>
      </c>
      <c r="AX45" s="750">
        <v>1</v>
      </c>
      <c r="AY45" s="750">
        <v>0</v>
      </c>
      <c r="AZ45" s="750">
        <f t="shared" si="1"/>
        <v>4120</v>
      </c>
    </row>
    <row r="46" spans="1:52" s="776" customFormat="1" ht="16.2" customHeight="1">
      <c r="A46" s="790" t="s">
        <v>172</v>
      </c>
      <c r="B46" s="749" t="s">
        <v>261</v>
      </c>
      <c r="C46" s="750">
        <v>7007</v>
      </c>
      <c r="D46" s="750">
        <v>0</v>
      </c>
      <c r="E46" s="750">
        <v>0</v>
      </c>
      <c r="F46" s="750">
        <v>0</v>
      </c>
      <c r="G46" s="750">
        <v>0</v>
      </c>
      <c r="H46" s="750">
        <v>2</v>
      </c>
      <c r="I46" s="750">
        <v>23</v>
      </c>
      <c r="J46" s="750">
        <v>0</v>
      </c>
      <c r="K46" s="750">
        <v>4</v>
      </c>
      <c r="L46" s="750">
        <v>1</v>
      </c>
      <c r="M46" s="750">
        <v>0</v>
      </c>
      <c r="N46" s="750">
        <v>0</v>
      </c>
      <c r="O46" s="750">
        <v>0</v>
      </c>
      <c r="P46" s="750">
        <v>0</v>
      </c>
      <c r="Q46" s="750">
        <v>0</v>
      </c>
      <c r="R46" s="750">
        <v>0</v>
      </c>
      <c r="S46" s="750">
        <v>0</v>
      </c>
      <c r="T46" s="750">
        <v>0</v>
      </c>
      <c r="U46" s="750">
        <v>0</v>
      </c>
      <c r="V46" s="750">
        <v>0</v>
      </c>
      <c r="W46" s="750">
        <v>0</v>
      </c>
      <c r="X46" s="750">
        <v>0</v>
      </c>
      <c r="Y46" s="750">
        <v>0</v>
      </c>
      <c r="Z46" s="750">
        <v>0</v>
      </c>
      <c r="AA46" s="750">
        <v>0</v>
      </c>
      <c r="AB46" s="750">
        <v>20</v>
      </c>
      <c r="AC46" s="750">
        <v>0</v>
      </c>
      <c r="AD46" s="750">
        <v>0</v>
      </c>
      <c r="AE46" s="750">
        <v>0</v>
      </c>
      <c r="AF46" s="750">
        <v>0</v>
      </c>
      <c r="AG46" s="750"/>
      <c r="AH46" s="750"/>
      <c r="AI46" s="750"/>
      <c r="AJ46" s="750"/>
      <c r="AK46" s="750"/>
      <c r="AL46" s="791">
        <f t="shared" si="2"/>
        <v>7057</v>
      </c>
      <c r="AM46" s="750">
        <v>0</v>
      </c>
      <c r="AN46" s="750">
        <v>0</v>
      </c>
      <c r="AO46" s="750">
        <v>21</v>
      </c>
      <c r="AP46" s="750">
        <v>0</v>
      </c>
      <c r="AQ46" s="750">
        <v>0</v>
      </c>
      <c r="AR46" s="750">
        <v>5</v>
      </c>
      <c r="AS46" s="750">
        <v>1</v>
      </c>
      <c r="AT46" s="750">
        <v>0</v>
      </c>
      <c r="AU46" s="750">
        <v>0</v>
      </c>
      <c r="AV46" s="750">
        <v>0</v>
      </c>
      <c r="AW46" s="750">
        <v>0</v>
      </c>
      <c r="AX46" s="750">
        <v>1</v>
      </c>
      <c r="AY46" s="750">
        <v>5</v>
      </c>
      <c r="AZ46" s="750">
        <f t="shared" si="1"/>
        <v>7090</v>
      </c>
    </row>
    <row r="47" spans="1:52" s="776" customFormat="1" ht="16.2" customHeight="1">
      <c r="A47" s="792" t="s">
        <v>173</v>
      </c>
      <c r="B47" s="751" t="s">
        <v>262</v>
      </c>
      <c r="C47" s="752">
        <v>9435</v>
      </c>
      <c r="D47" s="752">
        <v>0</v>
      </c>
      <c r="E47" s="752">
        <v>0</v>
      </c>
      <c r="F47" s="752">
        <v>0</v>
      </c>
      <c r="G47" s="752">
        <v>0</v>
      </c>
      <c r="H47" s="752">
        <v>0</v>
      </c>
      <c r="I47" s="752">
        <v>21</v>
      </c>
      <c r="J47" s="752">
        <v>0</v>
      </c>
      <c r="K47" s="752">
        <v>5</v>
      </c>
      <c r="L47" s="752">
        <v>0</v>
      </c>
      <c r="M47" s="752">
        <v>0</v>
      </c>
      <c r="N47" s="752">
        <v>0</v>
      </c>
      <c r="O47" s="752">
        <v>0</v>
      </c>
      <c r="P47" s="752">
        <v>0</v>
      </c>
      <c r="Q47" s="752">
        <v>0</v>
      </c>
      <c r="R47" s="752">
        <v>0</v>
      </c>
      <c r="S47" s="752">
        <v>0</v>
      </c>
      <c r="T47" s="752">
        <v>0</v>
      </c>
      <c r="U47" s="752">
        <v>0</v>
      </c>
      <c r="V47" s="752">
        <v>0</v>
      </c>
      <c r="W47" s="752">
        <v>0</v>
      </c>
      <c r="X47" s="752">
        <v>0</v>
      </c>
      <c r="Y47" s="752">
        <v>0</v>
      </c>
      <c r="Z47" s="752">
        <v>0</v>
      </c>
      <c r="AA47" s="752">
        <v>0</v>
      </c>
      <c r="AB47" s="752">
        <v>28</v>
      </c>
      <c r="AC47" s="752">
        <v>0</v>
      </c>
      <c r="AD47" s="752">
        <v>0</v>
      </c>
      <c r="AE47" s="752">
        <v>0</v>
      </c>
      <c r="AF47" s="752">
        <v>0</v>
      </c>
      <c r="AG47" s="752"/>
      <c r="AH47" s="752"/>
      <c r="AI47" s="752"/>
      <c r="AJ47" s="752"/>
      <c r="AK47" s="752"/>
      <c r="AL47" s="793">
        <f t="shared" si="2"/>
        <v>9489</v>
      </c>
      <c r="AM47" s="752">
        <v>0</v>
      </c>
      <c r="AN47" s="752">
        <v>0</v>
      </c>
      <c r="AO47" s="752">
        <v>7</v>
      </c>
      <c r="AP47" s="752">
        <v>0</v>
      </c>
      <c r="AQ47" s="752">
        <v>0</v>
      </c>
      <c r="AR47" s="752">
        <v>0</v>
      </c>
      <c r="AS47" s="752">
        <v>0</v>
      </c>
      <c r="AT47" s="752">
        <v>3</v>
      </c>
      <c r="AU47" s="752">
        <v>0</v>
      </c>
      <c r="AV47" s="752">
        <v>0</v>
      </c>
      <c r="AW47" s="752">
        <v>0</v>
      </c>
      <c r="AX47" s="752">
        <v>4</v>
      </c>
      <c r="AY47" s="752">
        <v>8</v>
      </c>
      <c r="AZ47" s="752">
        <f t="shared" si="1"/>
        <v>9511</v>
      </c>
    </row>
    <row r="48" spans="1:52" s="776" customFormat="1" ht="16.2" customHeight="1">
      <c r="A48" s="788" t="s">
        <v>174</v>
      </c>
      <c r="B48" s="753" t="s">
        <v>263</v>
      </c>
      <c r="C48" s="754">
        <v>1103</v>
      </c>
      <c r="D48" s="754">
        <v>0</v>
      </c>
      <c r="E48" s="754">
        <v>0</v>
      </c>
      <c r="F48" s="754">
        <v>0</v>
      </c>
      <c r="G48" s="754">
        <v>0</v>
      </c>
      <c r="H48" s="754">
        <v>0</v>
      </c>
      <c r="I48" s="754">
        <v>10</v>
      </c>
      <c r="J48" s="754">
        <v>0</v>
      </c>
      <c r="K48" s="754">
        <v>0</v>
      </c>
      <c r="L48" s="754">
        <v>0</v>
      </c>
      <c r="M48" s="754">
        <v>0</v>
      </c>
      <c r="N48" s="754">
        <v>1</v>
      </c>
      <c r="O48" s="754">
        <v>0</v>
      </c>
      <c r="P48" s="754">
        <v>0</v>
      </c>
      <c r="Q48" s="754">
        <v>0</v>
      </c>
      <c r="R48" s="754">
        <v>0</v>
      </c>
      <c r="S48" s="754">
        <v>0</v>
      </c>
      <c r="T48" s="754">
        <v>0</v>
      </c>
      <c r="U48" s="754">
        <v>0</v>
      </c>
      <c r="V48" s="754">
        <v>0</v>
      </c>
      <c r="W48" s="754">
        <v>0</v>
      </c>
      <c r="X48" s="754">
        <v>0</v>
      </c>
      <c r="Y48" s="754">
        <v>0</v>
      </c>
      <c r="Z48" s="754">
        <v>0</v>
      </c>
      <c r="AA48" s="754">
        <v>0</v>
      </c>
      <c r="AB48" s="754">
        <v>8</v>
      </c>
      <c r="AC48" s="754">
        <v>0</v>
      </c>
      <c r="AD48" s="754">
        <v>0</v>
      </c>
      <c r="AE48" s="754">
        <v>0</v>
      </c>
      <c r="AF48" s="754">
        <v>0</v>
      </c>
      <c r="AG48" s="862"/>
      <c r="AH48" s="862"/>
      <c r="AI48" s="862"/>
      <c r="AJ48" s="862"/>
      <c r="AK48" s="862"/>
      <c r="AL48" s="789">
        <f t="shared" si="2"/>
        <v>1122</v>
      </c>
      <c r="AM48" s="754">
        <v>0</v>
      </c>
      <c r="AN48" s="754">
        <v>0</v>
      </c>
      <c r="AO48" s="754">
        <v>0</v>
      </c>
      <c r="AP48" s="754">
        <v>0</v>
      </c>
      <c r="AQ48" s="754">
        <v>0</v>
      </c>
      <c r="AR48" s="754">
        <v>0</v>
      </c>
      <c r="AS48" s="754">
        <v>0</v>
      </c>
      <c r="AT48" s="754">
        <v>0</v>
      </c>
      <c r="AU48" s="754">
        <v>0</v>
      </c>
      <c r="AV48" s="754">
        <v>0</v>
      </c>
      <c r="AW48" s="754">
        <v>0</v>
      </c>
      <c r="AX48" s="754">
        <v>0</v>
      </c>
      <c r="AY48" s="754">
        <v>0</v>
      </c>
      <c r="AZ48" s="754">
        <f t="shared" si="1"/>
        <v>1122</v>
      </c>
    </row>
    <row r="49" spans="1:52" s="776" customFormat="1" ht="16.2" customHeight="1">
      <c r="A49" s="790" t="s">
        <v>175</v>
      </c>
      <c r="B49" s="749" t="s">
        <v>264</v>
      </c>
      <c r="C49" s="750">
        <v>3664</v>
      </c>
      <c r="D49" s="750">
        <v>0</v>
      </c>
      <c r="E49" s="750">
        <v>0</v>
      </c>
      <c r="F49" s="750">
        <v>0</v>
      </c>
      <c r="G49" s="750">
        <v>0</v>
      </c>
      <c r="H49" s="750">
        <v>0</v>
      </c>
      <c r="I49" s="750">
        <v>0</v>
      </c>
      <c r="J49" s="750">
        <v>0</v>
      </c>
      <c r="K49" s="750">
        <v>0</v>
      </c>
      <c r="L49" s="750">
        <v>0</v>
      </c>
      <c r="M49" s="750">
        <v>0</v>
      </c>
      <c r="N49" s="750">
        <v>0</v>
      </c>
      <c r="O49" s="750">
        <v>0</v>
      </c>
      <c r="P49" s="750">
        <v>0</v>
      </c>
      <c r="Q49" s="750">
        <v>0</v>
      </c>
      <c r="R49" s="750">
        <v>0</v>
      </c>
      <c r="S49" s="750">
        <v>0</v>
      </c>
      <c r="T49" s="750">
        <v>0</v>
      </c>
      <c r="U49" s="750">
        <v>0</v>
      </c>
      <c r="V49" s="750">
        <v>0</v>
      </c>
      <c r="W49" s="750">
        <v>0</v>
      </c>
      <c r="X49" s="750">
        <v>0</v>
      </c>
      <c r="Y49" s="750">
        <v>0</v>
      </c>
      <c r="Z49" s="750">
        <v>0</v>
      </c>
      <c r="AA49" s="750">
        <v>0</v>
      </c>
      <c r="AB49" s="750">
        <v>4</v>
      </c>
      <c r="AC49" s="750">
        <v>0</v>
      </c>
      <c r="AD49" s="750">
        <v>0</v>
      </c>
      <c r="AE49" s="750">
        <v>0</v>
      </c>
      <c r="AF49" s="750">
        <v>0</v>
      </c>
      <c r="AG49" s="750"/>
      <c r="AH49" s="750"/>
      <c r="AI49" s="750"/>
      <c r="AJ49" s="750"/>
      <c r="AK49" s="750"/>
      <c r="AL49" s="791">
        <f t="shared" si="2"/>
        <v>3668</v>
      </c>
      <c r="AM49" s="750">
        <v>0</v>
      </c>
      <c r="AN49" s="750">
        <v>0</v>
      </c>
      <c r="AO49" s="750">
        <v>0</v>
      </c>
      <c r="AP49" s="750">
        <v>0</v>
      </c>
      <c r="AQ49" s="750">
        <v>0</v>
      </c>
      <c r="AR49" s="750">
        <v>0</v>
      </c>
      <c r="AS49" s="750">
        <v>0</v>
      </c>
      <c r="AT49" s="750">
        <v>2</v>
      </c>
      <c r="AU49" s="750">
        <v>0</v>
      </c>
      <c r="AV49" s="750">
        <v>0</v>
      </c>
      <c r="AW49" s="750">
        <v>0</v>
      </c>
      <c r="AX49" s="750">
        <v>2</v>
      </c>
      <c r="AY49" s="750">
        <v>2</v>
      </c>
      <c r="AZ49" s="750">
        <f t="shared" si="1"/>
        <v>3674</v>
      </c>
    </row>
    <row r="50" spans="1:52" s="776" customFormat="1" ht="16.2" customHeight="1">
      <c r="A50" s="790" t="s">
        <v>176</v>
      </c>
      <c r="B50" s="749" t="s">
        <v>265</v>
      </c>
      <c r="C50" s="750">
        <v>5735</v>
      </c>
      <c r="D50" s="750">
        <v>0</v>
      </c>
      <c r="E50" s="750">
        <v>0</v>
      </c>
      <c r="F50" s="750">
        <v>0</v>
      </c>
      <c r="G50" s="750">
        <v>0</v>
      </c>
      <c r="H50" s="750">
        <v>0</v>
      </c>
      <c r="I50" s="750">
        <v>32</v>
      </c>
      <c r="J50" s="750">
        <v>0</v>
      </c>
      <c r="K50" s="750">
        <v>1</v>
      </c>
      <c r="L50" s="750">
        <v>1</v>
      </c>
      <c r="M50" s="750">
        <v>2</v>
      </c>
      <c r="N50" s="750">
        <v>0</v>
      </c>
      <c r="O50" s="750">
        <v>0</v>
      </c>
      <c r="P50" s="750">
        <v>0</v>
      </c>
      <c r="Q50" s="750">
        <v>0</v>
      </c>
      <c r="R50" s="750">
        <v>0</v>
      </c>
      <c r="S50" s="750">
        <v>0</v>
      </c>
      <c r="T50" s="750">
        <v>0</v>
      </c>
      <c r="U50" s="750">
        <v>0</v>
      </c>
      <c r="V50" s="750">
        <v>0</v>
      </c>
      <c r="W50" s="750">
        <v>0</v>
      </c>
      <c r="X50" s="750">
        <v>0</v>
      </c>
      <c r="Y50" s="750">
        <v>0</v>
      </c>
      <c r="Z50" s="750">
        <v>0</v>
      </c>
      <c r="AA50" s="750">
        <v>0</v>
      </c>
      <c r="AB50" s="750">
        <v>27</v>
      </c>
      <c r="AC50" s="750">
        <v>0</v>
      </c>
      <c r="AD50" s="750">
        <v>0</v>
      </c>
      <c r="AE50" s="750">
        <v>0</v>
      </c>
      <c r="AF50" s="750">
        <v>0</v>
      </c>
      <c r="AG50" s="750"/>
      <c r="AH50" s="750"/>
      <c r="AI50" s="750"/>
      <c r="AJ50" s="750"/>
      <c r="AK50" s="750"/>
      <c r="AL50" s="791">
        <f t="shared" si="2"/>
        <v>5798</v>
      </c>
      <c r="AM50" s="750">
        <v>0</v>
      </c>
      <c r="AN50" s="750">
        <v>0</v>
      </c>
      <c r="AO50" s="750">
        <v>5</v>
      </c>
      <c r="AP50" s="750">
        <v>0</v>
      </c>
      <c r="AQ50" s="750">
        <v>0</v>
      </c>
      <c r="AR50" s="750">
        <v>0</v>
      </c>
      <c r="AS50" s="750">
        <v>0</v>
      </c>
      <c r="AT50" s="750">
        <v>5</v>
      </c>
      <c r="AU50" s="750">
        <v>0</v>
      </c>
      <c r="AV50" s="750">
        <v>0</v>
      </c>
      <c r="AW50" s="750">
        <v>0</v>
      </c>
      <c r="AX50" s="750">
        <v>2</v>
      </c>
      <c r="AY50" s="750">
        <v>0</v>
      </c>
      <c r="AZ50" s="750">
        <f t="shared" si="1"/>
        <v>5810</v>
      </c>
    </row>
    <row r="51" spans="1:52" s="776" customFormat="1" ht="16.2" customHeight="1">
      <c r="A51" s="790" t="s">
        <v>177</v>
      </c>
      <c r="B51" s="749" t="s">
        <v>266</v>
      </c>
      <c r="C51" s="750">
        <v>13680</v>
      </c>
      <c r="D51" s="750">
        <v>0</v>
      </c>
      <c r="E51" s="750">
        <v>0</v>
      </c>
      <c r="F51" s="750">
        <v>0</v>
      </c>
      <c r="G51" s="750">
        <v>0</v>
      </c>
      <c r="H51" s="750">
        <v>0</v>
      </c>
      <c r="I51" s="750">
        <v>49</v>
      </c>
      <c r="J51" s="750">
        <v>0</v>
      </c>
      <c r="K51" s="750">
        <v>0</v>
      </c>
      <c r="L51" s="750">
        <v>0</v>
      </c>
      <c r="M51" s="750">
        <v>0</v>
      </c>
      <c r="N51" s="750">
        <v>0</v>
      </c>
      <c r="O51" s="750">
        <v>0</v>
      </c>
      <c r="P51" s="750">
        <v>28</v>
      </c>
      <c r="Q51" s="750">
        <v>0</v>
      </c>
      <c r="R51" s="750">
        <v>0</v>
      </c>
      <c r="S51" s="750">
        <v>0</v>
      </c>
      <c r="T51" s="750">
        <v>0</v>
      </c>
      <c r="U51" s="750">
        <v>0</v>
      </c>
      <c r="V51" s="750">
        <v>0</v>
      </c>
      <c r="W51" s="750">
        <v>2</v>
      </c>
      <c r="X51" s="750">
        <v>0</v>
      </c>
      <c r="Y51" s="750">
        <v>90</v>
      </c>
      <c r="Z51" s="750">
        <v>0</v>
      </c>
      <c r="AA51" s="750">
        <v>0</v>
      </c>
      <c r="AB51" s="750">
        <v>76</v>
      </c>
      <c r="AC51" s="750">
        <v>0</v>
      </c>
      <c r="AD51" s="750">
        <v>284</v>
      </c>
      <c r="AE51" s="750">
        <v>0</v>
      </c>
      <c r="AF51" s="750">
        <v>0</v>
      </c>
      <c r="AG51" s="750"/>
      <c r="AH51" s="750"/>
      <c r="AI51" s="750"/>
      <c r="AJ51" s="750"/>
      <c r="AK51" s="750"/>
      <c r="AL51" s="791">
        <f t="shared" si="2"/>
        <v>14209</v>
      </c>
      <c r="AM51" s="750">
        <v>0</v>
      </c>
      <c r="AN51" s="750">
        <v>0</v>
      </c>
      <c r="AO51" s="750">
        <v>0</v>
      </c>
      <c r="AP51" s="750">
        <v>4</v>
      </c>
      <c r="AQ51" s="750">
        <v>0</v>
      </c>
      <c r="AR51" s="750">
        <v>0</v>
      </c>
      <c r="AS51" s="750">
        <v>0</v>
      </c>
      <c r="AT51" s="750">
        <v>0</v>
      </c>
      <c r="AU51" s="750">
        <v>0</v>
      </c>
      <c r="AV51" s="750">
        <v>0</v>
      </c>
      <c r="AW51" s="750">
        <v>0</v>
      </c>
      <c r="AX51" s="750">
        <v>8</v>
      </c>
      <c r="AY51" s="750">
        <v>0</v>
      </c>
      <c r="AZ51" s="750">
        <f t="shared" si="1"/>
        <v>14221</v>
      </c>
    </row>
    <row r="52" spans="1:52" s="776" customFormat="1" ht="16.2" customHeight="1">
      <c r="A52" s="792" t="s">
        <v>178</v>
      </c>
      <c r="B52" s="751" t="s">
        <v>267</v>
      </c>
      <c r="C52" s="752">
        <v>7906</v>
      </c>
      <c r="D52" s="752">
        <v>0</v>
      </c>
      <c r="E52" s="752">
        <v>0</v>
      </c>
      <c r="F52" s="752">
        <v>0</v>
      </c>
      <c r="G52" s="752">
        <v>0</v>
      </c>
      <c r="H52" s="752">
        <v>0</v>
      </c>
      <c r="I52" s="752">
        <v>9</v>
      </c>
      <c r="J52" s="752">
        <v>0</v>
      </c>
      <c r="K52" s="752">
        <v>0</v>
      </c>
      <c r="L52" s="752">
        <v>0</v>
      </c>
      <c r="M52" s="752">
        <v>0</v>
      </c>
      <c r="N52" s="752">
        <v>0</v>
      </c>
      <c r="O52" s="752">
        <v>0</v>
      </c>
      <c r="P52" s="752">
        <v>22</v>
      </c>
      <c r="Q52" s="752">
        <v>0</v>
      </c>
      <c r="R52" s="752">
        <v>0</v>
      </c>
      <c r="S52" s="752">
        <v>0</v>
      </c>
      <c r="T52" s="752">
        <v>0</v>
      </c>
      <c r="U52" s="752">
        <v>0</v>
      </c>
      <c r="V52" s="752">
        <v>0</v>
      </c>
      <c r="W52" s="752">
        <v>34</v>
      </c>
      <c r="X52" s="752">
        <v>0</v>
      </c>
      <c r="Y52" s="752">
        <v>56</v>
      </c>
      <c r="Z52" s="752">
        <v>0</v>
      </c>
      <c r="AA52" s="752">
        <v>0</v>
      </c>
      <c r="AB52" s="752">
        <v>19</v>
      </c>
      <c r="AC52" s="752">
        <v>0</v>
      </c>
      <c r="AD52" s="752">
        <v>0</v>
      </c>
      <c r="AE52" s="752">
        <v>0</v>
      </c>
      <c r="AF52" s="752">
        <v>0</v>
      </c>
      <c r="AG52" s="752"/>
      <c r="AH52" s="752"/>
      <c r="AI52" s="752"/>
      <c r="AJ52" s="752"/>
      <c r="AK52" s="752"/>
      <c r="AL52" s="793">
        <f t="shared" si="2"/>
        <v>8046</v>
      </c>
      <c r="AM52" s="752">
        <v>0</v>
      </c>
      <c r="AN52" s="752">
        <v>0</v>
      </c>
      <c r="AO52" s="752">
        <v>0</v>
      </c>
      <c r="AP52" s="752">
        <v>0</v>
      </c>
      <c r="AQ52" s="752">
        <v>0</v>
      </c>
      <c r="AR52" s="752">
        <v>0</v>
      </c>
      <c r="AS52" s="752">
        <v>0</v>
      </c>
      <c r="AT52" s="752">
        <v>1</v>
      </c>
      <c r="AU52" s="752">
        <v>0</v>
      </c>
      <c r="AV52" s="752">
        <v>0</v>
      </c>
      <c r="AW52" s="752">
        <v>0</v>
      </c>
      <c r="AX52" s="752">
        <v>11</v>
      </c>
      <c r="AY52" s="752">
        <v>0</v>
      </c>
      <c r="AZ52" s="752">
        <f t="shared" si="1"/>
        <v>8058</v>
      </c>
    </row>
    <row r="53" spans="1:52" s="776" customFormat="1" ht="16.2" customHeight="1">
      <c r="A53" s="788" t="s">
        <v>179</v>
      </c>
      <c r="B53" s="753" t="s">
        <v>268</v>
      </c>
      <c r="C53" s="754">
        <v>8676</v>
      </c>
      <c r="D53" s="754">
        <v>0</v>
      </c>
      <c r="E53" s="754">
        <v>0</v>
      </c>
      <c r="F53" s="754">
        <v>0</v>
      </c>
      <c r="G53" s="754">
        <v>0</v>
      </c>
      <c r="H53" s="754">
        <v>0</v>
      </c>
      <c r="I53" s="754">
        <v>21</v>
      </c>
      <c r="J53" s="754">
        <v>0</v>
      </c>
      <c r="K53" s="754">
        <v>0</v>
      </c>
      <c r="L53" s="754">
        <v>0</v>
      </c>
      <c r="M53" s="754">
        <v>0</v>
      </c>
      <c r="N53" s="754">
        <v>0</v>
      </c>
      <c r="O53" s="754">
        <v>0</v>
      </c>
      <c r="P53" s="754">
        <v>0</v>
      </c>
      <c r="Q53" s="754">
        <v>0</v>
      </c>
      <c r="R53" s="754">
        <v>0</v>
      </c>
      <c r="S53" s="754">
        <v>0</v>
      </c>
      <c r="T53" s="754">
        <v>0</v>
      </c>
      <c r="U53" s="754">
        <v>0</v>
      </c>
      <c r="V53" s="754">
        <v>0</v>
      </c>
      <c r="W53" s="754">
        <v>0</v>
      </c>
      <c r="X53" s="754">
        <v>0</v>
      </c>
      <c r="Y53" s="754">
        <v>0</v>
      </c>
      <c r="Z53" s="754">
        <v>0</v>
      </c>
      <c r="AA53" s="754">
        <v>0</v>
      </c>
      <c r="AB53" s="754">
        <v>18</v>
      </c>
      <c r="AC53" s="754">
        <v>0</v>
      </c>
      <c r="AD53" s="754">
        <v>0</v>
      </c>
      <c r="AE53" s="754">
        <v>0</v>
      </c>
      <c r="AF53" s="754">
        <v>0</v>
      </c>
      <c r="AG53" s="862"/>
      <c r="AH53" s="862"/>
      <c r="AI53" s="862"/>
      <c r="AJ53" s="862"/>
      <c r="AK53" s="862"/>
      <c r="AL53" s="789">
        <f t="shared" si="2"/>
        <v>8715</v>
      </c>
      <c r="AM53" s="754">
        <v>0</v>
      </c>
      <c r="AN53" s="754">
        <v>280</v>
      </c>
      <c r="AO53" s="754">
        <v>0</v>
      </c>
      <c r="AP53" s="754">
        <v>0</v>
      </c>
      <c r="AQ53" s="754">
        <v>0</v>
      </c>
      <c r="AR53" s="754">
        <v>0</v>
      </c>
      <c r="AS53" s="754">
        <v>0</v>
      </c>
      <c r="AT53" s="754">
        <v>3</v>
      </c>
      <c r="AU53" s="754">
        <v>0</v>
      </c>
      <c r="AV53" s="754">
        <v>0</v>
      </c>
      <c r="AW53" s="754">
        <v>0</v>
      </c>
      <c r="AX53" s="754">
        <v>8</v>
      </c>
      <c r="AY53" s="754">
        <v>0</v>
      </c>
      <c r="AZ53" s="754">
        <f t="shared" si="1"/>
        <v>9006</v>
      </c>
    </row>
    <row r="54" spans="1:52" s="776" customFormat="1" ht="16.2" customHeight="1">
      <c r="A54" s="790" t="s">
        <v>180</v>
      </c>
      <c r="B54" s="749" t="s">
        <v>269</v>
      </c>
      <c r="C54" s="750">
        <v>37392</v>
      </c>
      <c r="D54" s="750">
        <v>0</v>
      </c>
      <c r="E54" s="750">
        <v>0</v>
      </c>
      <c r="F54" s="750">
        <v>0</v>
      </c>
      <c r="G54" s="750">
        <v>0</v>
      </c>
      <c r="H54" s="750">
        <v>0</v>
      </c>
      <c r="I54" s="750">
        <v>155</v>
      </c>
      <c r="J54" s="750">
        <v>0</v>
      </c>
      <c r="K54" s="750">
        <v>2</v>
      </c>
      <c r="L54" s="750">
        <v>1</v>
      </c>
      <c r="M54" s="750">
        <v>1</v>
      </c>
      <c r="N54" s="750">
        <v>0</v>
      </c>
      <c r="O54" s="750">
        <v>0</v>
      </c>
      <c r="P54" s="750">
        <v>0</v>
      </c>
      <c r="Q54" s="750">
        <v>0</v>
      </c>
      <c r="R54" s="750">
        <v>0</v>
      </c>
      <c r="S54" s="750">
        <v>0</v>
      </c>
      <c r="T54" s="750">
        <v>0</v>
      </c>
      <c r="U54" s="750">
        <v>0</v>
      </c>
      <c r="V54" s="750">
        <v>3</v>
      </c>
      <c r="W54" s="750">
        <v>0</v>
      </c>
      <c r="X54" s="750">
        <v>0</v>
      </c>
      <c r="Y54" s="750">
        <v>0</v>
      </c>
      <c r="Z54" s="750">
        <v>0</v>
      </c>
      <c r="AA54" s="750">
        <v>0</v>
      </c>
      <c r="AB54" s="750">
        <v>96</v>
      </c>
      <c r="AC54" s="750">
        <v>0</v>
      </c>
      <c r="AD54" s="750">
        <v>0</v>
      </c>
      <c r="AE54" s="750">
        <v>0</v>
      </c>
      <c r="AF54" s="750">
        <v>0</v>
      </c>
      <c r="AG54" s="750"/>
      <c r="AH54" s="750"/>
      <c r="AI54" s="750"/>
      <c r="AJ54" s="750"/>
      <c r="AK54" s="750"/>
      <c r="AL54" s="791">
        <f t="shared" si="2"/>
        <v>37650</v>
      </c>
      <c r="AM54" s="750">
        <v>0</v>
      </c>
      <c r="AN54" s="750">
        <v>0</v>
      </c>
      <c r="AO54" s="750">
        <v>12</v>
      </c>
      <c r="AP54" s="750">
        <v>0</v>
      </c>
      <c r="AQ54" s="750">
        <v>0</v>
      </c>
      <c r="AR54" s="750">
        <v>2</v>
      </c>
      <c r="AS54" s="750">
        <v>0</v>
      </c>
      <c r="AT54" s="750">
        <v>0</v>
      </c>
      <c r="AU54" s="750">
        <v>0</v>
      </c>
      <c r="AV54" s="750">
        <v>0</v>
      </c>
      <c r="AW54" s="750">
        <v>0</v>
      </c>
      <c r="AX54" s="750">
        <v>15</v>
      </c>
      <c r="AY54" s="750">
        <v>46</v>
      </c>
      <c r="AZ54" s="750">
        <f t="shared" si="1"/>
        <v>37725</v>
      </c>
    </row>
    <row r="55" spans="1:52" s="776" customFormat="1" ht="16.2" customHeight="1">
      <c r="A55" s="790" t="s">
        <v>181</v>
      </c>
      <c r="B55" s="749" t="s">
        <v>270</v>
      </c>
      <c r="C55" s="750">
        <v>18834</v>
      </c>
      <c r="D55" s="750">
        <v>0</v>
      </c>
      <c r="E55" s="750">
        <v>0</v>
      </c>
      <c r="F55" s="750">
        <v>0</v>
      </c>
      <c r="G55" s="750">
        <v>0</v>
      </c>
      <c r="H55" s="750">
        <v>0</v>
      </c>
      <c r="I55" s="750">
        <v>109</v>
      </c>
      <c r="J55" s="750">
        <v>0</v>
      </c>
      <c r="K55" s="750">
        <v>0</v>
      </c>
      <c r="L55" s="750">
        <v>0</v>
      </c>
      <c r="M55" s="750">
        <v>0</v>
      </c>
      <c r="N55" s="750">
        <v>0</v>
      </c>
      <c r="O55" s="750">
        <v>0</v>
      </c>
      <c r="P55" s="750">
        <v>0</v>
      </c>
      <c r="Q55" s="750">
        <v>0</v>
      </c>
      <c r="R55" s="750">
        <v>0</v>
      </c>
      <c r="S55" s="750">
        <v>0</v>
      </c>
      <c r="T55" s="750">
        <v>0</v>
      </c>
      <c r="U55" s="750">
        <v>0</v>
      </c>
      <c r="V55" s="750">
        <v>0</v>
      </c>
      <c r="W55" s="750">
        <v>0</v>
      </c>
      <c r="X55" s="750">
        <v>0</v>
      </c>
      <c r="Y55" s="750">
        <v>0</v>
      </c>
      <c r="Z55" s="750">
        <v>0</v>
      </c>
      <c r="AA55" s="750">
        <v>0</v>
      </c>
      <c r="AB55" s="750">
        <v>86</v>
      </c>
      <c r="AC55" s="750">
        <v>0</v>
      </c>
      <c r="AD55" s="750">
        <v>0</v>
      </c>
      <c r="AE55" s="750">
        <v>208</v>
      </c>
      <c r="AF55" s="750">
        <v>0</v>
      </c>
      <c r="AG55" s="750"/>
      <c r="AH55" s="750"/>
      <c r="AI55" s="750"/>
      <c r="AJ55" s="750"/>
      <c r="AK55" s="750"/>
      <c r="AL55" s="791">
        <f t="shared" si="2"/>
        <v>19237</v>
      </c>
      <c r="AM55" s="750">
        <v>0</v>
      </c>
      <c r="AN55" s="750">
        <v>0</v>
      </c>
      <c r="AO55" s="750">
        <v>0</v>
      </c>
      <c r="AP55" s="750">
        <v>0</v>
      </c>
      <c r="AQ55" s="750">
        <v>0</v>
      </c>
      <c r="AR55" s="750">
        <v>0</v>
      </c>
      <c r="AS55" s="750">
        <v>0</v>
      </c>
      <c r="AT55" s="750">
        <v>0</v>
      </c>
      <c r="AU55" s="750">
        <v>0</v>
      </c>
      <c r="AV55" s="750">
        <v>0</v>
      </c>
      <c r="AW55" s="750">
        <v>0</v>
      </c>
      <c r="AX55" s="750">
        <v>5</v>
      </c>
      <c r="AY55" s="750">
        <v>6</v>
      </c>
      <c r="AZ55" s="750">
        <f t="shared" si="1"/>
        <v>19248</v>
      </c>
    </row>
    <row r="56" spans="1:52" s="776" customFormat="1" ht="16.2" customHeight="1">
      <c r="A56" s="790" t="s">
        <v>271</v>
      </c>
      <c r="B56" s="749" t="s">
        <v>272</v>
      </c>
      <c r="C56" s="750">
        <v>620</v>
      </c>
      <c r="D56" s="750">
        <v>0</v>
      </c>
      <c r="E56" s="750">
        <v>0</v>
      </c>
      <c r="F56" s="750">
        <v>0</v>
      </c>
      <c r="G56" s="750">
        <v>0</v>
      </c>
      <c r="H56" s="750">
        <v>0</v>
      </c>
      <c r="I56" s="750">
        <v>9</v>
      </c>
      <c r="J56" s="750">
        <v>0</v>
      </c>
      <c r="K56" s="750">
        <v>0</v>
      </c>
      <c r="L56" s="750">
        <v>0</v>
      </c>
      <c r="M56" s="750">
        <v>0</v>
      </c>
      <c r="N56" s="750">
        <v>0</v>
      </c>
      <c r="O56" s="750">
        <v>1</v>
      </c>
      <c r="P56" s="750">
        <v>0</v>
      </c>
      <c r="Q56" s="750">
        <v>0</v>
      </c>
      <c r="R56" s="750">
        <v>0</v>
      </c>
      <c r="S56" s="750">
        <v>11</v>
      </c>
      <c r="T56" s="750">
        <v>0</v>
      </c>
      <c r="U56" s="750">
        <v>0</v>
      </c>
      <c r="V56" s="750">
        <v>0</v>
      </c>
      <c r="W56" s="750">
        <v>0</v>
      </c>
      <c r="X56" s="750">
        <v>0</v>
      </c>
      <c r="Y56" s="750">
        <v>0</v>
      </c>
      <c r="Z56" s="750">
        <v>0</v>
      </c>
      <c r="AA56" s="750">
        <v>0</v>
      </c>
      <c r="AB56" s="750">
        <v>1</v>
      </c>
      <c r="AC56" s="750">
        <v>0</v>
      </c>
      <c r="AD56" s="750">
        <v>0</v>
      </c>
      <c r="AE56" s="750">
        <v>0</v>
      </c>
      <c r="AF56" s="750">
        <v>0</v>
      </c>
      <c r="AG56" s="750"/>
      <c r="AH56" s="750"/>
      <c r="AI56" s="750"/>
      <c r="AJ56" s="750"/>
      <c r="AK56" s="750"/>
      <c r="AL56" s="791">
        <f t="shared" si="2"/>
        <v>642</v>
      </c>
      <c r="AM56" s="750">
        <v>0</v>
      </c>
      <c r="AN56" s="750">
        <v>0</v>
      </c>
      <c r="AO56" s="750">
        <v>0</v>
      </c>
      <c r="AP56" s="750">
        <v>0</v>
      </c>
      <c r="AQ56" s="750">
        <v>3</v>
      </c>
      <c r="AR56" s="750">
        <v>0</v>
      </c>
      <c r="AS56" s="750">
        <v>0</v>
      </c>
      <c r="AT56" s="750">
        <v>0</v>
      </c>
      <c r="AU56" s="750">
        <v>0</v>
      </c>
      <c r="AV56" s="750">
        <v>0</v>
      </c>
      <c r="AW56" s="750">
        <v>0</v>
      </c>
      <c r="AX56" s="750">
        <v>0</v>
      </c>
      <c r="AY56" s="750">
        <v>0</v>
      </c>
      <c r="AZ56" s="750">
        <f t="shared" si="1"/>
        <v>645</v>
      </c>
    </row>
    <row r="57" spans="1:52" s="776" customFormat="1" ht="16.2" customHeight="1">
      <c r="A57" s="792" t="s">
        <v>182</v>
      </c>
      <c r="B57" s="751" t="s">
        <v>273</v>
      </c>
      <c r="C57" s="752">
        <v>17253</v>
      </c>
      <c r="D57" s="752">
        <v>0</v>
      </c>
      <c r="E57" s="752">
        <v>0</v>
      </c>
      <c r="F57" s="752">
        <v>0</v>
      </c>
      <c r="G57" s="752">
        <v>0</v>
      </c>
      <c r="H57" s="752">
        <v>0</v>
      </c>
      <c r="I57" s="752">
        <v>44</v>
      </c>
      <c r="J57" s="752">
        <v>0</v>
      </c>
      <c r="K57" s="752">
        <v>0</v>
      </c>
      <c r="L57" s="752">
        <v>1</v>
      </c>
      <c r="M57" s="752">
        <v>0</v>
      </c>
      <c r="N57" s="752">
        <v>0</v>
      </c>
      <c r="O57" s="752">
        <v>0</v>
      </c>
      <c r="P57" s="752">
        <v>0</v>
      </c>
      <c r="Q57" s="752">
        <v>0</v>
      </c>
      <c r="R57" s="752">
        <v>0</v>
      </c>
      <c r="S57" s="752">
        <v>0</v>
      </c>
      <c r="T57" s="752">
        <v>0</v>
      </c>
      <c r="U57" s="752">
        <v>0</v>
      </c>
      <c r="V57" s="752">
        <v>0</v>
      </c>
      <c r="W57" s="752">
        <v>0</v>
      </c>
      <c r="X57" s="752">
        <v>0</v>
      </c>
      <c r="Y57" s="752">
        <v>3</v>
      </c>
      <c r="Z57" s="752">
        <v>0</v>
      </c>
      <c r="AA57" s="752">
        <v>0</v>
      </c>
      <c r="AB57" s="752">
        <v>33</v>
      </c>
      <c r="AC57" s="752">
        <v>0</v>
      </c>
      <c r="AD57" s="752">
        <v>0</v>
      </c>
      <c r="AE57" s="752">
        <v>0</v>
      </c>
      <c r="AF57" s="752">
        <v>0</v>
      </c>
      <c r="AG57" s="752"/>
      <c r="AH57" s="752"/>
      <c r="AI57" s="752"/>
      <c r="AJ57" s="752"/>
      <c r="AK57" s="752"/>
      <c r="AL57" s="793">
        <f t="shared" si="2"/>
        <v>17334</v>
      </c>
      <c r="AM57" s="752">
        <v>0</v>
      </c>
      <c r="AN57" s="752">
        <v>0</v>
      </c>
      <c r="AO57" s="752">
        <v>0</v>
      </c>
      <c r="AP57" s="752">
        <v>0</v>
      </c>
      <c r="AQ57" s="752">
        <v>0</v>
      </c>
      <c r="AR57" s="752">
        <v>0</v>
      </c>
      <c r="AS57" s="752">
        <v>0</v>
      </c>
      <c r="AT57" s="752">
        <v>45</v>
      </c>
      <c r="AU57" s="752">
        <v>0</v>
      </c>
      <c r="AV57" s="752">
        <v>0</v>
      </c>
      <c r="AW57" s="752">
        <v>0</v>
      </c>
      <c r="AX57" s="752">
        <v>11</v>
      </c>
      <c r="AY57" s="752">
        <v>0</v>
      </c>
      <c r="AZ57" s="752">
        <f t="shared" si="1"/>
        <v>17390</v>
      </c>
    </row>
    <row r="58" spans="1:52" s="776" customFormat="1" ht="16.2" customHeight="1">
      <c r="A58" s="788" t="s">
        <v>183</v>
      </c>
      <c r="B58" s="753" t="s">
        <v>274</v>
      </c>
      <c r="C58" s="754">
        <v>2134</v>
      </c>
      <c r="D58" s="754">
        <v>0</v>
      </c>
      <c r="E58" s="754">
        <v>0</v>
      </c>
      <c r="F58" s="754">
        <v>840</v>
      </c>
      <c r="G58" s="754">
        <v>0</v>
      </c>
      <c r="H58" s="754">
        <v>0</v>
      </c>
      <c r="I58" s="754">
        <v>6</v>
      </c>
      <c r="J58" s="754">
        <v>0</v>
      </c>
      <c r="K58" s="754">
        <v>0</v>
      </c>
      <c r="L58" s="754">
        <v>0</v>
      </c>
      <c r="M58" s="754">
        <v>0</v>
      </c>
      <c r="N58" s="754">
        <v>0</v>
      </c>
      <c r="O58" s="754">
        <v>0</v>
      </c>
      <c r="P58" s="754">
        <v>0</v>
      </c>
      <c r="Q58" s="754">
        <v>0</v>
      </c>
      <c r="R58" s="754">
        <v>0</v>
      </c>
      <c r="S58" s="754">
        <v>0</v>
      </c>
      <c r="T58" s="754">
        <v>0</v>
      </c>
      <c r="U58" s="754">
        <v>120</v>
      </c>
      <c r="V58" s="754">
        <v>0</v>
      </c>
      <c r="W58" s="754">
        <v>0</v>
      </c>
      <c r="X58" s="754">
        <v>0</v>
      </c>
      <c r="Y58" s="754">
        <v>0</v>
      </c>
      <c r="Z58" s="754">
        <v>0</v>
      </c>
      <c r="AA58" s="754">
        <v>0</v>
      </c>
      <c r="AB58" s="754">
        <v>13</v>
      </c>
      <c r="AC58" s="754">
        <v>0</v>
      </c>
      <c r="AD58" s="754">
        <v>0</v>
      </c>
      <c r="AE58" s="754">
        <v>0</v>
      </c>
      <c r="AF58" s="754">
        <v>0</v>
      </c>
      <c r="AG58" s="862"/>
      <c r="AH58" s="862"/>
      <c r="AI58" s="862"/>
      <c r="AJ58" s="862"/>
      <c r="AK58" s="862"/>
      <c r="AL58" s="789">
        <f t="shared" si="2"/>
        <v>3113</v>
      </c>
      <c r="AM58" s="754">
        <v>0</v>
      </c>
      <c r="AN58" s="754">
        <v>0</v>
      </c>
      <c r="AO58" s="754">
        <v>0</v>
      </c>
      <c r="AP58" s="754">
        <v>0</v>
      </c>
      <c r="AQ58" s="754">
        <v>0</v>
      </c>
      <c r="AR58" s="754">
        <v>0</v>
      </c>
      <c r="AS58" s="754">
        <v>0</v>
      </c>
      <c r="AT58" s="754">
        <v>0</v>
      </c>
      <c r="AU58" s="754">
        <v>0</v>
      </c>
      <c r="AV58" s="754">
        <v>0</v>
      </c>
      <c r="AW58" s="754">
        <v>0</v>
      </c>
      <c r="AX58" s="754">
        <v>1</v>
      </c>
      <c r="AY58" s="754">
        <v>0</v>
      </c>
      <c r="AZ58" s="754">
        <f t="shared" si="1"/>
        <v>3114</v>
      </c>
    </row>
    <row r="59" spans="1:52" s="776" customFormat="1" ht="16.2" customHeight="1">
      <c r="A59" s="790" t="s">
        <v>184</v>
      </c>
      <c r="B59" s="749" t="s">
        <v>275</v>
      </c>
      <c r="C59" s="750">
        <v>9259</v>
      </c>
      <c r="D59" s="750">
        <v>0</v>
      </c>
      <c r="E59" s="750">
        <v>0</v>
      </c>
      <c r="F59" s="750">
        <v>0</v>
      </c>
      <c r="G59" s="750">
        <v>0</v>
      </c>
      <c r="H59" s="750">
        <v>0</v>
      </c>
      <c r="I59" s="750">
        <v>16</v>
      </c>
      <c r="J59" s="750">
        <v>0</v>
      </c>
      <c r="K59" s="750">
        <v>0</v>
      </c>
      <c r="L59" s="750">
        <v>0</v>
      </c>
      <c r="M59" s="750">
        <v>0</v>
      </c>
      <c r="N59" s="750">
        <v>0</v>
      </c>
      <c r="O59" s="750">
        <v>0</v>
      </c>
      <c r="P59" s="750">
        <v>4</v>
      </c>
      <c r="Q59" s="750">
        <v>0</v>
      </c>
      <c r="R59" s="750">
        <v>0</v>
      </c>
      <c r="S59" s="750">
        <v>0</v>
      </c>
      <c r="T59" s="750">
        <v>0</v>
      </c>
      <c r="U59" s="750">
        <v>0</v>
      </c>
      <c r="V59" s="750">
        <v>0</v>
      </c>
      <c r="W59" s="750">
        <v>30</v>
      </c>
      <c r="X59" s="750">
        <v>0</v>
      </c>
      <c r="Y59" s="750">
        <v>3</v>
      </c>
      <c r="Z59" s="750">
        <v>0</v>
      </c>
      <c r="AA59" s="750">
        <v>0</v>
      </c>
      <c r="AB59" s="750">
        <v>37</v>
      </c>
      <c r="AC59" s="750">
        <v>0</v>
      </c>
      <c r="AD59" s="750">
        <v>0</v>
      </c>
      <c r="AE59" s="750">
        <v>0</v>
      </c>
      <c r="AF59" s="750">
        <v>0</v>
      </c>
      <c r="AG59" s="750"/>
      <c r="AH59" s="750"/>
      <c r="AI59" s="750"/>
      <c r="AJ59" s="750"/>
      <c r="AK59" s="750"/>
      <c r="AL59" s="791">
        <f t="shared" si="2"/>
        <v>9349</v>
      </c>
      <c r="AM59" s="750">
        <v>0</v>
      </c>
      <c r="AN59" s="750">
        <v>0</v>
      </c>
      <c r="AO59" s="750">
        <v>0</v>
      </c>
      <c r="AP59" s="750">
        <v>0</v>
      </c>
      <c r="AQ59" s="750">
        <v>0</v>
      </c>
      <c r="AR59" s="750">
        <v>0</v>
      </c>
      <c r="AS59" s="750">
        <v>0</v>
      </c>
      <c r="AT59" s="750">
        <v>0</v>
      </c>
      <c r="AU59" s="750">
        <v>0</v>
      </c>
      <c r="AV59" s="750">
        <v>0</v>
      </c>
      <c r="AW59" s="750">
        <v>0</v>
      </c>
      <c r="AX59" s="750">
        <v>2</v>
      </c>
      <c r="AY59" s="750">
        <v>0</v>
      </c>
      <c r="AZ59" s="750">
        <f t="shared" si="1"/>
        <v>9351</v>
      </c>
    </row>
    <row r="60" spans="1:52" s="776" customFormat="1" ht="16.2" customHeight="1">
      <c r="A60" s="790" t="s">
        <v>276</v>
      </c>
      <c r="B60" s="749" t="s">
        <v>277</v>
      </c>
      <c r="C60" s="750">
        <v>8536</v>
      </c>
      <c r="D60" s="750">
        <v>0</v>
      </c>
      <c r="E60" s="750">
        <v>0</v>
      </c>
      <c r="F60" s="750">
        <v>0</v>
      </c>
      <c r="G60" s="750">
        <v>0</v>
      </c>
      <c r="H60" s="750">
        <v>0</v>
      </c>
      <c r="I60" s="750">
        <v>36</v>
      </c>
      <c r="J60" s="750">
        <v>0</v>
      </c>
      <c r="K60" s="750">
        <v>0</v>
      </c>
      <c r="L60" s="750">
        <v>0</v>
      </c>
      <c r="M60" s="750">
        <v>0</v>
      </c>
      <c r="N60" s="750">
        <v>0</v>
      </c>
      <c r="O60" s="750">
        <v>0</v>
      </c>
      <c r="P60" s="750">
        <v>0</v>
      </c>
      <c r="Q60" s="750">
        <v>0</v>
      </c>
      <c r="R60" s="750">
        <v>0</v>
      </c>
      <c r="S60" s="750">
        <v>0</v>
      </c>
      <c r="T60" s="750">
        <v>0</v>
      </c>
      <c r="U60" s="750">
        <v>0</v>
      </c>
      <c r="V60" s="750">
        <v>0</v>
      </c>
      <c r="W60" s="750">
        <v>0</v>
      </c>
      <c r="X60" s="750">
        <v>0</v>
      </c>
      <c r="Y60" s="750">
        <v>0</v>
      </c>
      <c r="Z60" s="750">
        <v>0</v>
      </c>
      <c r="AA60" s="750">
        <v>0</v>
      </c>
      <c r="AB60" s="750">
        <v>42</v>
      </c>
      <c r="AC60" s="750">
        <v>0</v>
      </c>
      <c r="AD60" s="750">
        <v>0</v>
      </c>
      <c r="AE60" s="750">
        <v>0</v>
      </c>
      <c r="AF60" s="750">
        <v>0</v>
      </c>
      <c r="AG60" s="750"/>
      <c r="AH60" s="750"/>
      <c r="AI60" s="750"/>
      <c r="AJ60" s="750"/>
      <c r="AK60" s="750"/>
      <c r="AL60" s="791">
        <f t="shared" si="2"/>
        <v>8614</v>
      </c>
      <c r="AM60" s="750">
        <v>0</v>
      </c>
      <c r="AN60" s="750">
        <v>0</v>
      </c>
      <c r="AO60" s="750">
        <v>0</v>
      </c>
      <c r="AP60" s="750">
        <v>0</v>
      </c>
      <c r="AQ60" s="750">
        <v>0</v>
      </c>
      <c r="AR60" s="750">
        <v>0</v>
      </c>
      <c r="AS60" s="750">
        <v>0</v>
      </c>
      <c r="AT60" s="750">
        <v>0</v>
      </c>
      <c r="AU60" s="750">
        <v>0</v>
      </c>
      <c r="AV60" s="750">
        <v>0</v>
      </c>
      <c r="AW60" s="750">
        <v>0</v>
      </c>
      <c r="AX60" s="750">
        <v>12</v>
      </c>
      <c r="AY60" s="750">
        <v>0</v>
      </c>
      <c r="AZ60" s="750">
        <f t="shared" si="1"/>
        <v>8626</v>
      </c>
    </row>
    <row r="61" spans="1:52" s="776" customFormat="1" ht="16.2" customHeight="1">
      <c r="A61" s="790" t="s">
        <v>185</v>
      </c>
      <c r="B61" s="749" t="s">
        <v>278</v>
      </c>
      <c r="C61" s="750">
        <v>5076</v>
      </c>
      <c r="D61" s="750">
        <v>0</v>
      </c>
      <c r="E61" s="750">
        <v>0</v>
      </c>
      <c r="F61" s="750">
        <v>0</v>
      </c>
      <c r="G61" s="750">
        <v>0</v>
      </c>
      <c r="H61" s="750">
        <v>0</v>
      </c>
      <c r="I61" s="750">
        <v>13</v>
      </c>
      <c r="J61" s="750">
        <v>0</v>
      </c>
      <c r="K61" s="750">
        <v>0</v>
      </c>
      <c r="L61" s="750">
        <v>0</v>
      </c>
      <c r="M61" s="750">
        <v>1</v>
      </c>
      <c r="N61" s="750">
        <v>0</v>
      </c>
      <c r="O61" s="750">
        <v>0</v>
      </c>
      <c r="P61" s="750">
        <v>0</v>
      </c>
      <c r="Q61" s="750">
        <v>0</v>
      </c>
      <c r="R61" s="750">
        <v>0</v>
      </c>
      <c r="S61" s="750">
        <v>0</v>
      </c>
      <c r="T61" s="750">
        <v>0</v>
      </c>
      <c r="U61" s="750">
        <v>0</v>
      </c>
      <c r="V61" s="750">
        <v>112</v>
      </c>
      <c r="W61" s="750">
        <v>0</v>
      </c>
      <c r="X61" s="750">
        <v>0</v>
      </c>
      <c r="Y61" s="750">
        <v>0</v>
      </c>
      <c r="Z61" s="750">
        <v>0</v>
      </c>
      <c r="AA61" s="750">
        <v>0</v>
      </c>
      <c r="AB61" s="750">
        <v>15</v>
      </c>
      <c r="AC61" s="750">
        <v>0</v>
      </c>
      <c r="AD61" s="750">
        <v>0</v>
      </c>
      <c r="AE61" s="750">
        <v>0</v>
      </c>
      <c r="AF61" s="750">
        <v>0</v>
      </c>
      <c r="AG61" s="750"/>
      <c r="AH61" s="750"/>
      <c r="AI61" s="750"/>
      <c r="AJ61" s="750"/>
      <c r="AK61" s="750"/>
      <c r="AL61" s="791">
        <f t="shared" si="2"/>
        <v>5217</v>
      </c>
      <c r="AM61" s="750">
        <v>0</v>
      </c>
      <c r="AN61" s="750">
        <v>0</v>
      </c>
      <c r="AO61" s="750">
        <v>0</v>
      </c>
      <c r="AP61" s="750">
        <v>0</v>
      </c>
      <c r="AQ61" s="750">
        <v>0</v>
      </c>
      <c r="AR61" s="750">
        <v>0</v>
      </c>
      <c r="AS61" s="750">
        <v>0</v>
      </c>
      <c r="AT61" s="750">
        <v>0</v>
      </c>
      <c r="AU61" s="750">
        <v>0</v>
      </c>
      <c r="AV61" s="750">
        <v>0</v>
      </c>
      <c r="AW61" s="750">
        <v>0</v>
      </c>
      <c r="AX61" s="750">
        <v>3</v>
      </c>
      <c r="AY61" s="750">
        <v>1</v>
      </c>
      <c r="AZ61" s="750">
        <f t="shared" si="1"/>
        <v>5221</v>
      </c>
    </row>
    <row r="62" spans="1:52" s="776" customFormat="1" ht="16.2" customHeight="1">
      <c r="A62" s="792" t="s">
        <v>279</v>
      </c>
      <c r="B62" s="751" t="s">
        <v>280</v>
      </c>
      <c r="C62" s="752">
        <v>6196</v>
      </c>
      <c r="D62" s="752">
        <v>0</v>
      </c>
      <c r="E62" s="752">
        <v>0</v>
      </c>
      <c r="F62" s="752">
        <v>0</v>
      </c>
      <c r="G62" s="752">
        <v>0</v>
      </c>
      <c r="H62" s="752">
        <v>0</v>
      </c>
      <c r="I62" s="752">
        <v>27</v>
      </c>
      <c r="J62" s="752">
        <v>0</v>
      </c>
      <c r="K62" s="752">
        <v>0</v>
      </c>
      <c r="L62" s="752">
        <v>0</v>
      </c>
      <c r="M62" s="752">
        <v>0</v>
      </c>
      <c r="N62" s="752">
        <v>0</v>
      </c>
      <c r="O62" s="752">
        <v>0</v>
      </c>
      <c r="P62" s="752">
        <v>0</v>
      </c>
      <c r="Q62" s="752">
        <v>0</v>
      </c>
      <c r="R62" s="752">
        <v>0</v>
      </c>
      <c r="S62" s="752">
        <v>0</v>
      </c>
      <c r="T62" s="752">
        <v>0</v>
      </c>
      <c r="U62" s="752">
        <v>0</v>
      </c>
      <c r="V62" s="752">
        <v>0</v>
      </c>
      <c r="W62" s="752">
        <v>0</v>
      </c>
      <c r="X62" s="752">
        <v>0</v>
      </c>
      <c r="Y62" s="752">
        <v>0</v>
      </c>
      <c r="Z62" s="752">
        <v>0</v>
      </c>
      <c r="AA62" s="752">
        <v>0</v>
      </c>
      <c r="AB62" s="752">
        <v>14</v>
      </c>
      <c r="AC62" s="752">
        <v>0</v>
      </c>
      <c r="AD62" s="752">
        <v>0</v>
      </c>
      <c r="AE62" s="752">
        <v>0</v>
      </c>
      <c r="AF62" s="752">
        <v>0</v>
      </c>
      <c r="AG62" s="752"/>
      <c r="AH62" s="752"/>
      <c r="AI62" s="752"/>
      <c r="AJ62" s="752"/>
      <c r="AK62" s="752"/>
      <c r="AL62" s="793">
        <f t="shared" si="2"/>
        <v>6237</v>
      </c>
      <c r="AM62" s="752">
        <v>0</v>
      </c>
      <c r="AN62" s="752">
        <v>0</v>
      </c>
      <c r="AO62" s="752">
        <v>0</v>
      </c>
      <c r="AP62" s="752">
        <v>0</v>
      </c>
      <c r="AQ62" s="752">
        <v>0</v>
      </c>
      <c r="AR62" s="752">
        <v>0</v>
      </c>
      <c r="AS62" s="752">
        <v>0</v>
      </c>
      <c r="AT62" s="752">
        <v>0</v>
      </c>
      <c r="AU62" s="752">
        <v>0</v>
      </c>
      <c r="AV62" s="752">
        <v>0</v>
      </c>
      <c r="AW62" s="752">
        <v>0</v>
      </c>
      <c r="AX62" s="752">
        <v>2</v>
      </c>
      <c r="AY62" s="752">
        <v>0</v>
      </c>
      <c r="AZ62" s="752">
        <f t="shared" si="1"/>
        <v>6239</v>
      </c>
    </row>
    <row r="63" spans="1:52" s="776" customFormat="1" ht="16.2" customHeight="1">
      <c r="A63" s="788" t="s">
        <v>186</v>
      </c>
      <c r="B63" s="753" t="s">
        <v>281</v>
      </c>
      <c r="C63" s="754">
        <v>3534</v>
      </c>
      <c r="D63" s="754">
        <v>0</v>
      </c>
      <c r="E63" s="754">
        <v>0</v>
      </c>
      <c r="F63" s="754">
        <v>0</v>
      </c>
      <c r="G63" s="754">
        <v>5</v>
      </c>
      <c r="H63" s="754">
        <v>0</v>
      </c>
      <c r="I63" s="754">
        <v>16</v>
      </c>
      <c r="J63" s="754">
        <v>0</v>
      </c>
      <c r="K63" s="754">
        <v>0</v>
      </c>
      <c r="L63" s="754">
        <v>0</v>
      </c>
      <c r="M63" s="754">
        <v>0</v>
      </c>
      <c r="N63" s="754">
        <v>1</v>
      </c>
      <c r="O63" s="754">
        <v>0</v>
      </c>
      <c r="P63" s="754">
        <v>0</v>
      </c>
      <c r="Q63" s="754">
        <v>2</v>
      </c>
      <c r="R63" s="754">
        <v>33</v>
      </c>
      <c r="S63" s="754">
        <v>0</v>
      </c>
      <c r="T63" s="754">
        <v>0</v>
      </c>
      <c r="U63" s="754">
        <v>0</v>
      </c>
      <c r="V63" s="754">
        <v>0</v>
      </c>
      <c r="W63" s="754">
        <v>0</v>
      </c>
      <c r="X63" s="754">
        <v>9</v>
      </c>
      <c r="Y63" s="754">
        <v>0</v>
      </c>
      <c r="Z63" s="754">
        <v>0</v>
      </c>
      <c r="AA63" s="754">
        <v>0</v>
      </c>
      <c r="AB63" s="754">
        <v>9</v>
      </c>
      <c r="AC63" s="754">
        <v>0</v>
      </c>
      <c r="AD63" s="754">
        <v>0</v>
      </c>
      <c r="AE63" s="754">
        <v>0</v>
      </c>
      <c r="AF63" s="754">
        <v>0</v>
      </c>
      <c r="AG63" s="862"/>
      <c r="AH63" s="862"/>
      <c r="AI63" s="862"/>
      <c r="AJ63" s="862"/>
      <c r="AK63" s="862"/>
      <c r="AL63" s="789">
        <f t="shared" si="2"/>
        <v>3609</v>
      </c>
      <c r="AM63" s="754">
        <v>0</v>
      </c>
      <c r="AN63" s="754">
        <v>0</v>
      </c>
      <c r="AO63" s="754">
        <v>0</v>
      </c>
      <c r="AP63" s="754">
        <v>0</v>
      </c>
      <c r="AQ63" s="754">
        <v>0</v>
      </c>
      <c r="AR63" s="754">
        <v>0</v>
      </c>
      <c r="AS63" s="754">
        <v>0</v>
      </c>
      <c r="AT63" s="754">
        <v>0</v>
      </c>
      <c r="AU63" s="754">
        <v>0</v>
      </c>
      <c r="AV63" s="754">
        <v>0</v>
      </c>
      <c r="AW63" s="754">
        <v>0</v>
      </c>
      <c r="AX63" s="754">
        <v>1</v>
      </c>
      <c r="AY63" s="754">
        <v>0</v>
      </c>
      <c r="AZ63" s="754">
        <f t="shared" si="1"/>
        <v>3610</v>
      </c>
    </row>
    <row r="64" spans="1:52" s="776" customFormat="1" ht="16.2" customHeight="1">
      <c r="A64" s="790" t="s">
        <v>282</v>
      </c>
      <c r="B64" s="749" t="s">
        <v>283</v>
      </c>
      <c r="C64" s="750">
        <v>2069</v>
      </c>
      <c r="D64" s="750">
        <v>0</v>
      </c>
      <c r="E64" s="750">
        <v>0</v>
      </c>
      <c r="F64" s="750">
        <v>0</v>
      </c>
      <c r="G64" s="750">
        <v>0</v>
      </c>
      <c r="H64" s="750">
        <v>0</v>
      </c>
      <c r="I64" s="750">
        <v>4</v>
      </c>
      <c r="J64" s="750">
        <v>0</v>
      </c>
      <c r="K64" s="750">
        <v>0</v>
      </c>
      <c r="L64" s="750">
        <v>0</v>
      </c>
      <c r="M64" s="750">
        <v>0</v>
      </c>
      <c r="N64" s="750">
        <v>0</v>
      </c>
      <c r="O64" s="750">
        <v>0</v>
      </c>
      <c r="P64" s="750">
        <v>0</v>
      </c>
      <c r="Q64" s="750">
        <v>0</v>
      </c>
      <c r="R64" s="750">
        <v>0</v>
      </c>
      <c r="S64" s="750">
        <v>0</v>
      </c>
      <c r="T64" s="750">
        <v>0</v>
      </c>
      <c r="U64" s="750">
        <v>0</v>
      </c>
      <c r="V64" s="750">
        <v>0</v>
      </c>
      <c r="W64" s="750">
        <v>0</v>
      </c>
      <c r="X64" s="750">
        <v>0</v>
      </c>
      <c r="Y64" s="750">
        <v>0</v>
      </c>
      <c r="Z64" s="750">
        <v>0</v>
      </c>
      <c r="AA64" s="750">
        <v>0</v>
      </c>
      <c r="AB64" s="750">
        <v>5</v>
      </c>
      <c r="AC64" s="750">
        <v>0</v>
      </c>
      <c r="AD64" s="750">
        <v>0</v>
      </c>
      <c r="AE64" s="750">
        <v>0</v>
      </c>
      <c r="AF64" s="750">
        <v>0</v>
      </c>
      <c r="AG64" s="750"/>
      <c r="AH64" s="750"/>
      <c r="AI64" s="750"/>
      <c r="AJ64" s="750"/>
      <c r="AK64" s="750"/>
      <c r="AL64" s="791">
        <f t="shared" si="2"/>
        <v>2078</v>
      </c>
      <c r="AM64" s="750">
        <v>0</v>
      </c>
      <c r="AN64" s="750">
        <v>0</v>
      </c>
      <c r="AO64" s="750">
        <v>0</v>
      </c>
      <c r="AP64" s="750">
        <v>0</v>
      </c>
      <c r="AQ64" s="750">
        <v>43</v>
      </c>
      <c r="AR64" s="750">
        <v>0</v>
      </c>
      <c r="AS64" s="750">
        <v>0</v>
      </c>
      <c r="AT64" s="750">
        <v>0</v>
      </c>
      <c r="AU64" s="750">
        <v>0</v>
      </c>
      <c r="AV64" s="750">
        <v>0</v>
      </c>
      <c r="AW64" s="750">
        <v>0</v>
      </c>
      <c r="AX64" s="750">
        <v>1</v>
      </c>
      <c r="AY64" s="750">
        <v>0</v>
      </c>
      <c r="AZ64" s="750">
        <f t="shared" si="1"/>
        <v>2122</v>
      </c>
    </row>
    <row r="65" spans="1:52" s="776" customFormat="1" ht="16.2" customHeight="1">
      <c r="A65" s="790" t="s">
        <v>284</v>
      </c>
      <c r="B65" s="749" t="s">
        <v>285</v>
      </c>
      <c r="C65" s="750">
        <v>1934</v>
      </c>
      <c r="D65" s="750">
        <v>0</v>
      </c>
      <c r="E65" s="750">
        <v>0</v>
      </c>
      <c r="F65" s="750">
        <v>0</v>
      </c>
      <c r="G65" s="750">
        <v>0</v>
      </c>
      <c r="H65" s="750">
        <v>0</v>
      </c>
      <c r="I65" s="750">
        <v>6</v>
      </c>
      <c r="J65" s="750">
        <v>0</v>
      </c>
      <c r="K65" s="750">
        <v>0</v>
      </c>
      <c r="L65" s="750">
        <v>0</v>
      </c>
      <c r="M65" s="750">
        <v>0</v>
      </c>
      <c r="N65" s="750">
        <v>0</v>
      </c>
      <c r="O65" s="750">
        <v>0</v>
      </c>
      <c r="P65" s="750">
        <v>0</v>
      </c>
      <c r="Q65" s="750">
        <v>0</v>
      </c>
      <c r="R65" s="750">
        <v>0</v>
      </c>
      <c r="S65" s="750">
        <v>0</v>
      </c>
      <c r="T65" s="750">
        <v>0</v>
      </c>
      <c r="U65" s="750">
        <v>0</v>
      </c>
      <c r="V65" s="750">
        <v>0</v>
      </c>
      <c r="W65" s="750">
        <v>0</v>
      </c>
      <c r="X65" s="750">
        <v>0</v>
      </c>
      <c r="Y65" s="750">
        <v>0</v>
      </c>
      <c r="Z65" s="750">
        <v>0</v>
      </c>
      <c r="AA65" s="750">
        <v>0</v>
      </c>
      <c r="AB65" s="750">
        <v>2</v>
      </c>
      <c r="AC65" s="750">
        <v>0</v>
      </c>
      <c r="AD65" s="750">
        <v>0</v>
      </c>
      <c r="AE65" s="750">
        <v>0</v>
      </c>
      <c r="AF65" s="750">
        <v>0</v>
      </c>
      <c r="AG65" s="750"/>
      <c r="AH65" s="750"/>
      <c r="AI65" s="750"/>
      <c r="AJ65" s="750"/>
      <c r="AK65" s="750"/>
      <c r="AL65" s="791">
        <f t="shared" si="2"/>
        <v>1942</v>
      </c>
      <c r="AM65" s="750">
        <v>0</v>
      </c>
      <c r="AN65" s="750">
        <v>0</v>
      </c>
      <c r="AO65" s="750">
        <v>0</v>
      </c>
      <c r="AP65" s="750">
        <v>0</v>
      </c>
      <c r="AQ65" s="750">
        <v>0</v>
      </c>
      <c r="AR65" s="750">
        <v>0</v>
      </c>
      <c r="AS65" s="750">
        <v>0</v>
      </c>
      <c r="AT65" s="750">
        <v>0</v>
      </c>
      <c r="AU65" s="750">
        <v>0</v>
      </c>
      <c r="AV65" s="750">
        <v>0</v>
      </c>
      <c r="AW65" s="750">
        <v>0</v>
      </c>
      <c r="AX65" s="750">
        <v>4</v>
      </c>
      <c r="AY65" s="750">
        <v>0</v>
      </c>
      <c r="AZ65" s="750">
        <f t="shared" si="1"/>
        <v>1946</v>
      </c>
    </row>
    <row r="66" spans="1:52" s="776" customFormat="1" ht="16.2" customHeight="1">
      <c r="A66" s="790" t="s">
        <v>286</v>
      </c>
      <c r="B66" s="749" t="s">
        <v>287</v>
      </c>
      <c r="C66" s="750">
        <v>2307</v>
      </c>
      <c r="D66" s="750">
        <v>0</v>
      </c>
      <c r="E66" s="750">
        <v>0</v>
      </c>
      <c r="F66" s="750">
        <v>0</v>
      </c>
      <c r="G66" s="750">
        <v>0</v>
      </c>
      <c r="H66" s="750">
        <v>0</v>
      </c>
      <c r="I66" s="750">
        <v>3</v>
      </c>
      <c r="J66" s="750">
        <v>0</v>
      </c>
      <c r="K66" s="750">
        <v>0</v>
      </c>
      <c r="L66" s="750">
        <v>0</v>
      </c>
      <c r="M66" s="750">
        <v>0</v>
      </c>
      <c r="N66" s="750">
        <v>0</v>
      </c>
      <c r="O66" s="750">
        <v>0</v>
      </c>
      <c r="P66" s="750">
        <v>0</v>
      </c>
      <c r="Q66" s="750">
        <v>0</v>
      </c>
      <c r="R66" s="750">
        <v>0</v>
      </c>
      <c r="S66" s="750">
        <v>0</v>
      </c>
      <c r="T66" s="750">
        <v>0</v>
      </c>
      <c r="U66" s="750">
        <v>0</v>
      </c>
      <c r="V66" s="750">
        <v>0</v>
      </c>
      <c r="W66" s="750">
        <v>0</v>
      </c>
      <c r="X66" s="750">
        <v>0</v>
      </c>
      <c r="Y66" s="750">
        <v>0</v>
      </c>
      <c r="Z66" s="750">
        <v>0</v>
      </c>
      <c r="AA66" s="750">
        <v>0</v>
      </c>
      <c r="AB66" s="750">
        <v>11</v>
      </c>
      <c r="AC66" s="750">
        <v>0</v>
      </c>
      <c r="AD66" s="750">
        <v>0</v>
      </c>
      <c r="AE66" s="750">
        <v>0</v>
      </c>
      <c r="AF66" s="750">
        <v>0</v>
      </c>
      <c r="AG66" s="750"/>
      <c r="AH66" s="750"/>
      <c r="AI66" s="750"/>
      <c r="AJ66" s="750"/>
      <c r="AK66" s="750"/>
      <c r="AL66" s="791">
        <f t="shared" si="2"/>
        <v>2321</v>
      </c>
      <c r="AM66" s="750">
        <v>0</v>
      </c>
      <c r="AN66" s="750">
        <v>0</v>
      </c>
      <c r="AO66" s="750">
        <v>0</v>
      </c>
      <c r="AP66" s="750">
        <v>0</v>
      </c>
      <c r="AQ66" s="750">
        <v>0</v>
      </c>
      <c r="AR66" s="750">
        <v>0</v>
      </c>
      <c r="AS66" s="750">
        <v>0</v>
      </c>
      <c r="AT66" s="750">
        <v>0</v>
      </c>
      <c r="AU66" s="750">
        <v>0</v>
      </c>
      <c r="AV66" s="750">
        <v>0</v>
      </c>
      <c r="AW66" s="750">
        <v>0</v>
      </c>
      <c r="AX66" s="750">
        <v>1</v>
      </c>
      <c r="AY66" s="750">
        <v>0</v>
      </c>
      <c r="AZ66" s="750">
        <f t="shared" si="1"/>
        <v>2322</v>
      </c>
    </row>
    <row r="67" spans="1:52" s="776" customFormat="1" ht="16.2" customHeight="1">
      <c r="A67" s="792" t="s">
        <v>187</v>
      </c>
      <c r="B67" s="751" t="s">
        <v>288</v>
      </c>
      <c r="C67" s="752">
        <v>8098</v>
      </c>
      <c r="D67" s="752">
        <v>0</v>
      </c>
      <c r="E67" s="752">
        <v>0</v>
      </c>
      <c r="F67" s="752">
        <v>3</v>
      </c>
      <c r="G67" s="752">
        <v>0</v>
      </c>
      <c r="H67" s="752">
        <v>0</v>
      </c>
      <c r="I67" s="752">
        <v>3</v>
      </c>
      <c r="J67" s="752">
        <v>0</v>
      </c>
      <c r="K67" s="752">
        <v>0</v>
      </c>
      <c r="L67" s="752">
        <v>0</v>
      </c>
      <c r="M67" s="752">
        <v>0</v>
      </c>
      <c r="N67" s="752">
        <v>0</v>
      </c>
      <c r="O67" s="752">
        <v>0</v>
      </c>
      <c r="P67" s="752">
        <v>0</v>
      </c>
      <c r="Q67" s="752">
        <v>0</v>
      </c>
      <c r="R67" s="752">
        <v>0</v>
      </c>
      <c r="S67" s="752">
        <v>0</v>
      </c>
      <c r="T67" s="752">
        <v>0</v>
      </c>
      <c r="U67" s="752">
        <v>0</v>
      </c>
      <c r="V67" s="752">
        <v>0</v>
      </c>
      <c r="W67" s="752">
        <v>0</v>
      </c>
      <c r="X67" s="752">
        <v>0</v>
      </c>
      <c r="Y67" s="752">
        <v>0</v>
      </c>
      <c r="Z67" s="752">
        <v>0</v>
      </c>
      <c r="AA67" s="752">
        <v>136</v>
      </c>
      <c r="AB67" s="752">
        <v>9</v>
      </c>
      <c r="AC67" s="752">
        <v>0</v>
      </c>
      <c r="AD67" s="752">
        <v>0</v>
      </c>
      <c r="AE67" s="752">
        <v>0</v>
      </c>
      <c r="AF67" s="752">
        <v>0</v>
      </c>
      <c r="AG67" s="752"/>
      <c r="AH67" s="752"/>
      <c r="AI67" s="752"/>
      <c r="AJ67" s="752"/>
      <c r="AK67" s="752"/>
      <c r="AL67" s="793">
        <f t="shared" ref="AL67:AL71" si="3">SUM(C67:AF67)</f>
        <v>8249</v>
      </c>
      <c r="AM67" s="752">
        <v>155</v>
      </c>
      <c r="AN67" s="752">
        <v>0</v>
      </c>
      <c r="AO67" s="752">
        <v>0</v>
      </c>
      <c r="AP67" s="752">
        <v>0</v>
      </c>
      <c r="AQ67" s="752">
        <v>1</v>
      </c>
      <c r="AR67" s="752">
        <v>0</v>
      </c>
      <c r="AS67" s="752">
        <v>0</v>
      </c>
      <c r="AT67" s="752">
        <v>0</v>
      </c>
      <c r="AU67" s="752">
        <v>0</v>
      </c>
      <c r="AV67" s="752">
        <v>0</v>
      </c>
      <c r="AW67" s="752">
        <v>0</v>
      </c>
      <c r="AX67" s="752">
        <v>2</v>
      </c>
      <c r="AY67" s="752">
        <v>0</v>
      </c>
      <c r="AZ67" s="752">
        <f t="shared" ref="AZ67:AZ70" si="4">SUM(AL67:AY67)</f>
        <v>8407</v>
      </c>
    </row>
    <row r="68" spans="1:52" s="776" customFormat="1" ht="16.2" customHeight="1">
      <c r="A68" s="788" t="s">
        <v>188</v>
      </c>
      <c r="B68" s="753" t="s">
        <v>289</v>
      </c>
      <c r="C68" s="754">
        <v>1540</v>
      </c>
      <c r="D68" s="754">
        <v>0</v>
      </c>
      <c r="E68" s="754">
        <v>0</v>
      </c>
      <c r="F68" s="754">
        <v>0</v>
      </c>
      <c r="G68" s="754">
        <v>0</v>
      </c>
      <c r="H68" s="754">
        <v>0</v>
      </c>
      <c r="I68" s="754">
        <v>2</v>
      </c>
      <c r="J68" s="754">
        <v>0</v>
      </c>
      <c r="K68" s="754">
        <v>0</v>
      </c>
      <c r="L68" s="754">
        <v>0</v>
      </c>
      <c r="M68" s="754">
        <v>0</v>
      </c>
      <c r="N68" s="754">
        <v>0</v>
      </c>
      <c r="O68" s="754">
        <v>0</v>
      </c>
      <c r="P68" s="754">
        <v>0</v>
      </c>
      <c r="Q68" s="754">
        <v>0</v>
      </c>
      <c r="R68" s="754">
        <v>0</v>
      </c>
      <c r="S68" s="754">
        <v>0</v>
      </c>
      <c r="T68" s="754">
        <v>0</v>
      </c>
      <c r="U68" s="754">
        <v>0</v>
      </c>
      <c r="V68" s="754">
        <v>424</v>
      </c>
      <c r="W68" s="754">
        <v>0</v>
      </c>
      <c r="X68" s="754">
        <v>0</v>
      </c>
      <c r="Y68" s="754">
        <v>0</v>
      </c>
      <c r="Z68" s="754">
        <v>0</v>
      </c>
      <c r="AA68" s="754">
        <v>0</v>
      </c>
      <c r="AB68" s="754">
        <v>2</v>
      </c>
      <c r="AC68" s="754">
        <v>0</v>
      </c>
      <c r="AD68" s="754">
        <v>0</v>
      </c>
      <c r="AE68" s="754">
        <v>0</v>
      </c>
      <c r="AF68" s="754">
        <v>0</v>
      </c>
      <c r="AG68" s="862"/>
      <c r="AH68" s="862"/>
      <c r="AI68" s="862"/>
      <c r="AJ68" s="862"/>
      <c r="AK68" s="862"/>
      <c r="AL68" s="789">
        <f t="shared" si="3"/>
        <v>1968</v>
      </c>
      <c r="AM68" s="754">
        <v>0</v>
      </c>
      <c r="AN68" s="754">
        <v>0</v>
      </c>
      <c r="AO68" s="754">
        <v>0</v>
      </c>
      <c r="AP68" s="754">
        <v>0</v>
      </c>
      <c r="AQ68" s="754">
        <v>0</v>
      </c>
      <c r="AR68" s="754">
        <v>0</v>
      </c>
      <c r="AS68" s="754">
        <v>0</v>
      </c>
      <c r="AT68" s="754">
        <v>0</v>
      </c>
      <c r="AU68" s="754">
        <v>0</v>
      </c>
      <c r="AV68" s="754">
        <v>0</v>
      </c>
      <c r="AW68" s="754">
        <v>0</v>
      </c>
      <c r="AX68" s="754">
        <v>0</v>
      </c>
      <c r="AY68" s="754">
        <v>0</v>
      </c>
      <c r="AZ68" s="754">
        <f t="shared" si="4"/>
        <v>1968</v>
      </c>
    </row>
    <row r="69" spans="1:52" s="776" customFormat="1" ht="16.2" customHeight="1">
      <c r="A69" s="790" t="s">
        <v>290</v>
      </c>
      <c r="B69" s="749" t="s">
        <v>291</v>
      </c>
      <c r="C69" s="750">
        <v>5170</v>
      </c>
      <c r="D69" s="750">
        <v>0</v>
      </c>
      <c r="E69" s="750">
        <v>0</v>
      </c>
      <c r="F69" s="750">
        <v>0</v>
      </c>
      <c r="G69" s="750">
        <v>3</v>
      </c>
      <c r="H69" s="750">
        <v>0</v>
      </c>
      <c r="I69" s="750">
        <v>11</v>
      </c>
      <c r="J69" s="750">
        <v>0</v>
      </c>
      <c r="K69" s="750">
        <v>0</v>
      </c>
      <c r="L69" s="750">
        <v>0</v>
      </c>
      <c r="M69" s="750">
        <v>0</v>
      </c>
      <c r="N69" s="750">
        <v>18</v>
      </c>
      <c r="O69" s="750">
        <v>0</v>
      </c>
      <c r="P69" s="750">
        <v>0</v>
      </c>
      <c r="Q69" s="750">
        <v>0</v>
      </c>
      <c r="R69" s="750">
        <v>0</v>
      </c>
      <c r="S69" s="750">
        <v>0</v>
      </c>
      <c r="T69" s="750">
        <v>0</v>
      </c>
      <c r="U69" s="750">
        <v>0</v>
      </c>
      <c r="V69" s="750">
        <v>0</v>
      </c>
      <c r="W69" s="750">
        <v>0</v>
      </c>
      <c r="X69" s="750">
        <v>5</v>
      </c>
      <c r="Y69" s="750">
        <v>0</v>
      </c>
      <c r="Z69" s="750">
        <v>10</v>
      </c>
      <c r="AA69" s="750">
        <v>0</v>
      </c>
      <c r="AB69" s="750">
        <v>5</v>
      </c>
      <c r="AC69" s="750">
        <v>0</v>
      </c>
      <c r="AD69" s="750">
        <v>0</v>
      </c>
      <c r="AE69" s="750">
        <v>0</v>
      </c>
      <c r="AF69" s="750">
        <v>0</v>
      </c>
      <c r="AG69" s="750"/>
      <c r="AH69" s="750"/>
      <c r="AI69" s="750"/>
      <c r="AJ69" s="750"/>
      <c r="AK69" s="750"/>
      <c r="AL69" s="791">
        <f t="shared" si="3"/>
        <v>5222</v>
      </c>
      <c r="AM69" s="750">
        <v>0</v>
      </c>
      <c r="AN69" s="750">
        <v>0</v>
      </c>
      <c r="AO69" s="750">
        <v>0</v>
      </c>
      <c r="AP69" s="750">
        <v>0</v>
      </c>
      <c r="AQ69" s="750">
        <v>0</v>
      </c>
      <c r="AR69" s="750">
        <v>0</v>
      </c>
      <c r="AS69" s="750">
        <v>0</v>
      </c>
      <c r="AT69" s="750">
        <v>0</v>
      </c>
      <c r="AU69" s="750">
        <v>0</v>
      </c>
      <c r="AV69" s="750">
        <v>0</v>
      </c>
      <c r="AW69" s="750">
        <v>0</v>
      </c>
      <c r="AX69" s="750">
        <v>2</v>
      </c>
      <c r="AY69" s="750">
        <v>0</v>
      </c>
      <c r="AZ69" s="750">
        <f t="shared" si="4"/>
        <v>5224</v>
      </c>
    </row>
    <row r="70" spans="1:52" s="776" customFormat="1" ht="16.2" customHeight="1">
      <c r="A70" s="790" t="s">
        <v>189</v>
      </c>
      <c r="B70" s="749" t="s">
        <v>292</v>
      </c>
      <c r="C70" s="750">
        <v>1382</v>
      </c>
      <c r="D70" s="750">
        <v>0</v>
      </c>
      <c r="E70" s="750">
        <v>0</v>
      </c>
      <c r="F70" s="750">
        <v>0</v>
      </c>
      <c r="G70" s="750">
        <v>9</v>
      </c>
      <c r="H70" s="750">
        <v>0</v>
      </c>
      <c r="I70" s="750">
        <v>9</v>
      </c>
      <c r="J70" s="750">
        <v>0</v>
      </c>
      <c r="K70" s="750">
        <v>0</v>
      </c>
      <c r="L70" s="750">
        <v>0</v>
      </c>
      <c r="M70" s="750">
        <v>0</v>
      </c>
      <c r="N70" s="750">
        <v>252</v>
      </c>
      <c r="O70" s="750">
        <v>0</v>
      </c>
      <c r="P70" s="750">
        <v>0</v>
      </c>
      <c r="Q70" s="750">
        <v>16</v>
      </c>
      <c r="R70" s="750">
        <v>0</v>
      </c>
      <c r="S70" s="750">
        <v>0</v>
      </c>
      <c r="T70" s="750">
        <v>0</v>
      </c>
      <c r="U70" s="750">
        <v>0</v>
      </c>
      <c r="V70" s="750">
        <v>0</v>
      </c>
      <c r="W70" s="750">
        <v>0</v>
      </c>
      <c r="X70" s="750">
        <v>6</v>
      </c>
      <c r="Y70" s="750">
        <v>0</v>
      </c>
      <c r="Z70" s="750">
        <v>141</v>
      </c>
      <c r="AA70" s="750">
        <v>0</v>
      </c>
      <c r="AB70" s="750">
        <v>6</v>
      </c>
      <c r="AC70" s="750">
        <v>0</v>
      </c>
      <c r="AD70" s="750">
        <v>0</v>
      </c>
      <c r="AE70" s="750">
        <v>0</v>
      </c>
      <c r="AF70" s="750">
        <v>0</v>
      </c>
      <c r="AG70" s="750"/>
      <c r="AH70" s="750"/>
      <c r="AI70" s="750"/>
      <c r="AJ70" s="750"/>
      <c r="AK70" s="750"/>
      <c r="AL70" s="791">
        <f t="shared" si="3"/>
        <v>1821</v>
      </c>
      <c r="AM70" s="750">
        <v>0</v>
      </c>
      <c r="AN70" s="750">
        <v>0</v>
      </c>
      <c r="AO70" s="750">
        <v>0</v>
      </c>
      <c r="AP70" s="750">
        <v>0</v>
      </c>
      <c r="AQ70" s="750">
        <v>0</v>
      </c>
      <c r="AR70" s="750">
        <v>0</v>
      </c>
      <c r="AS70" s="750">
        <v>0</v>
      </c>
      <c r="AT70" s="750">
        <v>0</v>
      </c>
      <c r="AU70" s="750">
        <v>0</v>
      </c>
      <c r="AV70" s="750">
        <v>0</v>
      </c>
      <c r="AW70" s="750">
        <v>0</v>
      </c>
      <c r="AX70" s="750">
        <v>0</v>
      </c>
      <c r="AY70" s="750">
        <v>0</v>
      </c>
      <c r="AZ70" s="750">
        <f t="shared" si="4"/>
        <v>1821</v>
      </c>
    </row>
    <row r="71" spans="1:52" s="776" customFormat="1" ht="16.2" customHeight="1">
      <c r="A71" s="790" t="s">
        <v>293</v>
      </c>
      <c r="B71" s="749" t="s">
        <v>294</v>
      </c>
      <c r="C71" s="750">
        <v>4568</v>
      </c>
      <c r="D71" s="750">
        <v>0</v>
      </c>
      <c r="E71" s="750">
        <v>0</v>
      </c>
      <c r="F71" s="750">
        <v>0</v>
      </c>
      <c r="G71" s="750">
        <v>6</v>
      </c>
      <c r="H71" s="750">
        <v>0</v>
      </c>
      <c r="I71" s="750">
        <v>9</v>
      </c>
      <c r="J71" s="750">
        <v>0</v>
      </c>
      <c r="K71" s="750">
        <v>0</v>
      </c>
      <c r="L71" s="750">
        <v>0</v>
      </c>
      <c r="M71" s="750">
        <v>0</v>
      </c>
      <c r="N71" s="750">
        <v>5</v>
      </c>
      <c r="O71" s="750">
        <v>0</v>
      </c>
      <c r="P71" s="750">
        <v>0</v>
      </c>
      <c r="Q71" s="750">
        <v>2</v>
      </c>
      <c r="R71" s="750">
        <v>0</v>
      </c>
      <c r="S71" s="750">
        <v>0</v>
      </c>
      <c r="T71" s="750">
        <v>0</v>
      </c>
      <c r="U71" s="750">
        <v>0</v>
      </c>
      <c r="V71" s="750">
        <v>0</v>
      </c>
      <c r="W71" s="750">
        <v>0</v>
      </c>
      <c r="X71" s="750">
        <v>9</v>
      </c>
      <c r="Y71" s="750">
        <v>0</v>
      </c>
      <c r="Z71" s="750">
        <v>5</v>
      </c>
      <c r="AA71" s="750">
        <v>0</v>
      </c>
      <c r="AB71" s="750">
        <v>13</v>
      </c>
      <c r="AC71" s="750">
        <v>0</v>
      </c>
      <c r="AD71" s="750">
        <v>0</v>
      </c>
      <c r="AE71" s="750">
        <v>0</v>
      </c>
      <c r="AF71" s="750">
        <v>0</v>
      </c>
      <c r="AG71" s="750"/>
      <c r="AH71" s="750"/>
      <c r="AI71" s="750"/>
      <c r="AJ71" s="750"/>
      <c r="AK71" s="750"/>
      <c r="AL71" s="791">
        <f t="shared" si="3"/>
        <v>4617</v>
      </c>
      <c r="AM71" s="750">
        <v>0</v>
      </c>
      <c r="AN71" s="750">
        <v>0</v>
      </c>
      <c r="AO71" s="750">
        <v>0</v>
      </c>
      <c r="AP71" s="750">
        <v>0</v>
      </c>
      <c r="AQ71" s="750">
        <v>0</v>
      </c>
      <c r="AR71" s="750">
        <v>0</v>
      </c>
      <c r="AS71" s="750">
        <v>0</v>
      </c>
      <c r="AT71" s="750">
        <v>0</v>
      </c>
      <c r="AU71" s="750">
        <v>0</v>
      </c>
      <c r="AV71" s="750">
        <v>0</v>
      </c>
      <c r="AW71" s="750">
        <v>0</v>
      </c>
      <c r="AX71" s="750">
        <v>2</v>
      </c>
      <c r="AY71" s="750">
        <v>0</v>
      </c>
      <c r="AZ71" s="750">
        <f>SUM(AL71:AY71)</f>
        <v>4619</v>
      </c>
    </row>
    <row r="72" spans="1:52" s="795" customFormat="1" ht="16.2" customHeight="1" thickBot="1">
      <c r="A72" s="794"/>
      <c r="B72" s="761" t="s">
        <v>672</v>
      </c>
      <c r="C72" s="762">
        <f t="shared" ref="C72:AZ72" si="5">SUM(C3:C71)</f>
        <v>637139</v>
      </c>
      <c r="D72" s="762">
        <f t="shared" si="5"/>
        <v>31460</v>
      </c>
      <c r="E72" s="762">
        <f t="shared" si="5"/>
        <v>743</v>
      </c>
      <c r="F72" s="762">
        <f t="shared" ref="F72:Y72" si="6">SUM(F3:F71)</f>
        <v>895</v>
      </c>
      <c r="G72" s="762">
        <f t="shared" si="6"/>
        <v>445</v>
      </c>
      <c r="H72" s="762">
        <f t="shared" si="6"/>
        <v>558</v>
      </c>
      <c r="I72" s="762">
        <f t="shared" si="6"/>
        <v>2097</v>
      </c>
      <c r="J72" s="762">
        <f t="shared" si="6"/>
        <v>869</v>
      </c>
      <c r="K72" s="762">
        <f t="shared" si="6"/>
        <v>574</v>
      </c>
      <c r="L72" s="762">
        <f t="shared" si="6"/>
        <v>642</v>
      </c>
      <c r="M72" s="762">
        <f t="shared" si="6"/>
        <v>202</v>
      </c>
      <c r="N72" s="762">
        <f t="shared" si="6"/>
        <v>485</v>
      </c>
      <c r="O72" s="762">
        <f t="shared" si="6"/>
        <v>358</v>
      </c>
      <c r="P72" s="762">
        <f t="shared" si="6"/>
        <v>533</v>
      </c>
      <c r="Q72" s="762">
        <f t="shared" si="6"/>
        <v>626</v>
      </c>
      <c r="R72" s="762">
        <f t="shared" si="6"/>
        <v>275</v>
      </c>
      <c r="S72" s="762">
        <f t="shared" si="6"/>
        <v>462</v>
      </c>
      <c r="T72" s="762">
        <f t="shared" si="6"/>
        <v>263</v>
      </c>
      <c r="U72" s="762">
        <f t="shared" si="6"/>
        <v>156</v>
      </c>
      <c r="V72" s="762">
        <f t="shared" si="6"/>
        <v>539</v>
      </c>
      <c r="W72" s="762">
        <f t="shared" si="6"/>
        <v>784</v>
      </c>
      <c r="X72" s="762">
        <f t="shared" si="6"/>
        <v>234</v>
      </c>
      <c r="Y72" s="762">
        <f t="shared" si="6"/>
        <v>678</v>
      </c>
      <c r="Z72" s="762">
        <f t="shared" si="5"/>
        <v>287</v>
      </c>
      <c r="AA72" s="762">
        <f t="shared" si="5"/>
        <v>192</v>
      </c>
      <c r="AB72" s="762">
        <f>SUM(AB3:AB71)</f>
        <v>1920</v>
      </c>
      <c r="AC72" s="762">
        <f>SUM(AC3:AC71)</f>
        <v>725</v>
      </c>
      <c r="AD72" s="762">
        <f>SUM(AD3:AD71)</f>
        <v>286</v>
      </c>
      <c r="AE72" s="762">
        <f t="shared" ref="AE72:AF72" si="7">SUM(AE3:AE71)</f>
        <v>210</v>
      </c>
      <c r="AF72" s="762">
        <f t="shared" si="7"/>
        <v>161</v>
      </c>
      <c r="AG72" s="762"/>
      <c r="AH72" s="762"/>
      <c r="AI72" s="762"/>
      <c r="AJ72" s="762"/>
      <c r="AK72" s="762"/>
      <c r="AL72" s="796">
        <f t="shared" si="5"/>
        <v>684798</v>
      </c>
      <c r="AM72" s="762">
        <f t="shared" si="5"/>
        <v>289</v>
      </c>
      <c r="AN72" s="762">
        <f t="shared" si="5"/>
        <v>356</v>
      </c>
      <c r="AO72" s="762">
        <f t="shared" si="5"/>
        <v>961</v>
      </c>
      <c r="AP72" s="762">
        <f t="shared" si="5"/>
        <v>724</v>
      </c>
      <c r="AQ72" s="762">
        <f t="shared" si="5"/>
        <v>841</v>
      </c>
      <c r="AR72" s="762">
        <f t="shared" si="5"/>
        <v>940</v>
      </c>
      <c r="AS72" s="762">
        <f t="shared" si="5"/>
        <v>342</v>
      </c>
      <c r="AT72" s="762">
        <f t="shared" si="5"/>
        <v>118</v>
      </c>
      <c r="AU72" s="762">
        <f>SUM(AU3:AU71)</f>
        <v>1419</v>
      </c>
      <c r="AV72" s="762">
        <f>SUM(AV3:AV71)</f>
        <v>442</v>
      </c>
      <c r="AW72" s="762">
        <f>SUM(AW3:AW71)</f>
        <v>233</v>
      </c>
      <c r="AX72" s="762">
        <f t="shared" si="5"/>
        <v>303</v>
      </c>
      <c r="AY72" s="762">
        <f t="shared" si="5"/>
        <v>230</v>
      </c>
      <c r="AZ72" s="762">
        <f t="shared" si="5"/>
        <v>691996</v>
      </c>
    </row>
    <row r="73" spans="1:52" ht="18.75" customHeight="1" thickTop="1"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>
        <v>157</v>
      </c>
      <c r="V73" s="448"/>
      <c r="W73" s="448"/>
      <c r="X73" s="448"/>
      <c r="Y73" s="448"/>
      <c r="Z73" s="448"/>
      <c r="AA73" s="448"/>
      <c r="AB73" s="448">
        <v>1923</v>
      </c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U73" s="448"/>
      <c r="AV73" s="447">
        <f>AV72+AW72</f>
        <v>675</v>
      </c>
      <c r="AZ73" s="771">
        <f>SUM(C72:AF72)+SUM(AM72:AY72)</f>
        <v>691996</v>
      </c>
    </row>
    <row r="74" spans="1:52" hidden="1">
      <c r="B74" s="772" t="s">
        <v>850</v>
      </c>
      <c r="C74" s="773">
        <f>C72</f>
        <v>637139</v>
      </c>
      <c r="S74" s="748"/>
      <c r="V74" s="748"/>
      <c r="X74" s="748"/>
      <c r="Z74" s="748"/>
      <c r="AA74" s="748"/>
      <c r="AV74" s="448"/>
      <c r="AW74" s="448"/>
    </row>
    <row r="75" spans="1:52" hidden="1">
      <c r="B75" s="772" t="s">
        <v>851</v>
      </c>
      <c r="C75" s="773">
        <f>D72</f>
        <v>31460</v>
      </c>
      <c r="S75" s="748"/>
      <c r="V75" s="748"/>
      <c r="X75" s="748"/>
    </row>
    <row r="76" spans="1:52" hidden="1">
      <c r="B76" s="772" t="s">
        <v>852</v>
      </c>
      <c r="C76" s="773">
        <f>E72</f>
        <v>743</v>
      </c>
    </row>
    <row r="77" spans="1:52" hidden="1">
      <c r="B77" s="772" t="s">
        <v>853</v>
      </c>
      <c r="C77" s="773">
        <f>SUM(F72:AF72)</f>
        <v>15456</v>
      </c>
    </row>
    <row r="78" spans="1:52" hidden="1">
      <c r="B78" s="774" t="s">
        <v>854</v>
      </c>
      <c r="C78" s="775">
        <f>SUM(C74:C77)</f>
        <v>684798</v>
      </c>
    </row>
    <row r="79" spans="1:52" hidden="1">
      <c r="B79" s="772"/>
      <c r="C79" s="776"/>
    </row>
    <row r="80" spans="1:52" hidden="1">
      <c r="B80" s="772" t="s">
        <v>855</v>
      </c>
      <c r="C80" s="773">
        <f>SUM(AM72:AT72)</f>
        <v>4571</v>
      </c>
    </row>
    <row r="81" spans="2:3" hidden="1">
      <c r="B81" s="772" t="s">
        <v>856</v>
      </c>
      <c r="C81" s="773">
        <f>AU72</f>
        <v>1419</v>
      </c>
    </row>
    <row r="82" spans="2:3" hidden="1">
      <c r="B82" s="772" t="s">
        <v>857</v>
      </c>
      <c r="C82" s="773">
        <f>AV72+AW72</f>
        <v>675</v>
      </c>
    </row>
    <row r="83" spans="2:3" hidden="1">
      <c r="B83" s="772" t="s">
        <v>363</v>
      </c>
      <c r="C83" s="773">
        <f>AX72</f>
        <v>303</v>
      </c>
    </row>
    <row r="84" spans="2:3" hidden="1">
      <c r="B84" s="772" t="s">
        <v>364</v>
      </c>
      <c r="C84" s="773">
        <f>AY72</f>
        <v>230</v>
      </c>
    </row>
    <row r="85" spans="2:3" hidden="1">
      <c r="B85" s="774" t="s">
        <v>858</v>
      </c>
      <c r="C85" s="775">
        <f>SUM(C80:C84)</f>
        <v>7198</v>
      </c>
    </row>
    <row r="86" spans="2:3" hidden="1">
      <c r="B86" s="772"/>
      <c r="C86" s="776"/>
    </row>
    <row r="87" spans="2:3" hidden="1">
      <c r="B87" s="774" t="s">
        <v>859</v>
      </c>
      <c r="C87" s="775">
        <f>C78+C85</f>
        <v>691996</v>
      </c>
    </row>
  </sheetData>
  <sheetProtection sheet="1" objects="1" scenarios="1" formatCells="0" formatColumns="0" formatRows="0" sort="0"/>
  <mergeCells count="1">
    <mergeCell ref="A2:B2"/>
  </mergeCells>
  <printOptions horizontalCentered="1"/>
  <pageMargins left="0.4" right="0.4" top="1" bottom="0.5" header="0.3" footer="0.3"/>
  <pageSetup paperSize="5" scale="70" orientation="portrait" r:id="rId1"/>
  <headerFooter>
    <oddHeader>&amp;L&amp;"Arial,Bold"&amp;18&amp;K000000Table 8:  FY2016-17 Budget Letter
February 1, 2016 Student Membership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74"/>
  <sheetViews>
    <sheetView zoomScaleNormal="100" zoomScaleSheetLayoutView="80" workbookViewId="0">
      <pane xSplit="2" ySplit="3" topLeftCell="C5" activePane="bottomRight" state="frozen"/>
      <selection activeCell="A4" sqref="A4"/>
      <selection pane="topRight" activeCell="A4" sqref="A4"/>
      <selection pane="bottomLeft" activeCell="A4" sqref="A4"/>
      <selection pane="bottomRight" activeCell="C5" sqref="C5"/>
    </sheetView>
  </sheetViews>
  <sheetFormatPr defaultColWidth="8.88671875" defaultRowHeight="13.2"/>
  <cols>
    <col min="1" max="1" width="3" style="146" bestFit="1" customWidth="1"/>
    <col min="2" max="2" width="17.5546875" style="146" bestFit="1" customWidth="1"/>
    <col min="3" max="3" width="14.44140625" style="146" bestFit="1" customWidth="1"/>
    <col min="4" max="4" width="13.88671875" style="146" customWidth="1"/>
    <col min="5" max="32" width="12.6640625" style="146" customWidth="1"/>
    <col min="33" max="33" width="13.5546875" style="146" customWidth="1"/>
    <col min="34" max="34" width="15.44140625" style="146" customWidth="1"/>
    <col min="35" max="35" width="13.5546875" style="146" customWidth="1"/>
    <col min="36" max="36" width="12.33203125" style="146" customWidth="1"/>
    <col min="37" max="38" width="11.109375" style="146" customWidth="1"/>
    <col min="39" max="44" width="13.44140625" style="146" customWidth="1"/>
    <col min="45" max="45" width="15.33203125" style="146" customWidth="1"/>
    <col min="46" max="46" width="12.33203125" style="146" customWidth="1"/>
    <col min="47" max="47" width="13.5546875" style="146" customWidth="1"/>
    <col min="48" max="48" width="15" style="146" bestFit="1" customWidth="1"/>
    <col min="49" max="49" width="14.44140625" style="146" customWidth="1"/>
    <col min="50" max="50" width="14.44140625" style="146" bestFit="1" customWidth="1"/>
    <col min="51" max="51" width="13.33203125" style="146" customWidth="1"/>
    <col min="52" max="52" width="12.33203125" style="146" customWidth="1"/>
    <col min="53" max="53" width="13.33203125" style="146" customWidth="1"/>
    <col min="54" max="54" width="12.33203125" style="146" customWidth="1"/>
    <col min="55" max="55" width="14.88671875" style="146" bestFit="1" customWidth="1"/>
    <col min="56" max="16384" width="8.88671875" style="146"/>
  </cols>
  <sheetData>
    <row r="1" spans="1:55" s="992" customFormat="1" ht="35.4" customHeight="1">
      <c r="A1" s="1202" t="s">
        <v>137</v>
      </c>
      <c r="B1" s="1202"/>
      <c r="C1" s="1203" t="s">
        <v>782</v>
      </c>
      <c r="D1" s="1207" t="s">
        <v>783</v>
      </c>
      <c r="E1" s="1207"/>
      <c r="F1" s="1207"/>
      <c r="G1" s="1207"/>
      <c r="H1" s="1207"/>
      <c r="I1" s="1207"/>
      <c r="J1" s="1207"/>
      <c r="K1" s="1207"/>
      <c r="L1" s="1207" t="s">
        <v>783</v>
      </c>
      <c r="M1" s="1207"/>
      <c r="N1" s="1207"/>
      <c r="O1" s="1207"/>
      <c r="P1" s="1207"/>
      <c r="Q1" s="1207"/>
      <c r="R1" s="1207"/>
      <c r="S1" s="1207"/>
      <c r="T1" s="1207"/>
      <c r="U1" s="1207" t="s">
        <v>783</v>
      </c>
      <c r="V1" s="1207"/>
      <c r="W1" s="1207"/>
      <c r="X1" s="1207"/>
      <c r="Y1" s="1207"/>
      <c r="Z1" s="1207"/>
      <c r="AA1" s="1207"/>
      <c r="AB1" s="1207"/>
      <c r="AC1" s="1207"/>
      <c r="AD1" s="1208" t="s">
        <v>1048</v>
      </c>
      <c r="AE1" s="1208"/>
      <c r="AF1" s="1208"/>
      <c r="AG1" s="1208"/>
      <c r="AH1" s="1203" t="s">
        <v>1044</v>
      </c>
      <c r="AI1" s="1203" t="s">
        <v>1043</v>
      </c>
      <c r="AJ1" s="1204" t="s">
        <v>984</v>
      </c>
      <c r="AK1" s="1204"/>
      <c r="AL1" s="1204"/>
      <c r="AM1" s="1206" t="s">
        <v>300</v>
      </c>
      <c r="AN1" s="1206"/>
      <c r="AO1" s="1206"/>
      <c r="AP1" s="1206"/>
      <c r="AQ1" s="1206"/>
      <c r="AR1" s="1206"/>
      <c r="AS1" s="1203" t="s">
        <v>1045</v>
      </c>
      <c r="AT1" s="1205" t="s">
        <v>448</v>
      </c>
      <c r="AU1" s="1205"/>
      <c r="AV1" s="1203" t="s">
        <v>1046</v>
      </c>
      <c r="AW1" s="1203" t="s">
        <v>400</v>
      </c>
      <c r="AX1" s="1203" t="s">
        <v>401</v>
      </c>
      <c r="AY1" s="1203" t="s">
        <v>361</v>
      </c>
      <c r="AZ1" s="1205" t="s">
        <v>450</v>
      </c>
      <c r="BA1" s="1205"/>
      <c r="BB1" s="1205"/>
      <c r="BC1" s="1203" t="s">
        <v>1047</v>
      </c>
    </row>
    <row r="2" spans="1:55" s="992" customFormat="1" ht="152.4" customHeight="1">
      <c r="A2" s="1202"/>
      <c r="B2" s="1202"/>
      <c r="C2" s="1203"/>
      <c r="D2" s="988" t="s">
        <v>785</v>
      </c>
      <c r="E2" s="988" t="s">
        <v>986</v>
      </c>
      <c r="F2" s="988" t="s">
        <v>786</v>
      </c>
      <c r="G2" s="988" t="s">
        <v>787</v>
      </c>
      <c r="H2" s="988" t="s">
        <v>788</v>
      </c>
      <c r="I2" s="988" t="s">
        <v>789</v>
      </c>
      <c r="J2" s="988" t="s">
        <v>790</v>
      </c>
      <c r="K2" s="988" t="s">
        <v>791</v>
      </c>
      <c r="L2" s="988" t="s">
        <v>792</v>
      </c>
      <c r="M2" s="988" t="s">
        <v>793</v>
      </c>
      <c r="N2" s="988" t="s">
        <v>794</v>
      </c>
      <c r="O2" s="988" t="s">
        <v>795</v>
      </c>
      <c r="P2" s="988" t="s">
        <v>796</v>
      </c>
      <c r="Q2" s="988" t="s">
        <v>797</v>
      </c>
      <c r="R2" s="988" t="s">
        <v>798</v>
      </c>
      <c r="S2" s="988" t="s">
        <v>799</v>
      </c>
      <c r="T2" s="988" t="s">
        <v>800</v>
      </c>
      <c r="U2" s="988" t="s">
        <v>801</v>
      </c>
      <c r="V2" s="988" t="s">
        <v>802</v>
      </c>
      <c r="W2" s="988" t="s">
        <v>803</v>
      </c>
      <c r="X2" s="988" t="s">
        <v>804</v>
      </c>
      <c r="Y2" s="988" t="s">
        <v>805</v>
      </c>
      <c r="Z2" s="988" t="s">
        <v>806</v>
      </c>
      <c r="AA2" s="988" t="s">
        <v>807</v>
      </c>
      <c r="AB2" s="988" t="s">
        <v>808</v>
      </c>
      <c r="AC2" s="988" t="s">
        <v>812</v>
      </c>
      <c r="AD2" s="988" t="s">
        <v>820</v>
      </c>
      <c r="AE2" s="988" t="s">
        <v>809</v>
      </c>
      <c r="AF2" s="988" t="s">
        <v>1133</v>
      </c>
      <c r="AG2" s="988" t="s">
        <v>780</v>
      </c>
      <c r="AH2" s="1203"/>
      <c r="AI2" s="1203"/>
      <c r="AJ2" s="1019" t="s">
        <v>985</v>
      </c>
      <c r="AK2" s="1020" t="s">
        <v>1020</v>
      </c>
      <c r="AL2" s="1020" t="s">
        <v>1021</v>
      </c>
      <c r="AM2" s="1019" t="s">
        <v>822</v>
      </c>
      <c r="AN2" s="1019" t="s">
        <v>823</v>
      </c>
      <c r="AO2" s="1019" t="s">
        <v>784</v>
      </c>
      <c r="AP2" s="1019" t="s">
        <v>1138</v>
      </c>
      <c r="AQ2" s="1019" t="s">
        <v>1139</v>
      </c>
      <c r="AR2" s="1019" t="s">
        <v>1140</v>
      </c>
      <c r="AS2" s="1203"/>
      <c r="AT2" s="991" t="s">
        <v>442</v>
      </c>
      <c r="AU2" s="991" t="s">
        <v>447</v>
      </c>
      <c r="AV2" s="1203"/>
      <c r="AW2" s="1203"/>
      <c r="AX2" s="1203"/>
      <c r="AY2" s="1203"/>
      <c r="AZ2" s="991" t="s">
        <v>680</v>
      </c>
      <c r="BA2" s="991" t="s">
        <v>779</v>
      </c>
      <c r="BB2" s="991" t="s">
        <v>641</v>
      </c>
      <c r="BC2" s="1203"/>
    </row>
    <row r="3" spans="1:55" s="275" customFormat="1">
      <c r="A3" s="993"/>
      <c r="B3" s="994"/>
      <c r="C3" s="995">
        <f t="shared" ref="C3:D3" si="0">B3+1</f>
        <v>1</v>
      </c>
      <c r="D3" s="995">
        <f t="shared" si="0"/>
        <v>2</v>
      </c>
      <c r="E3" s="995">
        <f t="shared" ref="E3" si="1">D3+1</f>
        <v>3</v>
      </c>
      <c r="F3" s="995">
        <f t="shared" ref="F3" si="2">E3+1</f>
        <v>4</v>
      </c>
      <c r="G3" s="995">
        <f t="shared" ref="G3:K3" si="3">F3+1</f>
        <v>5</v>
      </c>
      <c r="H3" s="995">
        <f t="shared" si="3"/>
        <v>6</v>
      </c>
      <c r="I3" s="995">
        <f t="shared" si="3"/>
        <v>7</v>
      </c>
      <c r="J3" s="995">
        <f t="shared" si="3"/>
        <v>8</v>
      </c>
      <c r="K3" s="995">
        <f t="shared" si="3"/>
        <v>9</v>
      </c>
      <c r="L3" s="995">
        <f t="shared" ref="L3" si="4">K3+1</f>
        <v>10</v>
      </c>
      <c r="M3" s="995">
        <f t="shared" ref="M3" si="5">L3+1</f>
        <v>11</v>
      </c>
      <c r="N3" s="995">
        <f t="shared" ref="N3" si="6">M3+1</f>
        <v>12</v>
      </c>
      <c r="O3" s="995">
        <f t="shared" ref="O3" si="7">N3+1</f>
        <v>13</v>
      </c>
      <c r="P3" s="995">
        <f t="shared" ref="P3" si="8">O3+1</f>
        <v>14</v>
      </c>
      <c r="Q3" s="995">
        <f t="shared" ref="Q3" si="9">P3+1</f>
        <v>15</v>
      </c>
      <c r="R3" s="995">
        <f t="shared" ref="R3" si="10">Q3+1</f>
        <v>16</v>
      </c>
      <c r="S3" s="995">
        <f t="shared" ref="S3" si="11">R3+1</f>
        <v>17</v>
      </c>
      <c r="T3" s="995">
        <f t="shared" ref="T3" si="12">S3+1</f>
        <v>18</v>
      </c>
      <c r="U3" s="995">
        <f t="shared" ref="U3" si="13">T3+1</f>
        <v>19</v>
      </c>
      <c r="V3" s="995">
        <f t="shared" ref="V3" si="14">U3+1</f>
        <v>20</v>
      </c>
      <c r="W3" s="995">
        <f t="shared" ref="W3" si="15">V3+1</f>
        <v>21</v>
      </c>
      <c r="X3" s="995">
        <f t="shared" ref="X3" si="16">W3+1</f>
        <v>22</v>
      </c>
      <c r="Y3" s="995">
        <f t="shared" ref="Y3" si="17">X3+1</f>
        <v>23</v>
      </c>
      <c r="Z3" s="995">
        <f t="shared" ref="Z3" si="18">Y3+1</f>
        <v>24</v>
      </c>
      <c r="AA3" s="995">
        <f t="shared" ref="AA3" si="19">Z3+1</f>
        <v>25</v>
      </c>
      <c r="AB3" s="995">
        <f t="shared" ref="AB3" si="20">AA3+1</f>
        <v>26</v>
      </c>
      <c r="AC3" s="995">
        <f t="shared" ref="AC3" si="21">AB3+1</f>
        <v>27</v>
      </c>
      <c r="AD3" s="995">
        <f t="shared" ref="AD3" si="22">AC3+1</f>
        <v>28</v>
      </c>
      <c r="AE3" s="995">
        <f t="shared" ref="AE3" si="23">AD3+1</f>
        <v>29</v>
      </c>
      <c r="AF3" s="995">
        <f t="shared" ref="AF3:AG3" si="24">AE3+1</f>
        <v>30</v>
      </c>
      <c r="AG3" s="995">
        <f t="shared" si="24"/>
        <v>31</v>
      </c>
      <c r="AH3" s="995">
        <f t="shared" ref="AH3" si="25">AG3+1</f>
        <v>32</v>
      </c>
      <c r="AI3" s="995">
        <f t="shared" ref="AI3" si="26">AH3+1</f>
        <v>33</v>
      </c>
      <c r="AJ3" s="995">
        <f t="shared" ref="AJ3" si="27">AI3+1</f>
        <v>34</v>
      </c>
      <c r="AK3" s="995">
        <f t="shared" ref="AK3" si="28">AJ3+1</f>
        <v>35</v>
      </c>
      <c r="AL3" s="995">
        <f t="shared" ref="AL3" si="29">AK3+1</f>
        <v>36</v>
      </c>
      <c r="AM3" s="995">
        <f t="shared" ref="AM3" si="30">AL3+1</f>
        <v>37</v>
      </c>
      <c r="AN3" s="995">
        <f t="shared" ref="AN3" si="31">AM3+1</f>
        <v>38</v>
      </c>
      <c r="AO3" s="995">
        <f t="shared" ref="AO3" si="32">AN3+1</f>
        <v>39</v>
      </c>
      <c r="AP3" s="995">
        <f t="shared" ref="AP3" si="33">AO3+1</f>
        <v>40</v>
      </c>
      <c r="AQ3" s="995">
        <f t="shared" ref="AQ3" si="34">AP3+1</f>
        <v>41</v>
      </c>
      <c r="AR3" s="995">
        <f t="shared" ref="AR3" si="35">AQ3+1</f>
        <v>42</v>
      </c>
      <c r="AS3" s="995">
        <f t="shared" ref="AS3" si="36">AR3+1</f>
        <v>43</v>
      </c>
      <c r="AT3" s="995">
        <f t="shared" ref="AT3" si="37">AS3+1</f>
        <v>44</v>
      </c>
      <c r="AU3" s="995">
        <f t="shared" ref="AU3:AV3" si="38">AT3+1</f>
        <v>45</v>
      </c>
      <c r="AV3" s="995">
        <f t="shared" si="38"/>
        <v>46</v>
      </c>
      <c r="AW3" s="995">
        <f t="shared" ref="AW3" si="39">AV3+1</f>
        <v>47</v>
      </c>
      <c r="AX3" s="995">
        <f t="shared" ref="AX3" si="40">AW3+1</f>
        <v>48</v>
      </c>
      <c r="AY3" s="995">
        <f t="shared" ref="AY3" si="41">AX3+1</f>
        <v>49</v>
      </c>
      <c r="AZ3" s="995">
        <f t="shared" ref="AZ3" si="42">AY3+1</f>
        <v>50</v>
      </c>
      <c r="BA3" s="995">
        <f t="shared" ref="BA3" si="43">AZ3+1</f>
        <v>51</v>
      </c>
      <c r="BB3" s="995">
        <f t="shared" ref="BB3" si="44">BA3+1</f>
        <v>52</v>
      </c>
      <c r="BC3" s="995">
        <f t="shared" ref="BC3" si="45">BB3+1</f>
        <v>53</v>
      </c>
    </row>
    <row r="4" spans="1:55" s="275" customFormat="1" hidden="1">
      <c r="A4" s="993"/>
      <c r="B4" s="994"/>
      <c r="C4" s="995"/>
      <c r="D4" s="995"/>
      <c r="E4" s="995"/>
      <c r="F4" s="995" t="s">
        <v>310</v>
      </c>
      <c r="G4" s="995" t="s">
        <v>310</v>
      </c>
      <c r="H4" s="995" t="s">
        <v>310</v>
      </c>
      <c r="I4" s="995" t="s">
        <v>310</v>
      </c>
      <c r="J4" s="995" t="s">
        <v>310</v>
      </c>
      <c r="K4" s="995" t="s">
        <v>310</v>
      </c>
      <c r="L4" s="995" t="s">
        <v>310</v>
      </c>
      <c r="M4" s="995" t="s">
        <v>310</v>
      </c>
      <c r="N4" s="995" t="s">
        <v>310</v>
      </c>
      <c r="O4" s="995" t="s">
        <v>310</v>
      </c>
      <c r="P4" s="995" t="s">
        <v>310</v>
      </c>
      <c r="Q4" s="995" t="s">
        <v>310</v>
      </c>
      <c r="R4" s="995" t="s">
        <v>310</v>
      </c>
      <c r="S4" s="995" t="s">
        <v>310</v>
      </c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 t="s">
        <v>414</v>
      </c>
      <c r="AF4" s="995" t="s">
        <v>414</v>
      </c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6"/>
      <c r="BA4" s="996"/>
      <c r="BB4" s="996"/>
      <c r="BC4" s="996"/>
    </row>
    <row r="5" spans="1:55" ht="15.6" customHeight="1">
      <c r="A5" s="997">
        <v>1</v>
      </c>
      <c r="B5" s="998" t="s">
        <v>39</v>
      </c>
      <c r="C5" s="327">
        <f>'3_Levels 1&amp;2'!AP4</f>
        <v>52412735</v>
      </c>
      <c r="D5" s="327">
        <v>0</v>
      </c>
      <c r="E5" s="327">
        <v>0</v>
      </c>
      <c r="F5" s="327">
        <v>0</v>
      </c>
      <c r="G5" s="327">
        <v>0</v>
      </c>
      <c r="H5" s="327">
        <v>0</v>
      </c>
      <c r="I5" s="327">
        <v>0</v>
      </c>
      <c r="J5" s="327">
        <v>0</v>
      </c>
      <c r="K5" s="327">
        <v>0</v>
      </c>
      <c r="L5" s="327">
        <v>0</v>
      </c>
      <c r="M5" s="327">
        <v>0</v>
      </c>
      <c r="N5" s="327">
        <v>0</v>
      </c>
      <c r="O5" s="327">
        <v>0</v>
      </c>
      <c r="P5" s="327">
        <v>0</v>
      </c>
      <c r="Q5" s="327">
        <v>0</v>
      </c>
      <c r="R5" s="327">
        <v>0</v>
      </c>
      <c r="S5" s="327">
        <v>0</v>
      </c>
      <c r="T5" s="327">
        <v>0</v>
      </c>
      <c r="U5" s="327">
        <v>0</v>
      </c>
      <c r="V5" s="327">
        <v>0</v>
      </c>
      <c r="W5" s="327">
        <v>0</v>
      </c>
      <c r="X5" s="327">
        <v>0</v>
      </c>
      <c r="Y5" s="327">
        <v>0</v>
      </c>
      <c r="Z5" s="327">
        <v>-17681</v>
      </c>
      <c r="AA5" s="327">
        <v>-94058</v>
      </c>
      <c r="AB5" s="327">
        <v>-16629</v>
      </c>
      <c r="AC5" s="327">
        <v>0</v>
      </c>
      <c r="AD5" s="327">
        <v>0</v>
      </c>
      <c r="AE5" s="327">
        <v>-228407</v>
      </c>
      <c r="AF5" s="327">
        <v>-197659</v>
      </c>
      <c r="AG5" s="326">
        <f>SUM(D5:AF5)</f>
        <v>-554434</v>
      </c>
      <c r="AH5" s="326">
        <f>SUM(C5:AF5)</f>
        <v>51858301</v>
      </c>
      <c r="AI5" s="326">
        <v>5444</v>
      </c>
      <c r="AJ5" s="328">
        <v>-60677</v>
      </c>
      <c r="AK5" s="327">
        <f t="shared" ref="AK5:AK68" si="46">IF(AJ5&gt;0,AJ5,0)</f>
        <v>0</v>
      </c>
      <c r="AL5" s="327">
        <f>IF(AJ5&lt;0,AJ5,0)</f>
        <v>-60677</v>
      </c>
      <c r="AM5" s="327">
        <f>'[8]October Mid-Year Adj'!J3</f>
        <v>43552</v>
      </c>
      <c r="AN5" s="327">
        <f>'[8]February Mid-Year Adj'!J3</f>
        <v>-51718</v>
      </c>
      <c r="AO5" s="328">
        <f>SUM(AM5:AN5)</f>
        <v>-8166</v>
      </c>
      <c r="AP5" s="327">
        <f>[8]Oct_Madison!$W5+[8]Oct_DArbonne!$W5+'[8]Oct_Intl High'!$W5+[8]Oct_NOMMA!$W5+[8]Oct_LFNO!$W5+'[8]Oct_L.C. Charter'!$W5+'[8]Oct_JS Clark'!$W5+[8]Oct_Southwest!$W5+'[8]Oct_LA Key'!$W5+'[8]Oct_Jeff Chamber'!$W5+[8]Oct_Tallulah!$W5+[8]Oct_Northshore!$W5+'[8]Oct_BR Charter'!$W5+[8]Oct_Delta!$W5+[8]Oct_Impact!$W5+[8]Oct_Vision!$W5+[8]Oct_Advantage!$W5+[8]Oct_Iberville!$W5+'[8]Oct_LC Col Prep'!$W5+[8]Oct_Northeast!$W5+'[8]Oct_Acadiana Ren'!$W5+'[8]Oct_Laf Ren'!$W5+[8]Oct_Willow!$W5+[8]Oct_Tangi!$W5+[8]Oct_GEO!$W5+[8]Oct_LAVCA!$W5+'[8]Oct_LA Conn'!$W5</f>
        <v>85657</v>
      </c>
      <c r="AQ5" s="327">
        <f>[8]Feb_Madison!$W5+[8]Feb_DArbonne!$W5+'[8]Feb_Intl High'!$W5+[8]Feb_NOMMA!$W5+[8]Feb_LFNO!$W5+'[8]Feb_L.C. Charter'!$W5+'[8]Feb_JS Clark'!$W5+[8]Feb_Southwest!$W5+'[8]Feb_LA Key'!$W5+'[8]Feb_Jeff Chamber'!$W5+[8]Feb_Tallulah!$W5+[8]Feb_Northshore!$W5+'[8]Feb_BR Charter'!$W5+[8]Feb_Delta!$W5+[8]Feb_Impact!$W5+[8]Feb_Vision!$W5+[8]Feb_Advantage!$W5+[8]Feb_Iberville!$W5+'[8]Feb_LC Col Prep'!$W5+[8]Feb_Northeast!$W5+'[8]Feb_Acadiana Ren'!$W5+'[8]Feb_Laf Ren'!$W5+[8]Feb_Willow!$W5+[8]Feb_Tangi!$W5+[8]Feb_GEO!$W5+[8]Feb_LAVCA!$W5+'[8]Feb_LA Conn'!$W5</f>
        <v>-61305</v>
      </c>
      <c r="AR5" s="328">
        <f>SUM(AP5:AQ5)</f>
        <v>24352</v>
      </c>
      <c r="AS5" s="326">
        <f>AH5+AJ5+AO5+AR5</f>
        <v>51813810</v>
      </c>
      <c r="AT5" s="327">
        <f>+'4_Level 4'!E5</f>
        <v>0</v>
      </c>
      <c r="AU5" s="327">
        <f>+'4_Level 4'!Q5</f>
        <v>104780</v>
      </c>
      <c r="AV5" s="326">
        <f>ROUND(SUM(AS5:AU5),0)</f>
        <v>51918590</v>
      </c>
      <c r="AW5" s="327">
        <v>34617840</v>
      </c>
      <c r="AX5" s="327">
        <f>AV5-AW5</f>
        <v>17300750</v>
      </c>
      <c r="AY5" s="327">
        <v>4325188</v>
      </c>
      <c r="AZ5" s="327">
        <f>+'4_Level 4'!J5</f>
        <v>0</v>
      </c>
      <c r="BA5" s="327">
        <f>+'4_Level 4'!L5</f>
        <v>74494</v>
      </c>
      <c r="BB5" s="327">
        <f>+'4_Level 4'!M5</f>
        <v>0</v>
      </c>
      <c r="BC5" s="326">
        <f>+AV5+AZ5+BA5+BB5</f>
        <v>51993084</v>
      </c>
    </row>
    <row r="6" spans="1:55" ht="15.6" customHeight="1">
      <c r="A6" s="999">
        <v>2</v>
      </c>
      <c r="B6" s="1000" t="s">
        <v>40</v>
      </c>
      <c r="C6" s="1001">
        <f>'3_Levels 1&amp;2'!AP5</f>
        <v>28983916</v>
      </c>
      <c r="D6" s="1001">
        <v>0</v>
      </c>
      <c r="E6" s="1001">
        <v>0</v>
      </c>
      <c r="F6" s="1001">
        <v>0</v>
      </c>
      <c r="G6" s="1001">
        <v>0</v>
      </c>
      <c r="H6" s="1001">
        <v>0</v>
      </c>
      <c r="I6" s="1001">
        <v>0</v>
      </c>
      <c r="J6" s="1001">
        <v>0</v>
      </c>
      <c r="K6" s="1001">
        <v>0</v>
      </c>
      <c r="L6" s="1001">
        <v>0</v>
      </c>
      <c r="M6" s="1001">
        <v>0</v>
      </c>
      <c r="N6" s="1001">
        <v>0</v>
      </c>
      <c r="O6" s="1001">
        <v>0</v>
      </c>
      <c r="P6" s="1001">
        <v>0</v>
      </c>
      <c r="Q6" s="1001">
        <v>0</v>
      </c>
      <c r="R6" s="1001">
        <v>0</v>
      </c>
      <c r="S6" s="1001">
        <v>0</v>
      </c>
      <c r="T6" s="1001">
        <v>0</v>
      </c>
      <c r="U6" s="1001">
        <v>0</v>
      </c>
      <c r="V6" s="1001">
        <v>0</v>
      </c>
      <c r="W6" s="1001">
        <v>0</v>
      </c>
      <c r="X6" s="1001">
        <v>-3462</v>
      </c>
      <c r="Y6" s="1001">
        <v>0</v>
      </c>
      <c r="Z6" s="1001">
        <v>0</v>
      </c>
      <c r="AA6" s="1001">
        <v>0</v>
      </c>
      <c r="AB6" s="1001">
        <v>0</v>
      </c>
      <c r="AC6" s="1001">
        <v>0</v>
      </c>
      <c r="AD6" s="1001">
        <v>0</v>
      </c>
      <c r="AE6" s="1001">
        <v>-72461</v>
      </c>
      <c r="AF6" s="1001">
        <v>-76535</v>
      </c>
      <c r="AG6" s="1002">
        <f t="shared" ref="AG6:AG36" si="47">SUM(D6:AF6)</f>
        <v>-152458</v>
      </c>
      <c r="AH6" s="1002">
        <f t="shared" ref="AH6:AH69" si="48">SUM(C6:AF6)</f>
        <v>28831458</v>
      </c>
      <c r="AI6" s="1002">
        <v>7198</v>
      </c>
      <c r="AJ6" s="1003">
        <v>-82335</v>
      </c>
      <c r="AK6" s="1001">
        <f t="shared" si="46"/>
        <v>0</v>
      </c>
      <c r="AL6" s="1001">
        <f t="shared" ref="AL6:AL69" si="49">IF(AJ6&lt;0,AJ6,0)</f>
        <v>-82335</v>
      </c>
      <c r="AM6" s="1001">
        <f>'[8]October Mid-Year Adj'!J4</f>
        <v>251930</v>
      </c>
      <c r="AN6" s="1001">
        <f>'[8]February Mid-Year Adj'!J4</f>
        <v>-28792</v>
      </c>
      <c r="AO6" s="1003">
        <f t="shared" ref="AO6:AO69" si="50">SUM(AM6:AN6)</f>
        <v>223138</v>
      </c>
      <c r="AP6" s="1001">
        <f>[8]Oct_Madison!$W6+[8]Oct_DArbonne!$W6+'[8]Oct_Intl High'!$W6+[8]Oct_NOMMA!$W6+[8]Oct_LFNO!$W6+'[8]Oct_L.C. Charter'!$W6+'[8]Oct_JS Clark'!$W6+[8]Oct_Southwest!$W6+'[8]Oct_LA Key'!$W6+'[8]Oct_Jeff Chamber'!$W6+[8]Oct_Tallulah!$W6+[8]Oct_Northshore!$W6+'[8]Oct_BR Charter'!$W6+[8]Oct_Delta!$W6+[8]Oct_Impact!$W6+[8]Oct_Vision!$W6+[8]Oct_Advantage!$W6+[8]Oct_Iberville!$W6+'[8]Oct_LC Col Prep'!$W6+[8]Oct_Northeast!$W6+'[8]Oct_Acadiana Ren'!$W6+'[8]Oct_Laf Ren'!$W6+[8]Oct_Willow!$W6+[8]Oct_Tangi!$W6+[8]Oct_GEO!$W6+[8]Oct_LAVCA!$W6+'[8]Oct_LA Conn'!$W6</f>
        <v>-11853</v>
      </c>
      <c r="AQ6" s="1001">
        <f>[8]Feb_Madison!$W6+[8]Feb_DArbonne!$W6+'[8]Feb_Intl High'!$W6+[8]Feb_NOMMA!$W6+[8]Feb_LFNO!$W6+'[8]Feb_L.C. Charter'!$W6+'[8]Feb_JS Clark'!$W6+[8]Feb_Southwest!$W6+'[8]Feb_LA Key'!$W6+'[8]Feb_Jeff Chamber'!$W6+[8]Feb_Tallulah!$W6+[8]Feb_Northshore!$W6+'[8]Feb_BR Charter'!$W6+[8]Feb_Delta!$W6+[8]Feb_Impact!$W6+[8]Feb_Vision!$W6+[8]Feb_Advantage!$W6+[8]Feb_Iberville!$W6+'[8]Feb_LC Col Prep'!$W6+[8]Feb_Northeast!$W6+'[8]Feb_Acadiana Ren'!$W6+'[8]Feb_Laf Ren'!$W6+[8]Feb_Willow!$W6+[8]Feb_Tangi!$W6+[8]Feb_GEO!$W6+[8]Feb_LAVCA!$W6+'[8]Feb_LA Conn'!$W6</f>
        <v>13635</v>
      </c>
      <c r="AR6" s="1003">
        <f t="shared" ref="AR6:AR69" si="51">SUM(AP6:AQ6)</f>
        <v>1782</v>
      </c>
      <c r="AS6" s="1002">
        <f t="shared" ref="AS6:AS69" si="52">AH6+AJ6+AO6+AR6</f>
        <v>28974043</v>
      </c>
      <c r="AT6" s="1001">
        <f>+'4_Level 4'!E6</f>
        <v>0</v>
      </c>
      <c r="AU6" s="1001">
        <f>+'4_Level 4'!Q6</f>
        <v>44850</v>
      </c>
      <c r="AV6" s="1002">
        <f t="shared" ref="AV6:AV69" si="53">ROUND(SUM(AS6:AU6),0)</f>
        <v>29018893</v>
      </c>
      <c r="AW6" s="1001">
        <v>19197168</v>
      </c>
      <c r="AX6" s="1001">
        <f t="shared" ref="AX6:AX69" si="54">AV6-AW6</f>
        <v>9821725</v>
      </c>
      <c r="AY6" s="1001">
        <v>2455431</v>
      </c>
      <c r="AZ6" s="1001">
        <f>+'4_Level 4'!J6</f>
        <v>0</v>
      </c>
      <c r="BA6" s="1001">
        <f>+'4_Level 4'!L6</f>
        <v>25000</v>
      </c>
      <c r="BB6" s="1001">
        <f>+'4_Level 4'!M6</f>
        <v>0</v>
      </c>
      <c r="BC6" s="1002">
        <f t="shared" ref="BC6:BC69" si="55">+AV6+AZ6+BA6+BB6</f>
        <v>29043893</v>
      </c>
    </row>
    <row r="7" spans="1:55" ht="15.6" customHeight="1">
      <c r="A7" s="999">
        <v>3</v>
      </c>
      <c r="B7" s="1000" t="s">
        <v>41</v>
      </c>
      <c r="C7" s="1001">
        <f>'3_Levels 1&amp;2'!AP6</f>
        <v>96261133</v>
      </c>
      <c r="D7" s="1001">
        <v>0</v>
      </c>
      <c r="E7" s="1001">
        <v>0</v>
      </c>
      <c r="F7" s="1001">
        <v>-5831</v>
      </c>
      <c r="G7" s="1001">
        <v>0</v>
      </c>
      <c r="H7" s="1001">
        <v>0</v>
      </c>
      <c r="I7" s="1001">
        <v>0</v>
      </c>
      <c r="J7" s="1001">
        <v>0</v>
      </c>
      <c r="K7" s="1001">
        <v>0</v>
      </c>
      <c r="L7" s="1001">
        <v>0</v>
      </c>
      <c r="M7" s="1001">
        <v>0</v>
      </c>
      <c r="N7" s="1001">
        <v>-93786</v>
      </c>
      <c r="O7" s="1001">
        <v>0</v>
      </c>
      <c r="P7" s="1001">
        <v>0</v>
      </c>
      <c r="Q7" s="1001">
        <v>0</v>
      </c>
      <c r="R7" s="1001">
        <v>-7950</v>
      </c>
      <c r="S7" s="1001">
        <v>0</v>
      </c>
      <c r="T7" s="1001">
        <v>0</v>
      </c>
      <c r="U7" s="1001">
        <v>0</v>
      </c>
      <c r="V7" s="1001">
        <v>0</v>
      </c>
      <c r="W7" s="1001">
        <v>-27431</v>
      </c>
      <c r="X7" s="1001">
        <v>0</v>
      </c>
      <c r="Y7" s="1001">
        <v>0</v>
      </c>
      <c r="Z7" s="1001">
        <v>0</v>
      </c>
      <c r="AA7" s="1001">
        <v>0</v>
      </c>
      <c r="AB7" s="1001">
        <v>0</v>
      </c>
      <c r="AC7" s="1001">
        <v>0</v>
      </c>
      <c r="AD7" s="1001">
        <v>0</v>
      </c>
      <c r="AE7" s="1001">
        <v>-240397</v>
      </c>
      <c r="AF7" s="1001">
        <v>-227744</v>
      </c>
      <c r="AG7" s="1002">
        <f t="shared" si="47"/>
        <v>-603139</v>
      </c>
      <c r="AH7" s="1002">
        <f t="shared" si="48"/>
        <v>95657994</v>
      </c>
      <c r="AI7" s="1002">
        <v>4443</v>
      </c>
      <c r="AJ7" s="1003">
        <v>-197564</v>
      </c>
      <c r="AK7" s="1001">
        <f t="shared" si="46"/>
        <v>0</v>
      </c>
      <c r="AL7" s="1001">
        <f t="shared" si="49"/>
        <v>-197564</v>
      </c>
      <c r="AM7" s="1001">
        <f>'[8]October Mid-Year Adj'!J5</f>
        <v>462072</v>
      </c>
      <c r="AN7" s="1001">
        <f>'[8]February Mid-Year Adj'!J5</f>
        <v>-73310</v>
      </c>
      <c r="AO7" s="1003">
        <f t="shared" si="50"/>
        <v>388762</v>
      </c>
      <c r="AP7" s="1001">
        <f>[8]Oct_Madison!$W7+[8]Oct_DArbonne!$W7+'[8]Oct_Intl High'!$W7+[8]Oct_NOMMA!$W7+[8]Oct_LFNO!$W7+'[8]Oct_L.C. Charter'!$W7+'[8]Oct_JS Clark'!$W7+[8]Oct_Southwest!$W7+'[8]Oct_LA Key'!$W7+'[8]Oct_Jeff Chamber'!$W7+[8]Oct_Tallulah!$W7+[8]Oct_Northshore!$W7+'[8]Oct_BR Charter'!$W7+[8]Oct_Delta!$W7+[8]Oct_Impact!$W7+[8]Oct_Vision!$W7+[8]Oct_Advantage!$W7+[8]Oct_Iberville!$W7+'[8]Oct_LC Col Prep'!$W7+[8]Oct_Northeast!$W7+'[8]Oct_Acadiana Ren'!$W7+'[8]Oct_Laf Ren'!$W7+[8]Oct_Willow!$W7+[8]Oct_Tangi!$W7+[8]Oct_GEO!$W7+[8]Oct_LAVCA!$W7+'[8]Oct_LA Conn'!$W7</f>
        <v>118035</v>
      </c>
      <c r="AQ7" s="1001">
        <f>[8]Feb_Madison!$W7+[8]Feb_DArbonne!$W7+'[8]Feb_Intl High'!$W7+[8]Feb_NOMMA!$W7+[8]Feb_LFNO!$W7+'[8]Feb_L.C. Charter'!$W7+'[8]Feb_JS Clark'!$W7+[8]Feb_Southwest!$W7+'[8]Feb_LA Key'!$W7+'[8]Feb_Jeff Chamber'!$W7+[8]Feb_Tallulah!$W7+[8]Feb_Northshore!$W7+'[8]Feb_BR Charter'!$W7+[8]Feb_Delta!$W7+[8]Feb_Impact!$W7+[8]Feb_Vision!$W7+[8]Feb_Advantage!$W7+[8]Feb_Iberville!$W7+'[8]Feb_LC Col Prep'!$W7+[8]Feb_Northeast!$W7+'[8]Feb_Acadiana Ren'!$W7+'[8]Feb_Laf Ren'!$W7+[8]Feb_Willow!$W7+[8]Feb_Tangi!$W7+[8]Feb_GEO!$W7+[8]Feb_LAVCA!$W7+'[8]Feb_LA Conn'!$W7</f>
        <v>-46523</v>
      </c>
      <c r="AR7" s="1003">
        <f t="shared" si="51"/>
        <v>71512</v>
      </c>
      <c r="AS7" s="1002">
        <f t="shared" si="52"/>
        <v>95920704</v>
      </c>
      <c r="AT7" s="1001">
        <f>+'4_Level 4'!E7</f>
        <v>0</v>
      </c>
      <c r="AU7" s="1001">
        <f>+'4_Level 4'!Q7</f>
        <v>252018</v>
      </c>
      <c r="AV7" s="1002">
        <f t="shared" si="53"/>
        <v>96172722</v>
      </c>
      <c r="AW7" s="1001">
        <v>63855976</v>
      </c>
      <c r="AX7" s="1001">
        <f t="shared" si="54"/>
        <v>32316746</v>
      </c>
      <c r="AY7" s="1001">
        <v>8079187</v>
      </c>
      <c r="AZ7" s="1001">
        <f>+'4_Level 4'!J7</f>
        <v>0</v>
      </c>
      <c r="BA7" s="1001">
        <f>+'4_Level 4'!L7</f>
        <v>188258</v>
      </c>
      <c r="BB7" s="1001">
        <f>+'4_Level 4'!M7</f>
        <v>197049</v>
      </c>
      <c r="BC7" s="1002">
        <f t="shared" si="55"/>
        <v>96558029</v>
      </c>
    </row>
    <row r="8" spans="1:55" ht="15.6" customHeight="1">
      <c r="A8" s="999">
        <v>4</v>
      </c>
      <c r="B8" s="1000" t="s">
        <v>42</v>
      </c>
      <c r="C8" s="1001">
        <f>'3_Levels 1&amp;2'!AP7</f>
        <v>21933598.5</v>
      </c>
      <c r="D8" s="1001">
        <v>0</v>
      </c>
      <c r="E8" s="1001">
        <v>0</v>
      </c>
      <c r="F8" s="1001">
        <v>0</v>
      </c>
      <c r="G8" s="1001">
        <v>0</v>
      </c>
      <c r="H8" s="1001">
        <v>0</v>
      </c>
      <c r="I8" s="1001">
        <v>0</v>
      </c>
      <c r="J8" s="1001">
        <v>0</v>
      </c>
      <c r="K8" s="1001">
        <v>0</v>
      </c>
      <c r="L8" s="1001">
        <v>0</v>
      </c>
      <c r="M8" s="1001">
        <v>0</v>
      </c>
      <c r="N8" s="1001">
        <v>0</v>
      </c>
      <c r="O8" s="1001">
        <v>0</v>
      </c>
      <c r="P8" s="1001">
        <v>0</v>
      </c>
      <c r="Q8" s="1001">
        <v>0</v>
      </c>
      <c r="R8" s="1001">
        <v>0</v>
      </c>
      <c r="S8" s="1001">
        <v>0</v>
      </c>
      <c r="T8" s="1001">
        <v>0</v>
      </c>
      <c r="U8" s="1001">
        <v>0</v>
      </c>
      <c r="V8" s="1001">
        <v>0</v>
      </c>
      <c r="W8" s="1001">
        <v>0</v>
      </c>
      <c r="X8" s="1001">
        <v>0</v>
      </c>
      <c r="Y8" s="1001">
        <v>0</v>
      </c>
      <c r="Z8" s="1001">
        <v>0</v>
      </c>
      <c r="AA8" s="1001">
        <v>0</v>
      </c>
      <c r="AB8" s="1001">
        <v>0</v>
      </c>
      <c r="AC8" s="1001">
        <v>0</v>
      </c>
      <c r="AD8" s="1001">
        <v>0</v>
      </c>
      <c r="AE8" s="1001">
        <v>-64048</v>
      </c>
      <c r="AF8" s="1001">
        <v>-7534</v>
      </c>
      <c r="AG8" s="1002">
        <f t="shared" si="47"/>
        <v>-71582</v>
      </c>
      <c r="AH8" s="1002">
        <f t="shared" si="48"/>
        <v>21862016.5</v>
      </c>
      <c r="AI8" s="1002">
        <v>6451</v>
      </c>
      <c r="AJ8" s="1003">
        <v>-43849</v>
      </c>
      <c r="AK8" s="1001">
        <f t="shared" si="46"/>
        <v>0</v>
      </c>
      <c r="AL8" s="1001">
        <f t="shared" si="49"/>
        <v>-43849</v>
      </c>
      <c r="AM8" s="1001">
        <f>'[8]October Mid-Year Adj'!J6</f>
        <v>-238687</v>
      </c>
      <c r="AN8" s="1001">
        <f>'[8]February Mid-Year Adj'!J6</f>
        <v>32255</v>
      </c>
      <c r="AO8" s="1003">
        <f t="shared" si="50"/>
        <v>-206432</v>
      </c>
      <c r="AP8" s="1001">
        <f>[8]Oct_Madison!$W8+[8]Oct_DArbonne!$W8+'[8]Oct_Intl High'!$W8+[8]Oct_NOMMA!$W8+[8]Oct_LFNO!$W8+'[8]Oct_L.C. Charter'!$W8+'[8]Oct_JS Clark'!$W8+[8]Oct_Southwest!$W8+'[8]Oct_LA Key'!$W8+'[8]Oct_Jeff Chamber'!$W8+[8]Oct_Tallulah!$W8+[8]Oct_Northshore!$W8+'[8]Oct_BR Charter'!$W8+[8]Oct_Delta!$W8+[8]Oct_Impact!$W8+[8]Oct_Vision!$W8+[8]Oct_Advantage!$W8+[8]Oct_Iberville!$W8+'[8]Oct_LC Col Prep'!$W8+[8]Oct_Northeast!$W8+'[8]Oct_Acadiana Ren'!$W8+'[8]Oct_Laf Ren'!$W8+[8]Oct_Willow!$W8+[8]Oct_Tangi!$W8+[8]Oct_GEO!$W8+[8]Oct_LAVCA!$W8+'[8]Oct_LA Conn'!$W8</f>
        <v>-390</v>
      </c>
      <c r="AQ8" s="1001">
        <f>[8]Feb_Madison!$W8+[8]Feb_DArbonne!$W8+'[8]Feb_Intl High'!$W8+[8]Feb_NOMMA!$W8+[8]Feb_LFNO!$W8+'[8]Feb_L.C. Charter'!$W8+'[8]Feb_JS Clark'!$W8+[8]Feb_Southwest!$W8+'[8]Feb_LA Key'!$W8+'[8]Feb_Jeff Chamber'!$W8+[8]Feb_Tallulah!$W8+[8]Feb_Northshore!$W8+'[8]Feb_BR Charter'!$W8+[8]Feb_Delta!$W8+[8]Feb_Impact!$W8+[8]Feb_Vision!$W8+[8]Feb_Advantage!$W8+[8]Feb_Iberville!$W8+'[8]Feb_LC Col Prep'!$W8+[8]Feb_Northeast!$W8+'[8]Feb_Acadiana Ren'!$W8+'[8]Feb_Laf Ren'!$W8+[8]Feb_Willow!$W8+[8]Feb_Tangi!$W8+[8]Feb_GEO!$W8+[8]Feb_LAVCA!$W8+'[8]Feb_LA Conn'!$W8</f>
        <v>-11331</v>
      </c>
      <c r="AR8" s="1003">
        <f t="shared" si="51"/>
        <v>-11721</v>
      </c>
      <c r="AS8" s="1002">
        <f t="shared" si="52"/>
        <v>21600014.5</v>
      </c>
      <c r="AT8" s="1001">
        <f>+'4_Level 4'!E8</f>
        <v>84000</v>
      </c>
      <c r="AU8" s="1001">
        <f>+'4_Level 4'!Q8</f>
        <v>39702</v>
      </c>
      <c r="AV8" s="1002">
        <f t="shared" si="53"/>
        <v>21723717</v>
      </c>
      <c r="AW8" s="1001">
        <v>14620096</v>
      </c>
      <c r="AX8" s="1001">
        <f t="shared" si="54"/>
        <v>7103621</v>
      </c>
      <c r="AY8" s="1001">
        <v>1775905</v>
      </c>
      <c r="AZ8" s="1001">
        <f>+'4_Level 4'!J8</f>
        <v>6000</v>
      </c>
      <c r="BA8" s="1001">
        <f>+'4_Level 4'!L8</f>
        <v>50932</v>
      </c>
      <c r="BB8" s="1001">
        <f>+'4_Level 4'!M8</f>
        <v>170566</v>
      </c>
      <c r="BC8" s="1002">
        <f t="shared" si="55"/>
        <v>21951215</v>
      </c>
    </row>
    <row r="9" spans="1:55" ht="15.6" customHeight="1">
      <c r="A9" s="1004">
        <v>5</v>
      </c>
      <c r="B9" s="1005" t="s">
        <v>43</v>
      </c>
      <c r="C9" s="1006">
        <f>'3_Levels 1&amp;2'!AP8</f>
        <v>33110792</v>
      </c>
      <c r="D9" s="1006">
        <v>0</v>
      </c>
      <c r="E9" s="1006">
        <v>0</v>
      </c>
      <c r="F9" s="1006">
        <v>0</v>
      </c>
      <c r="G9" s="1006">
        <v>0</v>
      </c>
      <c r="H9" s="1006">
        <v>0</v>
      </c>
      <c r="I9" s="1006">
        <v>0</v>
      </c>
      <c r="J9" s="1006">
        <v>0</v>
      </c>
      <c r="K9" s="1006">
        <v>0</v>
      </c>
      <c r="L9" s="1006">
        <v>-2662</v>
      </c>
      <c r="M9" s="1006">
        <v>0</v>
      </c>
      <c r="N9" s="1006">
        <v>0</v>
      </c>
      <c r="O9" s="1006">
        <v>0</v>
      </c>
      <c r="P9" s="1006">
        <v>0</v>
      </c>
      <c r="Q9" s="1006">
        <v>0</v>
      </c>
      <c r="R9" s="1006">
        <v>0</v>
      </c>
      <c r="S9" s="1006">
        <v>0</v>
      </c>
      <c r="T9" s="1006">
        <v>0</v>
      </c>
      <c r="U9" s="1006">
        <v>0</v>
      </c>
      <c r="V9" s="1006">
        <v>0</v>
      </c>
      <c r="W9" s="1006">
        <v>0</v>
      </c>
      <c r="X9" s="1006">
        <v>0</v>
      </c>
      <c r="Y9" s="1006">
        <v>0</v>
      </c>
      <c r="Z9" s="1006">
        <v>0</v>
      </c>
      <c r="AA9" s="1006">
        <v>0</v>
      </c>
      <c r="AB9" s="1006">
        <v>0</v>
      </c>
      <c r="AC9" s="1006">
        <v>0</v>
      </c>
      <c r="AD9" s="1006">
        <v>0</v>
      </c>
      <c r="AE9" s="1006">
        <v>-153230</v>
      </c>
      <c r="AF9" s="1006">
        <v>-232920</v>
      </c>
      <c r="AG9" s="1007">
        <f t="shared" si="47"/>
        <v>-388812</v>
      </c>
      <c r="AH9" s="1007">
        <f t="shared" si="48"/>
        <v>32721980</v>
      </c>
      <c r="AI9" s="1007">
        <v>6000</v>
      </c>
      <c r="AJ9" s="1008">
        <v>-136749</v>
      </c>
      <c r="AK9" s="1006">
        <f t="shared" si="46"/>
        <v>0</v>
      </c>
      <c r="AL9" s="1006">
        <f t="shared" si="49"/>
        <v>-136749</v>
      </c>
      <c r="AM9" s="1006">
        <f>'[8]October Mid-Year Adj'!J7</f>
        <v>-612000</v>
      </c>
      <c r="AN9" s="1006">
        <f>'[8]February Mid-Year Adj'!J7</f>
        <v>-159000</v>
      </c>
      <c r="AO9" s="1008">
        <f t="shared" si="50"/>
        <v>-771000</v>
      </c>
      <c r="AP9" s="1006">
        <f>[8]Oct_Madison!$W9+[8]Oct_DArbonne!$W9+'[8]Oct_Intl High'!$W9+[8]Oct_NOMMA!$W9+[8]Oct_LFNO!$W9+'[8]Oct_L.C. Charter'!$W9+'[8]Oct_JS Clark'!$W9+[8]Oct_Southwest!$W9+'[8]Oct_LA Key'!$W9+'[8]Oct_Jeff Chamber'!$W9+[8]Oct_Tallulah!$W9+[8]Oct_Northshore!$W9+'[8]Oct_BR Charter'!$W9+[8]Oct_Delta!$W9+[8]Oct_Impact!$W9+[8]Oct_Vision!$W9+[8]Oct_Advantage!$W9+[8]Oct_Iberville!$W9+'[8]Oct_LC Col Prep'!$W9+[8]Oct_Northeast!$W9+'[8]Oct_Acadiana Ren'!$W9+'[8]Oct_Laf Ren'!$W9+[8]Oct_Willow!$W9+[8]Oct_Tangi!$W9+[8]Oct_GEO!$W9+[8]Oct_LAVCA!$W9+'[8]Oct_LA Conn'!$W9</f>
        <v>45850</v>
      </c>
      <c r="AQ9" s="1006">
        <f>[8]Feb_Madison!$W9+[8]Feb_DArbonne!$W9+'[8]Feb_Intl High'!$W9+[8]Feb_NOMMA!$W9+[8]Feb_LFNO!$W9+'[8]Feb_L.C. Charter'!$W9+'[8]Feb_JS Clark'!$W9+[8]Feb_Southwest!$W9+'[8]Feb_LA Key'!$W9+'[8]Feb_Jeff Chamber'!$W9+[8]Feb_Tallulah!$W9+[8]Feb_Northshore!$W9+'[8]Feb_BR Charter'!$W9+[8]Feb_Delta!$W9+[8]Feb_Impact!$W9+[8]Feb_Vision!$W9+[8]Feb_Advantage!$W9+[8]Feb_Iberville!$W9+'[8]Feb_LC Col Prep'!$W9+[8]Feb_Northeast!$W9+'[8]Feb_Acadiana Ren'!$W9+'[8]Feb_Laf Ren'!$W9+[8]Feb_Willow!$W9+[8]Feb_Tangi!$W9+[8]Feb_GEO!$W9+[8]Feb_LAVCA!$W9+'[8]Feb_LA Conn'!$W9</f>
        <v>30564</v>
      </c>
      <c r="AR9" s="1008">
        <f t="shared" si="51"/>
        <v>76414</v>
      </c>
      <c r="AS9" s="1007">
        <f t="shared" si="52"/>
        <v>31890645</v>
      </c>
      <c r="AT9" s="1006">
        <f>+'4_Level 4'!E9</f>
        <v>0</v>
      </c>
      <c r="AU9" s="1006">
        <f>+'4_Level 4'!Q9</f>
        <v>61490</v>
      </c>
      <c r="AV9" s="1007">
        <f t="shared" si="53"/>
        <v>31952135</v>
      </c>
      <c r="AW9" s="1006">
        <v>21815424</v>
      </c>
      <c r="AX9" s="1006">
        <f t="shared" si="54"/>
        <v>10136711</v>
      </c>
      <c r="AY9" s="1006">
        <v>2534178</v>
      </c>
      <c r="AZ9" s="1006">
        <f>+'4_Level 4'!J9</f>
        <v>0</v>
      </c>
      <c r="BA9" s="1006">
        <f>+'4_Level 4'!L9</f>
        <v>88298</v>
      </c>
      <c r="BB9" s="1006">
        <f>+'4_Level 4'!M9</f>
        <v>36433</v>
      </c>
      <c r="BC9" s="1007">
        <f t="shared" si="55"/>
        <v>32076866</v>
      </c>
    </row>
    <row r="10" spans="1:55" ht="15.6" customHeight="1">
      <c r="A10" s="997">
        <v>6</v>
      </c>
      <c r="B10" s="998" t="s">
        <v>44</v>
      </c>
      <c r="C10" s="327">
        <f>'3_Levels 1&amp;2'!AP9</f>
        <v>34533917.5</v>
      </c>
      <c r="D10" s="327">
        <v>0</v>
      </c>
      <c r="E10" s="327">
        <v>0</v>
      </c>
      <c r="F10" s="327">
        <v>0</v>
      </c>
      <c r="G10" s="327">
        <v>0</v>
      </c>
      <c r="H10" s="327">
        <v>0</v>
      </c>
      <c r="I10" s="327">
        <v>0</v>
      </c>
      <c r="J10" s="327">
        <v>0</v>
      </c>
      <c r="K10" s="327">
        <v>0</v>
      </c>
      <c r="L10" s="327">
        <v>0</v>
      </c>
      <c r="M10" s="327">
        <v>0</v>
      </c>
      <c r="N10" s="327">
        <v>0</v>
      </c>
      <c r="O10" s="327">
        <v>0</v>
      </c>
      <c r="P10" s="327">
        <v>0</v>
      </c>
      <c r="Q10" s="327">
        <v>0</v>
      </c>
      <c r="R10" s="327">
        <v>0</v>
      </c>
      <c r="S10" s="327">
        <v>0</v>
      </c>
      <c r="T10" s="327">
        <v>0</v>
      </c>
      <c r="U10" s="327">
        <v>0</v>
      </c>
      <c r="V10" s="327">
        <v>0</v>
      </c>
      <c r="W10" s="327">
        <v>0</v>
      </c>
      <c r="X10" s="327">
        <v>0</v>
      </c>
      <c r="Y10" s="327">
        <v>0</v>
      </c>
      <c r="Z10" s="327">
        <v>0</v>
      </c>
      <c r="AA10" s="327">
        <v>0</v>
      </c>
      <c r="AB10" s="327">
        <v>0</v>
      </c>
      <c r="AC10" s="327">
        <v>0</v>
      </c>
      <c r="AD10" s="327">
        <v>0</v>
      </c>
      <c r="AE10" s="327">
        <v>-88990</v>
      </c>
      <c r="AF10" s="327">
        <v>-73454</v>
      </c>
      <c r="AG10" s="326">
        <f t="shared" si="47"/>
        <v>-162444</v>
      </c>
      <c r="AH10" s="326">
        <f t="shared" si="48"/>
        <v>34371473.5</v>
      </c>
      <c r="AI10" s="326">
        <v>5830</v>
      </c>
      <c r="AJ10" s="328">
        <v>-23375</v>
      </c>
      <c r="AK10" s="327">
        <f t="shared" si="46"/>
        <v>0</v>
      </c>
      <c r="AL10" s="327">
        <f t="shared" si="49"/>
        <v>-23375</v>
      </c>
      <c r="AM10" s="327">
        <f>'[8]October Mid-Year Adj'!J8</f>
        <v>-250690</v>
      </c>
      <c r="AN10" s="327">
        <f>'[8]February Mid-Year Adj'!J8</f>
        <v>-116600</v>
      </c>
      <c r="AO10" s="328">
        <f t="shared" si="50"/>
        <v>-367290</v>
      </c>
      <c r="AP10" s="327">
        <f>[8]Oct_Madison!$W10+[8]Oct_DArbonne!$W10+'[8]Oct_Intl High'!$W10+[8]Oct_NOMMA!$W10+[8]Oct_LFNO!$W10+'[8]Oct_L.C. Charter'!$W10+'[8]Oct_JS Clark'!$W10+[8]Oct_Southwest!$W10+'[8]Oct_LA Key'!$W10+'[8]Oct_Jeff Chamber'!$W10+[8]Oct_Tallulah!$W10+[8]Oct_Northshore!$W10+'[8]Oct_BR Charter'!$W10+[8]Oct_Delta!$W10+[8]Oct_Impact!$W10+[8]Oct_Vision!$W10+[8]Oct_Advantage!$W10+[8]Oct_Iberville!$W10+'[8]Oct_LC Col Prep'!$W10+[8]Oct_Northeast!$W10+'[8]Oct_Acadiana Ren'!$W10+'[8]Oct_Laf Ren'!$W10+[8]Oct_Willow!$W10+[8]Oct_Tangi!$W10+[8]Oct_GEO!$W10+[8]Oct_LAVCA!$W10+'[8]Oct_LA Conn'!$W10</f>
        <v>20789</v>
      </c>
      <c r="AQ10" s="327">
        <f>[8]Feb_Madison!$W10+[8]Feb_DArbonne!$W10+'[8]Feb_Intl High'!$W10+[8]Feb_NOMMA!$W10+[8]Feb_LFNO!$W10+'[8]Feb_L.C. Charter'!$W10+'[8]Feb_JS Clark'!$W10+[8]Feb_Southwest!$W10+'[8]Feb_LA Key'!$W10+'[8]Feb_Jeff Chamber'!$W10+[8]Feb_Tallulah!$W10+[8]Feb_Northshore!$W10+'[8]Feb_BR Charter'!$W10+[8]Feb_Delta!$W10+[8]Feb_Impact!$W10+[8]Feb_Vision!$W10+[8]Feb_Advantage!$W10+[8]Feb_Iberville!$W10+'[8]Feb_LC Col Prep'!$W10+[8]Feb_Northeast!$W10+'[8]Feb_Acadiana Ren'!$W10+'[8]Feb_Laf Ren'!$W10+[8]Feb_Willow!$W10+[8]Feb_Tangi!$W10+[8]Feb_GEO!$W10+[8]Feb_LAVCA!$W10+'[8]Feb_LA Conn'!$W10</f>
        <v>-16086</v>
      </c>
      <c r="AR10" s="328">
        <f t="shared" si="51"/>
        <v>4703</v>
      </c>
      <c r="AS10" s="326">
        <f t="shared" si="52"/>
        <v>33985511.5</v>
      </c>
      <c r="AT10" s="327">
        <f>+'4_Level 4'!E10</f>
        <v>0</v>
      </c>
      <c r="AU10" s="327">
        <f>+'4_Level 4'!Q10</f>
        <v>69524</v>
      </c>
      <c r="AV10" s="326">
        <f t="shared" si="53"/>
        <v>34055036</v>
      </c>
      <c r="AW10" s="327">
        <v>22948216</v>
      </c>
      <c r="AX10" s="327">
        <f t="shared" si="54"/>
        <v>11106820</v>
      </c>
      <c r="AY10" s="327">
        <v>2776705</v>
      </c>
      <c r="AZ10" s="327">
        <f>+'4_Level 4'!J10</f>
        <v>0</v>
      </c>
      <c r="BA10" s="327">
        <f>+'4_Level 4'!L10</f>
        <v>28322</v>
      </c>
      <c r="BB10" s="327">
        <f>+'4_Level 4'!M10</f>
        <v>14899</v>
      </c>
      <c r="BC10" s="326">
        <f t="shared" si="55"/>
        <v>34098257</v>
      </c>
    </row>
    <row r="11" spans="1:55" ht="15.6" customHeight="1">
      <c r="A11" s="999">
        <v>7</v>
      </c>
      <c r="B11" s="1000" t="s">
        <v>45</v>
      </c>
      <c r="C11" s="1001">
        <f>'3_Levels 1&amp;2'!AP10</f>
        <v>6866280</v>
      </c>
      <c r="D11" s="1001">
        <v>0</v>
      </c>
      <c r="E11" s="1001">
        <v>0</v>
      </c>
      <c r="F11" s="1001">
        <v>0</v>
      </c>
      <c r="G11" s="1001">
        <v>0</v>
      </c>
      <c r="H11" s="1001">
        <v>0</v>
      </c>
      <c r="I11" s="1001">
        <v>0</v>
      </c>
      <c r="J11" s="1001">
        <v>0</v>
      </c>
      <c r="K11" s="1001">
        <v>0</v>
      </c>
      <c r="L11" s="1001">
        <v>0</v>
      </c>
      <c r="M11" s="1001">
        <v>0</v>
      </c>
      <c r="N11" s="1001">
        <v>0</v>
      </c>
      <c r="O11" s="1001">
        <v>0</v>
      </c>
      <c r="P11" s="1001">
        <v>0</v>
      </c>
      <c r="Q11" s="1001">
        <v>0</v>
      </c>
      <c r="R11" s="1001">
        <v>0</v>
      </c>
      <c r="S11" s="1001">
        <v>0</v>
      </c>
      <c r="T11" s="1001">
        <v>0</v>
      </c>
      <c r="U11" s="1001">
        <v>0</v>
      </c>
      <c r="V11" s="1001">
        <v>0</v>
      </c>
      <c r="W11" s="1001">
        <v>0</v>
      </c>
      <c r="X11" s="1001">
        <v>0</v>
      </c>
      <c r="Y11" s="1001">
        <v>0</v>
      </c>
      <c r="Z11" s="1001">
        <v>0</v>
      </c>
      <c r="AA11" s="1001">
        <v>0</v>
      </c>
      <c r="AB11" s="1001">
        <v>0</v>
      </c>
      <c r="AC11" s="1001">
        <v>0</v>
      </c>
      <c r="AD11" s="1001">
        <v>0</v>
      </c>
      <c r="AE11" s="1001">
        <v>-31577</v>
      </c>
      <c r="AF11" s="1001">
        <v>-19454</v>
      </c>
      <c r="AG11" s="1002">
        <f t="shared" si="47"/>
        <v>-51031</v>
      </c>
      <c r="AH11" s="1002">
        <f t="shared" si="48"/>
        <v>6815249</v>
      </c>
      <c r="AI11" s="1002">
        <v>3190</v>
      </c>
      <c r="AJ11" s="1003">
        <v>-8623</v>
      </c>
      <c r="AK11" s="1001">
        <f t="shared" si="46"/>
        <v>0</v>
      </c>
      <c r="AL11" s="1001">
        <f t="shared" si="49"/>
        <v>-8623</v>
      </c>
      <c r="AM11" s="1001">
        <f>'[8]October Mid-Year Adj'!J9</f>
        <v>-63800</v>
      </c>
      <c r="AN11" s="1001">
        <f>'[8]February Mid-Year Adj'!J9</f>
        <v>0</v>
      </c>
      <c r="AO11" s="1003">
        <f t="shared" si="50"/>
        <v>-63800</v>
      </c>
      <c r="AP11" s="1001">
        <f>[8]Oct_Madison!$W11+[8]Oct_DArbonne!$W11+'[8]Oct_Intl High'!$W11+[8]Oct_NOMMA!$W11+[8]Oct_LFNO!$W11+'[8]Oct_L.C. Charter'!$W11+'[8]Oct_JS Clark'!$W11+[8]Oct_Southwest!$W11+'[8]Oct_LA Key'!$W11+'[8]Oct_Jeff Chamber'!$W11+[8]Oct_Tallulah!$W11+[8]Oct_Northshore!$W11+'[8]Oct_BR Charter'!$W11+[8]Oct_Delta!$W11+[8]Oct_Impact!$W11+[8]Oct_Vision!$W11+[8]Oct_Advantage!$W11+[8]Oct_Iberville!$W11+'[8]Oct_LC Col Prep'!$W11+[8]Oct_Northeast!$W11+'[8]Oct_Acadiana Ren'!$W11+'[8]Oct_Laf Ren'!$W11+[8]Oct_Willow!$W11+[8]Oct_Tangi!$W11+[8]Oct_GEO!$W11+[8]Oct_LAVCA!$W11+'[8]Oct_LA Conn'!$W11</f>
        <v>-7480</v>
      </c>
      <c r="AQ11" s="1001">
        <f>[8]Feb_Madison!$W11+[8]Feb_DArbonne!$W11+'[8]Feb_Intl High'!$W11+[8]Feb_NOMMA!$W11+[8]Feb_LFNO!$W11+'[8]Feb_L.C. Charter'!$W11+'[8]Feb_JS Clark'!$W11+[8]Feb_Southwest!$W11+'[8]Feb_LA Key'!$W11+'[8]Feb_Jeff Chamber'!$W11+[8]Feb_Tallulah!$W11+[8]Feb_Northshore!$W11+'[8]Feb_BR Charter'!$W11+[8]Feb_Delta!$W11+[8]Feb_Impact!$W11+[8]Feb_Vision!$W11+[8]Feb_Advantage!$W11+[8]Feb_Iberville!$W11+'[8]Feb_LC Col Prep'!$W11+[8]Feb_Northeast!$W11+'[8]Feb_Acadiana Ren'!$W11+'[8]Feb_Laf Ren'!$W11+[8]Feb_Willow!$W11+[8]Feb_Tangi!$W11+[8]Feb_GEO!$W11+[8]Feb_LAVCA!$W11+'[8]Feb_LA Conn'!$W11</f>
        <v>-3514</v>
      </c>
      <c r="AR11" s="1003">
        <f t="shared" si="51"/>
        <v>-10994</v>
      </c>
      <c r="AS11" s="1002">
        <f t="shared" si="52"/>
        <v>6731832</v>
      </c>
      <c r="AT11" s="1001">
        <f>+'4_Level 4'!E11</f>
        <v>0</v>
      </c>
      <c r="AU11" s="1001">
        <f>+'4_Level 4'!Q11</f>
        <v>23920</v>
      </c>
      <c r="AV11" s="1002">
        <f t="shared" si="53"/>
        <v>6755752</v>
      </c>
      <c r="AW11" s="1001">
        <v>4546368</v>
      </c>
      <c r="AX11" s="1001">
        <f t="shared" si="54"/>
        <v>2209384</v>
      </c>
      <c r="AY11" s="1001">
        <v>552346</v>
      </c>
      <c r="AZ11" s="1001">
        <f>+'4_Level 4'!J11</f>
        <v>0</v>
      </c>
      <c r="BA11" s="1001">
        <f>+'4_Level 4'!L11</f>
        <v>33082</v>
      </c>
      <c r="BB11" s="1001">
        <f>+'4_Level 4'!M11</f>
        <v>0</v>
      </c>
      <c r="BC11" s="1002">
        <f t="shared" si="55"/>
        <v>6788834</v>
      </c>
    </row>
    <row r="12" spans="1:55" ht="15.6" customHeight="1">
      <c r="A12" s="999">
        <v>8</v>
      </c>
      <c r="B12" s="1000" t="s">
        <v>46</v>
      </c>
      <c r="C12" s="1001">
        <f>'3_Levels 1&amp;2'!AP11</f>
        <v>119914081</v>
      </c>
      <c r="D12" s="1001">
        <v>0</v>
      </c>
      <c r="E12" s="1001">
        <v>0</v>
      </c>
      <c r="F12" s="1001">
        <v>0</v>
      </c>
      <c r="G12" s="1001">
        <v>0</v>
      </c>
      <c r="H12" s="1001">
        <v>0</v>
      </c>
      <c r="I12" s="1001">
        <v>0</v>
      </c>
      <c r="J12" s="1001">
        <v>0</v>
      </c>
      <c r="K12" s="1001">
        <v>0</v>
      </c>
      <c r="L12" s="1001">
        <v>0</v>
      </c>
      <c r="M12" s="1001">
        <v>0</v>
      </c>
      <c r="N12" s="1001">
        <v>0</v>
      </c>
      <c r="O12" s="1001">
        <v>0</v>
      </c>
      <c r="P12" s="1001">
        <v>0</v>
      </c>
      <c r="Q12" s="1001">
        <v>0</v>
      </c>
      <c r="R12" s="1001">
        <v>0</v>
      </c>
      <c r="S12" s="1001">
        <v>0</v>
      </c>
      <c r="T12" s="1001">
        <v>0</v>
      </c>
      <c r="U12" s="1001">
        <v>0</v>
      </c>
      <c r="V12" s="1001">
        <v>0</v>
      </c>
      <c r="W12" s="1001">
        <v>0</v>
      </c>
      <c r="X12" s="1001">
        <v>0</v>
      </c>
      <c r="Y12" s="1001">
        <v>0</v>
      </c>
      <c r="Z12" s="1001">
        <v>0</v>
      </c>
      <c r="AA12" s="1001">
        <v>0</v>
      </c>
      <c r="AB12" s="1001">
        <v>0</v>
      </c>
      <c r="AC12" s="1001">
        <v>0</v>
      </c>
      <c r="AD12" s="1001">
        <v>0</v>
      </c>
      <c r="AE12" s="1001">
        <v>-246774</v>
      </c>
      <c r="AF12" s="1001">
        <v>-306843</v>
      </c>
      <c r="AG12" s="1002">
        <f t="shared" si="47"/>
        <v>-553617</v>
      </c>
      <c r="AH12" s="1002">
        <f t="shared" si="48"/>
        <v>119360464</v>
      </c>
      <c r="AI12" s="1002">
        <v>5510</v>
      </c>
      <c r="AJ12" s="1003">
        <v>-133873</v>
      </c>
      <c r="AK12" s="1001">
        <f t="shared" si="46"/>
        <v>0</v>
      </c>
      <c r="AL12" s="1001">
        <f t="shared" si="49"/>
        <v>-133873</v>
      </c>
      <c r="AM12" s="1001">
        <f>'[8]October Mid-Year Adj'!J10</f>
        <v>1829320</v>
      </c>
      <c r="AN12" s="1001">
        <f>'[8]February Mid-Year Adj'!J10</f>
        <v>-225910</v>
      </c>
      <c r="AO12" s="1003">
        <f t="shared" si="50"/>
        <v>1603410</v>
      </c>
      <c r="AP12" s="1001">
        <f>[8]Oct_Madison!$W12+[8]Oct_DArbonne!$W12+'[8]Oct_Intl High'!$W12+[8]Oct_NOMMA!$W12+[8]Oct_LFNO!$W12+'[8]Oct_L.C. Charter'!$W12+'[8]Oct_JS Clark'!$W12+[8]Oct_Southwest!$W12+'[8]Oct_LA Key'!$W12+'[8]Oct_Jeff Chamber'!$W12+[8]Oct_Tallulah!$W12+[8]Oct_Northshore!$W12+'[8]Oct_BR Charter'!$W12+[8]Oct_Delta!$W12+[8]Oct_Impact!$W12+[8]Oct_Vision!$W12+[8]Oct_Advantage!$W12+[8]Oct_Iberville!$W12+'[8]Oct_LC Col Prep'!$W12+[8]Oct_Northeast!$W12+'[8]Oct_Acadiana Ren'!$W12+'[8]Oct_Laf Ren'!$W12+[8]Oct_Willow!$W12+[8]Oct_Tangi!$W12+[8]Oct_GEO!$W12+[8]Oct_LAVCA!$W12+'[8]Oct_LA Conn'!$W12</f>
        <v>-41542</v>
      </c>
      <c r="AQ12" s="1001">
        <f>[8]Feb_Madison!$W12+[8]Feb_DArbonne!$W12+'[8]Feb_Intl High'!$W12+[8]Feb_NOMMA!$W12+[8]Feb_LFNO!$W12+'[8]Feb_L.C. Charter'!$W12+'[8]Feb_JS Clark'!$W12+[8]Feb_Southwest!$W12+'[8]Feb_LA Key'!$W12+'[8]Feb_Jeff Chamber'!$W12+[8]Feb_Tallulah!$W12+[8]Feb_Northshore!$W12+'[8]Feb_BR Charter'!$W12+[8]Feb_Delta!$W12+[8]Feb_Impact!$W12+[8]Feb_Vision!$W12+[8]Feb_Advantage!$W12+[8]Feb_Iberville!$W12+'[8]Feb_LC Col Prep'!$W12+[8]Feb_Northeast!$W12+'[8]Feb_Acadiana Ren'!$W12+'[8]Feb_Laf Ren'!$W12+[8]Feb_Willow!$W12+[8]Feb_Tangi!$W12+[8]Feb_GEO!$W12+[8]Feb_LAVCA!$W12+'[8]Feb_LA Conn'!$W12</f>
        <v>10213</v>
      </c>
      <c r="AR12" s="1003">
        <f t="shared" si="51"/>
        <v>-31329</v>
      </c>
      <c r="AS12" s="1002">
        <f t="shared" si="52"/>
        <v>120798672</v>
      </c>
      <c r="AT12" s="1001">
        <f>+'4_Level 4'!E12</f>
        <v>84000</v>
      </c>
      <c r="AU12" s="1001">
        <f>+'4_Level 4'!Q12</f>
        <v>242242</v>
      </c>
      <c r="AV12" s="1002">
        <f t="shared" si="53"/>
        <v>121124914</v>
      </c>
      <c r="AW12" s="1001">
        <v>79681000</v>
      </c>
      <c r="AX12" s="1001">
        <f t="shared" si="54"/>
        <v>41443914</v>
      </c>
      <c r="AY12" s="1001">
        <v>10360979</v>
      </c>
      <c r="AZ12" s="1001">
        <f>+'4_Level 4'!J12</f>
        <v>0</v>
      </c>
      <c r="BA12" s="1001">
        <f>+'4_Level 4'!L12</f>
        <v>109718</v>
      </c>
      <c r="BB12" s="1001">
        <f>+'4_Level 4'!M12</f>
        <v>0</v>
      </c>
      <c r="BC12" s="1002">
        <f t="shared" si="55"/>
        <v>121234632</v>
      </c>
    </row>
    <row r="13" spans="1:55" ht="15.6" customHeight="1">
      <c r="A13" s="999">
        <v>9</v>
      </c>
      <c r="B13" s="1000" t="s">
        <v>47</v>
      </c>
      <c r="C13" s="1001">
        <f>'3_Levels 1&amp;2'!AP12</f>
        <v>215402906.5</v>
      </c>
      <c r="D13" s="1001">
        <v>-3677101</v>
      </c>
      <c r="E13" s="1001">
        <v>0</v>
      </c>
      <c r="F13" s="1001">
        <v>0</v>
      </c>
      <c r="G13" s="1001">
        <v>0</v>
      </c>
      <c r="H13" s="1001">
        <v>0</v>
      </c>
      <c r="I13" s="1001">
        <v>0</v>
      </c>
      <c r="J13" s="1001">
        <v>0</v>
      </c>
      <c r="K13" s="1001">
        <v>0</v>
      </c>
      <c r="L13" s="1001">
        <v>0</v>
      </c>
      <c r="M13" s="1001">
        <v>0</v>
      </c>
      <c r="N13" s="1001">
        <v>0</v>
      </c>
      <c r="O13" s="1001">
        <v>0</v>
      </c>
      <c r="P13" s="1001">
        <v>0</v>
      </c>
      <c r="Q13" s="1001">
        <v>0</v>
      </c>
      <c r="R13" s="1001">
        <v>0</v>
      </c>
      <c r="S13" s="1001">
        <v>0</v>
      </c>
      <c r="T13" s="1001">
        <v>0</v>
      </c>
      <c r="U13" s="1001">
        <v>0</v>
      </c>
      <c r="V13" s="1001">
        <v>0</v>
      </c>
      <c r="W13" s="1001">
        <v>0</v>
      </c>
      <c r="X13" s="1001">
        <v>0</v>
      </c>
      <c r="Y13" s="1001">
        <v>0</v>
      </c>
      <c r="Z13" s="1001">
        <v>0</v>
      </c>
      <c r="AA13" s="1001">
        <v>0</v>
      </c>
      <c r="AB13" s="1001">
        <v>0</v>
      </c>
      <c r="AC13" s="1001">
        <v>0</v>
      </c>
      <c r="AD13" s="1001">
        <v>0</v>
      </c>
      <c r="AE13" s="1001">
        <v>-484924</v>
      </c>
      <c r="AF13" s="1001">
        <v>-517611</v>
      </c>
      <c r="AG13" s="1002">
        <f t="shared" si="47"/>
        <v>-4679636</v>
      </c>
      <c r="AH13" s="1002">
        <f t="shared" si="48"/>
        <v>210723270.5</v>
      </c>
      <c r="AI13" s="1002">
        <v>5368</v>
      </c>
      <c r="AJ13" s="1003">
        <v>-791699</v>
      </c>
      <c r="AK13" s="1001">
        <f t="shared" si="46"/>
        <v>0</v>
      </c>
      <c r="AL13" s="1001">
        <f t="shared" si="49"/>
        <v>-791699</v>
      </c>
      <c r="AM13" s="1001">
        <f>'[8]October Mid-Year Adj'!J11</f>
        <v>-397232</v>
      </c>
      <c r="AN13" s="1001">
        <f>'[8]February Mid-Year Adj'!J11</f>
        <v>-587796</v>
      </c>
      <c r="AO13" s="1003">
        <f t="shared" si="50"/>
        <v>-985028</v>
      </c>
      <c r="AP13" s="1001">
        <f>[8]Oct_Madison!$W13+[8]Oct_DArbonne!$W13+'[8]Oct_Intl High'!$W13+[8]Oct_NOMMA!$W13+[8]Oct_LFNO!$W13+'[8]Oct_L.C. Charter'!$W13+'[8]Oct_JS Clark'!$W13+[8]Oct_Southwest!$W13+'[8]Oct_LA Key'!$W13+'[8]Oct_Jeff Chamber'!$W13+[8]Oct_Tallulah!$W13+[8]Oct_Northshore!$W13+'[8]Oct_BR Charter'!$W13+[8]Oct_Delta!$W13+[8]Oct_Impact!$W13+[8]Oct_Vision!$W13+[8]Oct_Advantage!$W13+[8]Oct_Iberville!$W13+'[8]Oct_LC Col Prep'!$W13+[8]Oct_Northeast!$W13+'[8]Oct_Acadiana Ren'!$W13+'[8]Oct_Laf Ren'!$W13+[8]Oct_Willow!$W13+[8]Oct_Tangi!$W13+[8]Oct_GEO!$W13+[8]Oct_LAVCA!$W13+'[8]Oct_LA Conn'!$W13+'[8]October Mid-Year Adj'!$J131</f>
        <v>245840</v>
      </c>
      <c r="AQ13" s="1001">
        <f>[8]Feb_Madison!$W13+[8]Feb_DArbonne!$W13+'[8]Feb_Intl High'!$W13+[8]Feb_NOMMA!$W13+[8]Feb_LFNO!$W13+'[8]Feb_L.C. Charter'!$W13+'[8]Feb_JS Clark'!$W13+[8]Feb_Southwest!$W13+'[8]Feb_LA Key'!$W13+'[8]Feb_Jeff Chamber'!$W13+[8]Feb_Tallulah!$W13+[8]Feb_Northshore!$W13+'[8]Feb_BR Charter'!$W13+[8]Feb_Delta!$W13+[8]Feb_Impact!$W13+[8]Feb_Vision!$W13+[8]Feb_Advantage!$W13+[8]Feb_Iberville!$W13+'[8]Feb_LC Col Prep'!$W13+[8]Feb_Northeast!$W13+'[8]Feb_Acadiana Ren'!$W13+'[8]Feb_Laf Ren'!$W13+[8]Feb_Willow!$W13+[8]Feb_Tangi!$W13+[8]Feb_GEO!$W13+[8]Feb_LAVCA!$W13+'[8]Feb_LA Conn'!$W13+'[8]February Mid-Year Adj'!$J131</f>
        <v>-86663</v>
      </c>
      <c r="AR13" s="1003">
        <f t="shared" si="51"/>
        <v>159177</v>
      </c>
      <c r="AS13" s="1002">
        <f t="shared" si="52"/>
        <v>209105720.5</v>
      </c>
      <c r="AT13" s="1001">
        <f>+'4_Level 4'!E13</f>
        <v>378000</v>
      </c>
      <c r="AU13" s="1001">
        <f>+'4_Level 4'!Q13</f>
        <v>441896</v>
      </c>
      <c r="AV13" s="1002">
        <f t="shared" si="53"/>
        <v>209925617</v>
      </c>
      <c r="AW13" s="1001">
        <v>140607096</v>
      </c>
      <c r="AX13" s="1001">
        <f t="shared" si="54"/>
        <v>69318521</v>
      </c>
      <c r="AY13" s="1001">
        <v>17329630</v>
      </c>
      <c r="AZ13" s="1001">
        <f>+'4_Level 4'!J13</f>
        <v>30000</v>
      </c>
      <c r="BA13" s="1001">
        <f>+'4_Level 4'!L13</f>
        <v>223244</v>
      </c>
      <c r="BB13" s="1001">
        <f>+'4_Level 4'!M13</f>
        <v>0</v>
      </c>
      <c r="BC13" s="1002">
        <f t="shared" si="55"/>
        <v>210178861</v>
      </c>
    </row>
    <row r="14" spans="1:55" ht="15.6" customHeight="1">
      <c r="A14" s="1004">
        <v>10</v>
      </c>
      <c r="B14" s="1005" t="s">
        <v>48</v>
      </c>
      <c r="C14" s="1006">
        <f>'3_Levels 1&amp;2'!AP13</f>
        <v>153718427</v>
      </c>
      <c r="D14" s="1006">
        <v>0</v>
      </c>
      <c r="E14" s="1006">
        <v>0</v>
      </c>
      <c r="F14" s="1006">
        <v>0</v>
      </c>
      <c r="G14" s="1006">
        <v>0</v>
      </c>
      <c r="H14" s="1006">
        <v>0</v>
      </c>
      <c r="I14" s="1006">
        <v>0</v>
      </c>
      <c r="J14" s="1006">
        <v>0</v>
      </c>
      <c r="K14" s="1006">
        <v>-3922814</v>
      </c>
      <c r="L14" s="1006">
        <v>0</v>
      </c>
      <c r="M14" s="1006">
        <v>-2804072</v>
      </c>
      <c r="N14" s="1006">
        <v>0</v>
      </c>
      <c r="O14" s="1006">
        <v>0</v>
      </c>
      <c r="P14" s="1006">
        <v>0</v>
      </c>
      <c r="Q14" s="1006">
        <v>0</v>
      </c>
      <c r="R14" s="1006">
        <v>0</v>
      </c>
      <c r="S14" s="1006">
        <v>0</v>
      </c>
      <c r="T14" s="1006">
        <v>0</v>
      </c>
      <c r="U14" s="1006">
        <v>0</v>
      </c>
      <c r="V14" s="1006">
        <v>0</v>
      </c>
      <c r="W14" s="1006">
        <v>0</v>
      </c>
      <c r="X14" s="1006">
        <v>-1781476</v>
      </c>
      <c r="Y14" s="1006">
        <v>0</v>
      </c>
      <c r="Z14" s="1006">
        <v>0</v>
      </c>
      <c r="AA14" s="1006">
        <v>0</v>
      </c>
      <c r="AB14" s="1006">
        <v>0</v>
      </c>
      <c r="AC14" s="1006">
        <v>0</v>
      </c>
      <c r="AD14" s="1006">
        <v>0</v>
      </c>
      <c r="AE14" s="1006">
        <v>-323693</v>
      </c>
      <c r="AF14" s="1006">
        <v>-313669</v>
      </c>
      <c r="AG14" s="1007">
        <f t="shared" si="47"/>
        <v>-9145724</v>
      </c>
      <c r="AH14" s="1007">
        <f t="shared" si="48"/>
        <v>144572703</v>
      </c>
      <c r="AI14" s="1007">
        <v>4721</v>
      </c>
      <c r="AJ14" s="1008">
        <v>-215854</v>
      </c>
      <c r="AK14" s="1006">
        <f t="shared" si="46"/>
        <v>0</v>
      </c>
      <c r="AL14" s="1006">
        <f t="shared" si="49"/>
        <v>-215854</v>
      </c>
      <c r="AM14" s="1006">
        <f>'[8]October Mid-Year Adj'!J12</f>
        <v>1052783</v>
      </c>
      <c r="AN14" s="1006">
        <f>'[8]February Mid-Year Adj'!J12</f>
        <v>372959</v>
      </c>
      <c r="AO14" s="1008">
        <f t="shared" si="50"/>
        <v>1425742</v>
      </c>
      <c r="AP14" s="1006">
        <f>[8]Oct_Madison!$W14+[8]Oct_DArbonne!$W14+'[8]Oct_Intl High'!$W14+[8]Oct_NOMMA!$W14+[8]Oct_LFNO!$W14+'[8]Oct_L.C. Charter'!$W14+'[8]Oct_JS Clark'!$W14+[8]Oct_Southwest!$W14+'[8]Oct_LA Key'!$W14+'[8]Oct_Jeff Chamber'!$W14+[8]Oct_Tallulah!$W14+[8]Oct_Northshore!$W14+'[8]Oct_BR Charter'!$W14+[8]Oct_Delta!$W14+[8]Oct_Impact!$W14+[8]Oct_Vision!$W14+[8]Oct_Advantage!$W14+[8]Oct_Iberville!$W14+'[8]Oct_LC Col Prep'!$W14+[8]Oct_Northeast!$W14+'[8]Oct_Acadiana Ren'!$W14+'[8]Oct_Laf Ren'!$W14+[8]Oct_Willow!$W14+[8]Oct_Tangi!$W14+[8]Oct_GEO!$W14+[8]Oct_LAVCA!$W14+'[8]Oct_LA Conn'!$W14</f>
        <v>154703</v>
      </c>
      <c r="AQ14" s="1006">
        <f>[8]Feb_Madison!$W14+[8]Feb_DArbonne!$W14+'[8]Feb_Intl High'!$W14+[8]Feb_NOMMA!$W14+[8]Feb_LFNO!$W14+'[8]Feb_L.C. Charter'!$W14+'[8]Feb_JS Clark'!$W14+[8]Feb_Southwest!$W14+'[8]Feb_LA Key'!$W14+'[8]Feb_Jeff Chamber'!$W14+[8]Feb_Tallulah!$W14+[8]Feb_Northshore!$W14+'[8]Feb_BR Charter'!$W14+[8]Feb_Delta!$W14+[8]Feb_Impact!$W14+[8]Feb_Vision!$W14+[8]Feb_Advantage!$W14+[8]Feb_Iberville!$W14+'[8]Feb_LC Col Prep'!$W14+[8]Feb_Northeast!$W14+'[8]Feb_Acadiana Ren'!$W14+'[8]Feb_Laf Ren'!$W14+[8]Feb_Willow!$W14+[8]Feb_Tangi!$W14+[8]Feb_GEO!$W14+[8]Feb_LAVCA!$W14+'[8]Feb_LA Conn'!$W14</f>
        <v>-61475</v>
      </c>
      <c r="AR14" s="1008">
        <f t="shared" si="51"/>
        <v>93228</v>
      </c>
      <c r="AS14" s="1007">
        <f t="shared" si="52"/>
        <v>145875819</v>
      </c>
      <c r="AT14" s="1006">
        <f>+'4_Level 4'!E14</f>
        <v>714000</v>
      </c>
      <c r="AU14" s="1006">
        <f>+'4_Level 4'!Q14</f>
        <v>345046</v>
      </c>
      <c r="AV14" s="1007">
        <f t="shared" si="53"/>
        <v>146934865</v>
      </c>
      <c r="AW14" s="1006">
        <v>97006080</v>
      </c>
      <c r="AX14" s="1006">
        <f t="shared" si="54"/>
        <v>49928785</v>
      </c>
      <c r="AY14" s="1006">
        <v>12482196</v>
      </c>
      <c r="AZ14" s="1006">
        <f>+'4_Level 4'!J14</f>
        <v>84000</v>
      </c>
      <c r="BA14" s="1006">
        <f>+'4_Level 4'!L14</f>
        <v>287266</v>
      </c>
      <c r="BB14" s="1006">
        <f>+'4_Level 4'!M14</f>
        <v>162390</v>
      </c>
      <c r="BC14" s="1007">
        <f t="shared" si="55"/>
        <v>147468521</v>
      </c>
    </row>
    <row r="15" spans="1:55" ht="15.6" customHeight="1">
      <c r="A15" s="997">
        <v>11</v>
      </c>
      <c r="B15" s="998" t="s">
        <v>49</v>
      </c>
      <c r="C15" s="327">
        <f>'3_Levels 1&amp;2'!AP14</f>
        <v>12331009</v>
      </c>
      <c r="D15" s="327">
        <v>0</v>
      </c>
      <c r="E15" s="327">
        <v>0</v>
      </c>
      <c r="F15" s="327">
        <v>0</v>
      </c>
      <c r="G15" s="327">
        <v>0</v>
      </c>
      <c r="H15" s="327">
        <v>0</v>
      </c>
      <c r="I15" s="327">
        <v>0</v>
      </c>
      <c r="J15" s="327">
        <v>0</v>
      </c>
      <c r="K15" s="327">
        <v>0</v>
      </c>
      <c r="L15" s="327">
        <v>0</v>
      </c>
      <c r="M15" s="327">
        <v>0</v>
      </c>
      <c r="N15" s="327">
        <v>0</v>
      </c>
      <c r="O15" s="327">
        <v>0</v>
      </c>
      <c r="P15" s="327">
        <v>0</v>
      </c>
      <c r="Q15" s="327">
        <v>0</v>
      </c>
      <c r="R15" s="327">
        <v>0</v>
      </c>
      <c r="S15" s="327">
        <v>0</v>
      </c>
      <c r="T15" s="327">
        <v>0</v>
      </c>
      <c r="U15" s="327">
        <v>0</v>
      </c>
      <c r="V15" s="327">
        <v>0</v>
      </c>
      <c r="W15" s="327">
        <v>0</v>
      </c>
      <c r="X15" s="327">
        <v>0</v>
      </c>
      <c r="Y15" s="327">
        <v>0</v>
      </c>
      <c r="Z15" s="327">
        <v>0</v>
      </c>
      <c r="AA15" s="327">
        <v>0</v>
      </c>
      <c r="AB15" s="327">
        <v>0</v>
      </c>
      <c r="AC15" s="327">
        <v>0</v>
      </c>
      <c r="AD15" s="327">
        <v>0</v>
      </c>
      <c r="AE15" s="327">
        <v>-41339</v>
      </c>
      <c r="AF15" s="327">
        <v>-17531</v>
      </c>
      <c r="AG15" s="326">
        <f t="shared" si="47"/>
        <v>-58870</v>
      </c>
      <c r="AH15" s="326">
        <f t="shared" si="48"/>
        <v>12272139</v>
      </c>
      <c r="AI15" s="326">
        <v>7846</v>
      </c>
      <c r="AJ15" s="328">
        <v>-40770</v>
      </c>
      <c r="AK15" s="327">
        <f t="shared" si="46"/>
        <v>0</v>
      </c>
      <c r="AL15" s="327">
        <f t="shared" si="49"/>
        <v>-40770</v>
      </c>
      <c r="AM15" s="327">
        <f>'[8]October Mid-Year Adj'!J13</f>
        <v>196150</v>
      </c>
      <c r="AN15" s="327">
        <f>'[8]February Mid-Year Adj'!J13</f>
        <v>-98075</v>
      </c>
      <c r="AO15" s="328">
        <f t="shared" si="50"/>
        <v>98075</v>
      </c>
      <c r="AP15" s="327">
        <f>[8]Oct_Madison!$W15+[8]Oct_DArbonne!$W15+'[8]Oct_Intl High'!$W15+[8]Oct_NOMMA!$W15+[8]Oct_LFNO!$W15+'[8]Oct_L.C. Charter'!$W15+'[8]Oct_JS Clark'!$W15+[8]Oct_Southwest!$W15+'[8]Oct_LA Key'!$W15+'[8]Oct_Jeff Chamber'!$W15+[8]Oct_Tallulah!$W15+[8]Oct_Northshore!$W15+'[8]Oct_BR Charter'!$W15+[8]Oct_Delta!$W15+[8]Oct_Impact!$W15+[8]Oct_Vision!$W15+[8]Oct_Advantage!$W15+[8]Oct_Iberville!$W15+'[8]Oct_LC Col Prep'!$W15+[8]Oct_Northeast!$W15+'[8]Oct_Acadiana Ren'!$W15+'[8]Oct_Laf Ren'!$W15+[8]Oct_Willow!$W15+[8]Oct_Tangi!$W15+[8]Oct_GEO!$W15+[8]Oct_LAVCA!$W15+'[8]Oct_LA Conn'!$W15</f>
        <v>-1946</v>
      </c>
      <c r="AQ15" s="327">
        <f>[8]Feb_Madison!$W15+[8]Feb_DArbonne!$W15+'[8]Feb_Intl High'!$W15+[8]Feb_NOMMA!$W15+[8]Feb_LFNO!$W15+'[8]Feb_L.C. Charter'!$W15+'[8]Feb_JS Clark'!$W15+[8]Feb_Southwest!$W15+'[8]Feb_LA Key'!$W15+'[8]Feb_Jeff Chamber'!$W15+[8]Feb_Tallulah!$W15+[8]Feb_Northshore!$W15+'[8]Feb_BR Charter'!$W15+[8]Feb_Delta!$W15+[8]Feb_Impact!$W15+[8]Feb_Vision!$W15+[8]Feb_Advantage!$W15+[8]Feb_Iberville!$W15+'[8]Feb_LC Col Prep'!$W15+[8]Feb_Northeast!$W15+'[8]Feb_Acadiana Ren'!$W15+'[8]Feb_Laf Ren'!$W15+[8]Feb_Willow!$W15+[8]Feb_Tangi!$W15+[8]Feb_GEO!$W15+[8]Feb_LAVCA!$W15+'[8]Feb_LA Conn'!$W15</f>
        <v>973</v>
      </c>
      <c r="AR15" s="328">
        <f t="shared" si="51"/>
        <v>-973</v>
      </c>
      <c r="AS15" s="326">
        <f t="shared" si="52"/>
        <v>12328471</v>
      </c>
      <c r="AT15" s="327">
        <f>+'4_Level 4'!E15</f>
        <v>0</v>
      </c>
      <c r="AU15" s="327">
        <f>+'4_Level 4'!Q15</f>
        <v>17160</v>
      </c>
      <c r="AV15" s="326">
        <f t="shared" si="53"/>
        <v>12345631</v>
      </c>
      <c r="AW15" s="327">
        <v>8165040</v>
      </c>
      <c r="AX15" s="327">
        <f t="shared" si="54"/>
        <v>4180591</v>
      </c>
      <c r="AY15" s="327">
        <v>1045148</v>
      </c>
      <c r="AZ15" s="327">
        <f>+'4_Level 4'!J15</f>
        <v>0</v>
      </c>
      <c r="BA15" s="327">
        <f>+'4_Level 4'!L15</f>
        <v>32130</v>
      </c>
      <c r="BB15" s="327">
        <f>+'4_Level 4'!M15</f>
        <v>0</v>
      </c>
      <c r="BC15" s="326">
        <f t="shared" si="55"/>
        <v>12377761</v>
      </c>
    </row>
    <row r="16" spans="1:55" ht="15.6" customHeight="1">
      <c r="A16" s="999">
        <v>12</v>
      </c>
      <c r="B16" s="1000" t="s">
        <v>50</v>
      </c>
      <c r="C16" s="1001">
        <f>'3_Levels 1&amp;2'!AP15</f>
        <v>4245488</v>
      </c>
      <c r="D16" s="1001">
        <v>0</v>
      </c>
      <c r="E16" s="1001">
        <v>0</v>
      </c>
      <c r="F16" s="1001">
        <v>0</v>
      </c>
      <c r="G16" s="1001">
        <v>0</v>
      </c>
      <c r="H16" s="1001">
        <v>0</v>
      </c>
      <c r="I16" s="1001">
        <v>0</v>
      </c>
      <c r="J16" s="1001">
        <v>0</v>
      </c>
      <c r="K16" s="1001">
        <v>0</v>
      </c>
      <c r="L16" s="1001">
        <v>0</v>
      </c>
      <c r="M16" s="1001">
        <v>0</v>
      </c>
      <c r="N16" s="1001">
        <v>0</v>
      </c>
      <c r="O16" s="1001">
        <v>0</v>
      </c>
      <c r="P16" s="1001">
        <v>0</v>
      </c>
      <c r="Q16" s="1001">
        <v>0</v>
      </c>
      <c r="R16" s="1001">
        <v>0</v>
      </c>
      <c r="S16" s="1001">
        <v>0</v>
      </c>
      <c r="T16" s="1001">
        <v>0</v>
      </c>
      <c r="U16" s="1001">
        <v>0</v>
      </c>
      <c r="V16" s="1001">
        <v>0</v>
      </c>
      <c r="W16" s="1001">
        <v>0</v>
      </c>
      <c r="X16" s="1001">
        <v>0</v>
      </c>
      <c r="Y16" s="1001">
        <v>0</v>
      </c>
      <c r="Z16" s="1001">
        <v>0</v>
      </c>
      <c r="AA16" s="1001">
        <v>0</v>
      </c>
      <c r="AB16" s="1001">
        <v>0</v>
      </c>
      <c r="AC16" s="1001">
        <v>0</v>
      </c>
      <c r="AD16" s="1001">
        <v>0</v>
      </c>
      <c r="AE16" s="1001">
        <v>-3199</v>
      </c>
      <c r="AF16" s="1001">
        <v>-5391</v>
      </c>
      <c r="AG16" s="1002">
        <f t="shared" si="47"/>
        <v>-8590</v>
      </c>
      <c r="AH16" s="1002">
        <f t="shared" si="48"/>
        <v>4236898</v>
      </c>
      <c r="AI16" s="1002">
        <v>3286</v>
      </c>
      <c r="AJ16" s="1003">
        <v>-5594</v>
      </c>
      <c r="AK16" s="1001">
        <f t="shared" si="46"/>
        <v>0</v>
      </c>
      <c r="AL16" s="1001">
        <f t="shared" si="49"/>
        <v>-5594</v>
      </c>
      <c r="AM16" s="1001">
        <f>'[8]October Mid-Year Adj'!J14</f>
        <v>46004</v>
      </c>
      <c r="AN16" s="1001">
        <f>'[8]February Mid-Year Adj'!J14</f>
        <v>-9858</v>
      </c>
      <c r="AO16" s="1003">
        <f t="shared" si="50"/>
        <v>36146</v>
      </c>
      <c r="AP16" s="1001">
        <f>[8]Oct_Madison!$W16+[8]Oct_DArbonne!$W16+'[8]Oct_Intl High'!$W16+[8]Oct_NOMMA!$W16+[8]Oct_LFNO!$W16+'[8]Oct_L.C. Charter'!$W16+'[8]Oct_JS Clark'!$W16+[8]Oct_Southwest!$W16+'[8]Oct_LA Key'!$W16+'[8]Oct_Jeff Chamber'!$W16+[8]Oct_Tallulah!$W16+[8]Oct_Northshore!$W16+'[8]Oct_BR Charter'!$W16+[8]Oct_Delta!$W16+[8]Oct_Impact!$W16+[8]Oct_Vision!$W16+[8]Oct_Advantage!$W16+[8]Oct_Iberville!$W16+'[8]Oct_LC Col Prep'!$W16+[8]Oct_Northeast!$W16+'[8]Oct_Acadiana Ren'!$W16+'[8]Oct_Laf Ren'!$W16+[8]Oct_Willow!$W16+[8]Oct_Tangi!$W16+[8]Oct_GEO!$W16+[8]Oct_LAVCA!$W16+'[8]Oct_LA Conn'!$W16</f>
        <v>-4656</v>
      </c>
      <c r="AQ16" s="1001">
        <f>[8]Feb_Madison!$W16+[8]Feb_DArbonne!$W16+'[8]Feb_Intl High'!$W16+[8]Feb_NOMMA!$W16+[8]Feb_LFNO!$W16+'[8]Feb_L.C. Charter'!$W16+'[8]Feb_JS Clark'!$W16+[8]Feb_Southwest!$W16+'[8]Feb_LA Key'!$W16+'[8]Feb_Jeff Chamber'!$W16+[8]Feb_Tallulah!$W16+[8]Feb_Northshore!$W16+'[8]Feb_BR Charter'!$W16+[8]Feb_Delta!$W16+[8]Feb_Impact!$W16+[8]Feb_Vision!$W16+[8]Feb_Advantage!$W16+[8]Feb_Iberville!$W16+'[8]Feb_LC Col Prep'!$W16+[8]Feb_Northeast!$W16+'[8]Feb_Acadiana Ren'!$W16+'[8]Feb_Laf Ren'!$W16+[8]Feb_Willow!$W16+[8]Feb_Tangi!$W16+[8]Feb_GEO!$W16+[8]Feb_LAVCA!$W16+'[8]Feb_LA Conn'!$W16</f>
        <v>0</v>
      </c>
      <c r="AR16" s="1003">
        <f t="shared" si="51"/>
        <v>-4656</v>
      </c>
      <c r="AS16" s="1002">
        <f t="shared" si="52"/>
        <v>4262794</v>
      </c>
      <c r="AT16" s="1001">
        <f>+'4_Level 4'!E16</f>
        <v>21000</v>
      </c>
      <c r="AU16" s="1001">
        <f>+'4_Level 4'!Q16</f>
        <v>15652</v>
      </c>
      <c r="AV16" s="1002">
        <f t="shared" si="53"/>
        <v>4299446</v>
      </c>
      <c r="AW16" s="1001">
        <v>2842200</v>
      </c>
      <c r="AX16" s="1001">
        <f t="shared" si="54"/>
        <v>1457246</v>
      </c>
      <c r="AY16" s="1001">
        <v>364312</v>
      </c>
      <c r="AZ16" s="1001">
        <f>+'4_Level 4'!J16</f>
        <v>0</v>
      </c>
      <c r="BA16" s="1001">
        <f>+'4_Level 4'!L16</f>
        <v>25000</v>
      </c>
      <c r="BB16" s="1001">
        <f>+'4_Level 4'!M16</f>
        <v>0</v>
      </c>
      <c r="BC16" s="1002">
        <f t="shared" si="55"/>
        <v>4324446</v>
      </c>
    </row>
    <row r="17" spans="1:55" ht="15.6" customHeight="1">
      <c r="A17" s="999">
        <v>13</v>
      </c>
      <c r="B17" s="1000" t="s">
        <v>51</v>
      </c>
      <c r="C17" s="1001">
        <f>'3_Levels 1&amp;2'!AP16</f>
        <v>10835172.5</v>
      </c>
      <c r="D17" s="1001">
        <v>0</v>
      </c>
      <c r="E17" s="1001">
        <v>0</v>
      </c>
      <c r="F17" s="1001">
        <v>0</v>
      </c>
      <c r="G17" s="1001">
        <v>0</v>
      </c>
      <c r="H17" s="1001">
        <v>0</v>
      </c>
      <c r="I17" s="1001">
        <v>0</v>
      </c>
      <c r="J17" s="1001">
        <v>0</v>
      </c>
      <c r="K17" s="1001">
        <v>0</v>
      </c>
      <c r="L17" s="1001">
        <v>0</v>
      </c>
      <c r="M17" s="1001">
        <v>0</v>
      </c>
      <c r="N17" s="1001">
        <v>0</v>
      </c>
      <c r="O17" s="1001">
        <v>0</v>
      </c>
      <c r="P17" s="1001">
        <v>0</v>
      </c>
      <c r="Q17" s="1001">
        <v>0</v>
      </c>
      <c r="R17" s="1001">
        <v>0</v>
      </c>
      <c r="S17" s="1001">
        <v>-510593</v>
      </c>
      <c r="T17" s="1001">
        <v>0</v>
      </c>
      <c r="U17" s="1001">
        <v>0</v>
      </c>
      <c r="V17" s="1001">
        <v>0</v>
      </c>
      <c r="W17" s="1001">
        <v>0</v>
      </c>
      <c r="X17" s="1001">
        <v>0</v>
      </c>
      <c r="Y17" s="1001">
        <v>0</v>
      </c>
      <c r="Z17" s="1001">
        <v>0</v>
      </c>
      <c r="AA17" s="1001">
        <v>0</v>
      </c>
      <c r="AB17" s="1001">
        <v>0</v>
      </c>
      <c r="AC17" s="1001">
        <v>0</v>
      </c>
      <c r="AD17" s="1001">
        <v>0</v>
      </c>
      <c r="AE17" s="1001">
        <v>-84368</v>
      </c>
      <c r="AF17" s="1001">
        <v>-21856</v>
      </c>
      <c r="AG17" s="1002">
        <f t="shared" si="47"/>
        <v>-616817</v>
      </c>
      <c r="AH17" s="1002">
        <f t="shared" si="48"/>
        <v>10218355.5</v>
      </c>
      <c r="AI17" s="1002">
        <v>7298</v>
      </c>
      <c r="AJ17" s="1003">
        <v>-16677</v>
      </c>
      <c r="AK17" s="1001">
        <f t="shared" si="46"/>
        <v>0</v>
      </c>
      <c r="AL17" s="1001">
        <f t="shared" si="49"/>
        <v>-16677</v>
      </c>
      <c r="AM17" s="1001">
        <f>'[8]October Mid-Year Adj'!J15</f>
        <v>-707906</v>
      </c>
      <c r="AN17" s="1001">
        <f>'[8]February Mid-Year Adj'!J15</f>
        <v>-109470</v>
      </c>
      <c r="AO17" s="1003">
        <f t="shared" si="50"/>
        <v>-817376</v>
      </c>
      <c r="AP17" s="1001">
        <f>[8]Oct_Madison!$W17+[8]Oct_DArbonne!$W17+'[8]Oct_Intl High'!$W17+[8]Oct_NOMMA!$W17+[8]Oct_LFNO!$W17+'[8]Oct_L.C. Charter'!$W17+'[8]Oct_JS Clark'!$W17+[8]Oct_Southwest!$W17+'[8]Oct_LA Key'!$W17+'[8]Oct_Jeff Chamber'!$W17+[8]Oct_Tallulah!$W17+[8]Oct_Northshore!$W17+'[8]Oct_BR Charter'!$W17+[8]Oct_Delta!$W17+[8]Oct_Impact!$W17+[8]Oct_Vision!$W17+[8]Oct_Advantage!$W17+[8]Oct_Iberville!$W17+'[8]Oct_LC Col Prep'!$W17+[8]Oct_Northeast!$W17+'[8]Oct_Acadiana Ren'!$W17+'[8]Oct_Laf Ren'!$W17+[8]Oct_Willow!$W17+[8]Oct_Tangi!$W17+[8]Oct_GEO!$W17+[8]Oct_LAVCA!$W17+'[8]Oct_LA Conn'!$W17</f>
        <v>47660</v>
      </c>
      <c r="AQ17" s="1001">
        <f>[8]Feb_Madison!$W17+[8]Feb_DArbonne!$W17+'[8]Feb_Intl High'!$W17+[8]Feb_NOMMA!$W17+[8]Feb_LFNO!$W17+'[8]Feb_L.C. Charter'!$W17+'[8]Feb_JS Clark'!$W17+[8]Feb_Southwest!$W17+'[8]Feb_LA Key'!$W17+'[8]Feb_Jeff Chamber'!$W17+[8]Feb_Tallulah!$W17+[8]Feb_Northshore!$W17+'[8]Feb_BR Charter'!$W17+[8]Feb_Delta!$W17+[8]Feb_Impact!$W17+[8]Feb_Vision!$W17+[8]Feb_Advantage!$W17+[8]Feb_Iberville!$W17+'[8]Feb_LC Col Prep'!$W17+[8]Feb_Northeast!$W17+'[8]Feb_Acadiana Ren'!$W17+'[8]Feb_Laf Ren'!$W17+[8]Feb_Willow!$W17+[8]Feb_Tangi!$W17+[8]Feb_GEO!$W17+[8]Feb_LAVCA!$W17+'[8]Feb_LA Conn'!$W17</f>
        <v>-4533</v>
      </c>
      <c r="AR17" s="1003">
        <f t="shared" si="51"/>
        <v>43127</v>
      </c>
      <c r="AS17" s="1002">
        <f t="shared" si="52"/>
        <v>9427429.5</v>
      </c>
      <c r="AT17" s="1001">
        <f>+'4_Level 4'!E17</f>
        <v>0</v>
      </c>
      <c r="AU17" s="1001">
        <f>+'4_Level 4'!Q17</f>
        <v>15314</v>
      </c>
      <c r="AV17" s="1002">
        <f t="shared" si="53"/>
        <v>9442744</v>
      </c>
      <c r="AW17" s="1001">
        <v>6840080</v>
      </c>
      <c r="AX17" s="1001">
        <f t="shared" si="54"/>
        <v>2602664</v>
      </c>
      <c r="AY17" s="1001">
        <v>650666</v>
      </c>
      <c r="AZ17" s="1001">
        <f>+'4_Level 4'!J17</f>
        <v>0</v>
      </c>
      <c r="BA17" s="1001">
        <f>+'4_Level 4'!L17</f>
        <v>31416</v>
      </c>
      <c r="BB17" s="1001">
        <f>+'4_Level 4'!M17</f>
        <v>0</v>
      </c>
      <c r="BC17" s="1002">
        <f t="shared" si="55"/>
        <v>9474160</v>
      </c>
    </row>
    <row r="18" spans="1:55" ht="15.6" customHeight="1">
      <c r="A18" s="999">
        <v>14</v>
      </c>
      <c r="B18" s="1000" t="s">
        <v>52</v>
      </c>
      <c r="C18" s="1001">
        <f>'3_Levels 1&amp;2'!AP17</f>
        <v>11245588</v>
      </c>
      <c r="D18" s="1001">
        <v>0</v>
      </c>
      <c r="E18" s="1001">
        <v>0</v>
      </c>
      <c r="F18" s="1001">
        <v>0</v>
      </c>
      <c r="G18" s="1001">
        <v>-22866</v>
      </c>
      <c r="H18" s="1001">
        <v>0</v>
      </c>
      <c r="I18" s="1001">
        <v>0</v>
      </c>
      <c r="J18" s="1001">
        <v>0</v>
      </c>
      <c r="K18" s="1001">
        <v>0</v>
      </c>
      <c r="L18" s="1001">
        <v>0</v>
      </c>
      <c r="M18" s="1001">
        <v>0</v>
      </c>
      <c r="N18" s="1001">
        <v>0</v>
      </c>
      <c r="O18" s="1001">
        <v>0</v>
      </c>
      <c r="P18" s="1001">
        <v>0</v>
      </c>
      <c r="Q18" s="1001">
        <v>0</v>
      </c>
      <c r="R18" s="1001">
        <v>0</v>
      </c>
      <c r="S18" s="1001">
        <v>0</v>
      </c>
      <c r="T18" s="1001">
        <v>0</v>
      </c>
      <c r="U18" s="1001">
        <v>0</v>
      </c>
      <c r="V18" s="1001">
        <v>0</v>
      </c>
      <c r="W18" s="1001">
        <v>0</v>
      </c>
      <c r="X18" s="1001">
        <v>0</v>
      </c>
      <c r="Y18" s="1001">
        <v>-228444</v>
      </c>
      <c r="Z18" s="1001">
        <v>0</v>
      </c>
      <c r="AA18" s="1001">
        <v>0</v>
      </c>
      <c r="AB18" s="1001">
        <v>0</v>
      </c>
      <c r="AC18" s="1001">
        <v>0</v>
      </c>
      <c r="AD18" s="1001">
        <v>0</v>
      </c>
      <c r="AE18" s="1001">
        <v>-26338</v>
      </c>
      <c r="AF18" s="1001">
        <v>-60608</v>
      </c>
      <c r="AG18" s="1002">
        <f t="shared" si="47"/>
        <v>-338256</v>
      </c>
      <c r="AH18" s="1002">
        <f t="shared" si="48"/>
        <v>10907332</v>
      </c>
      <c r="AI18" s="1002">
        <v>6642</v>
      </c>
      <c r="AJ18" s="1003">
        <v>-30082</v>
      </c>
      <c r="AK18" s="1001">
        <f t="shared" si="46"/>
        <v>0</v>
      </c>
      <c r="AL18" s="1001">
        <f t="shared" si="49"/>
        <v>-30082</v>
      </c>
      <c r="AM18" s="1001">
        <f>'[8]October Mid-Year Adj'!J16</f>
        <v>112914</v>
      </c>
      <c r="AN18" s="1001">
        <f>'[8]February Mid-Year Adj'!J16</f>
        <v>-3321</v>
      </c>
      <c r="AO18" s="1003">
        <f t="shared" si="50"/>
        <v>109593</v>
      </c>
      <c r="AP18" s="1001">
        <f>[8]Oct_Madison!$W18+[8]Oct_DArbonne!$W18+'[8]Oct_Intl High'!$W18+[8]Oct_NOMMA!$W18+[8]Oct_LFNO!$W18+'[8]Oct_L.C. Charter'!$W18+'[8]Oct_JS Clark'!$W18+[8]Oct_Southwest!$W18+'[8]Oct_LA Key'!$W18+'[8]Oct_Jeff Chamber'!$W18+[8]Oct_Tallulah!$W18+[8]Oct_Northshore!$W18+'[8]Oct_BR Charter'!$W18+[8]Oct_Delta!$W18+[8]Oct_Impact!$W18+[8]Oct_Vision!$W18+[8]Oct_Advantage!$W18+[8]Oct_Iberville!$W18+'[8]Oct_LC Col Prep'!$W18+[8]Oct_Northeast!$W18+'[8]Oct_Acadiana Ren'!$W18+'[8]Oct_Laf Ren'!$W18+[8]Oct_Willow!$W18+[8]Oct_Tangi!$W18+[8]Oct_GEO!$W18+[8]Oct_LAVCA!$W18+'[8]Oct_LA Conn'!$W18</f>
        <v>34472</v>
      </c>
      <c r="AQ18" s="1001">
        <f>[8]Feb_Madison!$W18+[8]Feb_DArbonne!$W18+'[8]Feb_Intl High'!$W18+[8]Feb_NOMMA!$W18+[8]Feb_LFNO!$W18+'[8]Feb_L.C. Charter'!$W18+'[8]Feb_JS Clark'!$W18+[8]Feb_Southwest!$W18+'[8]Feb_LA Key'!$W18+'[8]Feb_Jeff Chamber'!$W18+[8]Feb_Tallulah!$W18+[8]Feb_Northshore!$W18+'[8]Feb_BR Charter'!$W18+[8]Feb_Delta!$W18+[8]Feb_Impact!$W18+[8]Feb_Vision!$W18+[8]Feb_Advantage!$W18+[8]Feb_Iberville!$W18+'[8]Feb_LC Col Prep'!$W18+[8]Feb_Northeast!$W18+'[8]Feb_Acadiana Ren'!$W18+'[8]Feb_Laf Ren'!$W18+[8]Feb_Willow!$W18+[8]Feb_Tangi!$W18+[8]Feb_GEO!$W18+[8]Feb_LAVCA!$W18+'[8]Feb_LA Conn'!$W18</f>
        <v>-9086</v>
      </c>
      <c r="AR18" s="1003">
        <f t="shared" si="51"/>
        <v>25386</v>
      </c>
      <c r="AS18" s="1002">
        <f t="shared" si="52"/>
        <v>11012229</v>
      </c>
      <c r="AT18" s="1001">
        <f>+'4_Level 4'!E18</f>
        <v>0</v>
      </c>
      <c r="AU18" s="1001">
        <f>+'4_Level 4'!Q18</f>
        <v>18070</v>
      </c>
      <c r="AV18" s="1002">
        <f t="shared" si="53"/>
        <v>11030299</v>
      </c>
      <c r="AW18" s="1001">
        <v>7280472</v>
      </c>
      <c r="AX18" s="1001">
        <f t="shared" si="54"/>
        <v>3749827</v>
      </c>
      <c r="AY18" s="1001">
        <v>937457</v>
      </c>
      <c r="AZ18" s="1001">
        <f>+'4_Level 4'!J18</f>
        <v>0</v>
      </c>
      <c r="BA18" s="1001">
        <f>+'4_Level 4'!L18</f>
        <v>25000</v>
      </c>
      <c r="BB18" s="1001">
        <f>+'4_Level 4'!M18</f>
        <v>0</v>
      </c>
      <c r="BC18" s="1002">
        <f t="shared" si="55"/>
        <v>11055299</v>
      </c>
    </row>
    <row r="19" spans="1:55" ht="15.6" customHeight="1">
      <c r="A19" s="1004">
        <v>15</v>
      </c>
      <c r="B19" s="1005" t="s">
        <v>53</v>
      </c>
      <c r="C19" s="1006">
        <f>'3_Levels 1&amp;2'!AP18</f>
        <v>23664041</v>
      </c>
      <c r="D19" s="1006">
        <v>0</v>
      </c>
      <c r="E19" s="1006">
        <v>0</v>
      </c>
      <c r="F19" s="1006">
        <v>0</v>
      </c>
      <c r="G19" s="1006">
        <v>0</v>
      </c>
      <c r="H19" s="1006">
        <v>0</v>
      </c>
      <c r="I19" s="1006">
        <v>0</v>
      </c>
      <c r="J19" s="1006">
        <v>0</v>
      </c>
      <c r="K19" s="1006">
        <v>0</v>
      </c>
      <c r="L19" s="1006">
        <v>0</v>
      </c>
      <c r="M19" s="1006">
        <v>0</v>
      </c>
      <c r="N19" s="1006">
        <v>0</v>
      </c>
      <c r="O19" s="1006">
        <v>0</v>
      </c>
      <c r="P19" s="1006">
        <v>0</v>
      </c>
      <c r="Q19" s="1006">
        <v>0</v>
      </c>
      <c r="R19" s="1006">
        <v>0</v>
      </c>
      <c r="S19" s="1006">
        <v>-2343611</v>
      </c>
      <c r="T19" s="1006">
        <v>0</v>
      </c>
      <c r="U19" s="1006">
        <v>0</v>
      </c>
      <c r="V19" s="1006">
        <v>0</v>
      </c>
      <c r="W19" s="1006">
        <v>0</v>
      </c>
      <c r="X19" s="1006">
        <v>0</v>
      </c>
      <c r="Y19" s="1006">
        <v>0</v>
      </c>
      <c r="Z19" s="1006">
        <v>0</v>
      </c>
      <c r="AA19" s="1006">
        <v>0</v>
      </c>
      <c r="AB19" s="1006">
        <v>0</v>
      </c>
      <c r="AC19" s="1006">
        <v>0</v>
      </c>
      <c r="AD19" s="1006">
        <v>0</v>
      </c>
      <c r="AE19" s="1006">
        <v>-63653</v>
      </c>
      <c r="AF19" s="1006">
        <v>-46692</v>
      </c>
      <c r="AG19" s="1007">
        <f t="shared" si="47"/>
        <v>-2453956</v>
      </c>
      <c r="AH19" s="1007">
        <f t="shared" si="48"/>
        <v>21210085</v>
      </c>
      <c r="AI19" s="1007">
        <v>6610</v>
      </c>
      <c r="AJ19" s="1008">
        <v>-13233</v>
      </c>
      <c r="AK19" s="1006">
        <f t="shared" si="46"/>
        <v>0</v>
      </c>
      <c r="AL19" s="1006">
        <f t="shared" si="49"/>
        <v>-13233</v>
      </c>
      <c r="AM19" s="1006">
        <f>'[8]October Mid-Year Adj'!J17</f>
        <v>290840</v>
      </c>
      <c r="AN19" s="1006">
        <f>'[8]February Mid-Year Adj'!J17</f>
        <v>-109065</v>
      </c>
      <c r="AO19" s="1008">
        <f t="shared" si="50"/>
        <v>181775</v>
      </c>
      <c r="AP19" s="1006">
        <f>[8]Oct_Madison!$W19+[8]Oct_DArbonne!$W19+'[8]Oct_Intl High'!$W19+[8]Oct_NOMMA!$W19+[8]Oct_LFNO!$W19+'[8]Oct_L.C. Charter'!$W19+'[8]Oct_JS Clark'!$W19+[8]Oct_Southwest!$W19+'[8]Oct_LA Key'!$W19+'[8]Oct_Jeff Chamber'!$W19+[8]Oct_Tallulah!$W19+[8]Oct_Northshore!$W19+'[8]Oct_BR Charter'!$W19+[8]Oct_Delta!$W19+[8]Oct_Impact!$W19+[8]Oct_Vision!$W19+[8]Oct_Advantage!$W19+[8]Oct_Iberville!$W19+'[8]Oct_LC Col Prep'!$W19+[8]Oct_Northeast!$W19+'[8]Oct_Acadiana Ren'!$W19+'[8]Oct_Laf Ren'!$W19+[8]Oct_Willow!$W19+[8]Oct_Tangi!$W19+[8]Oct_GEO!$W19+[8]Oct_LAVCA!$W19+'[8]Oct_LA Conn'!$W19</f>
        <v>206913</v>
      </c>
      <c r="AQ19" s="1006">
        <f>[8]Feb_Madison!$W19+[8]Feb_DArbonne!$W19+'[8]Feb_Intl High'!$W19+[8]Feb_NOMMA!$W19+[8]Feb_LFNO!$W19+'[8]Feb_L.C. Charter'!$W19+'[8]Feb_JS Clark'!$W19+[8]Feb_Southwest!$W19+'[8]Feb_LA Key'!$W19+'[8]Feb_Jeff Chamber'!$W19+[8]Feb_Tallulah!$W19+[8]Feb_Northshore!$W19+'[8]Feb_BR Charter'!$W19+[8]Feb_Delta!$W19+[8]Feb_Impact!$W19+[8]Feb_Vision!$W19+[8]Feb_Advantage!$W19+[8]Feb_Iberville!$W19+'[8]Feb_LC Col Prep'!$W19+[8]Feb_Northeast!$W19+'[8]Feb_Acadiana Ren'!$W19+'[8]Feb_Laf Ren'!$W19+[8]Feb_Willow!$W19+[8]Feb_Tangi!$W19+[8]Feb_GEO!$W19+[8]Feb_LAVCA!$W19+'[8]Feb_LA Conn'!$W19</f>
        <v>-26869</v>
      </c>
      <c r="AR19" s="1008">
        <f t="shared" si="51"/>
        <v>180044</v>
      </c>
      <c r="AS19" s="1007">
        <f t="shared" si="52"/>
        <v>21558671</v>
      </c>
      <c r="AT19" s="1006">
        <f>+'4_Level 4'!E19</f>
        <v>42000</v>
      </c>
      <c r="AU19" s="1006">
        <f>+'4_Level 4'!Q19</f>
        <v>35412</v>
      </c>
      <c r="AV19" s="1007">
        <f t="shared" si="53"/>
        <v>21636083</v>
      </c>
      <c r="AW19" s="1006">
        <v>14302872</v>
      </c>
      <c r="AX19" s="1006">
        <f t="shared" si="54"/>
        <v>7333211</v>
      </c>
      <c r="AY19" s="1006">
        <v>1833303</v>
      </c>
      <c r="AZ19" s="1006">
        <f>+'4_Level 4'!J19</f>
        <v>0</v>
      </c>
      <c r="BA19" s="1006">
        <f>+'4_Level 4'!L19</f>
        <v>25000</v>
      </c>
      <c r="BB19" s="1006">
        <f>+'4_Level 4'!M19</f>
        <v>8315</v>
      </c>
      <c r="BC19" s="1007">
        <f t="shared" si="55"/>
        <v>21669398</v>
      </c>
    </row>
    <row r="20" spans="1:55" ht="15.6" customHeight="1">
      <c r="A20" s="997">
        <v>16</v>
      </c>
      <c r="B20" s="998" t="s">
        <v>54</v>
      </c>
      <c r="C20" s="327">
        <f>'3_Levels 1&amp;2'!AP19</f>
        <v>12564997.5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327">
        <v>0</v>
      </c>
      <c r="L20" s="327">
        <v>0</v>
      </c>
      <c r="M20" s="327">
        <v>0</v>
      </c>
      <c r="N20" s="327">
        <v>0</v>
      </c>
      <c r="O20" s="327">
        <v>0</v>
      </c>
      <c r="P20" s="327">
        <v>0</v>
      </c>
      <c r="Q20" s="327">
        <v>0</v>
      </c>
      <c r="R20" s="327">
        <v>0</v>
      </c>
      <c r="S20" s="327">
        <v>0</v>
      </c>
      <c r="T20" s="327">
        <v>0</v>
      </c>
      <c r="U20" s="327">
        <v>0</v>
      </c>
      <c r="V20" s="327">
        <v>0</v>
      </c>
      <c r="W20" s="327">
        <v>0</v>
      </c>
      <c r="X20" s="327">
        <v>0</v>
      </c>
      <c r="Y20" s="327">
        <v>0</v>
      </c>
      <c r="Z20" s="327">
        <v>0</v>
      </c>
      <c r="AA20" s="327">
        <v>0</v>
      </c>
      <c r="AB20" s="327">
        <v>0</v>
      </c>
      <c r="AC20" s="327">
        <v>0</v>
      </c>
      <c r="AD20" s="327">
        <v>0</v>
      </c>
      <c r="AE20" s="327">
        <v>-36632</v>
      </c>
      <c r="AF20" s="327">
        <v>-32652</v>
      </c>
      <c r="AG20" s="326">
        <f t="shared" si="47"/>
        <v>-69284</v>
      </c>
      <c r="AH20" s="326">
        <f t="shared" si="48"/>
        <v>12495713.5</v>
      </c>
      <c r="AI20" s="326">
        <v>2580</v>
      </c>
      <c r="AJ20" s="328">
        <v>-29167</v>
      </c>
      <c r="AK20" s="327">
        <f t="shared" si="46"/>
        <v>0</v>
      </c>
      <c r="AL20" s="327">
        <f t="shared" si="49"/>
        <v>-29167</v>
      </c>
      <c r="AM20" s="327">
        <f>'[8]October Mid-Year Adj'!J18</f>
        <v>185760</v>
      </c>
      <c r="AN20" s="327">
        <f>'[8]February Mid-Year Adj'!J18</f>
        <v>7740</v>
      </c>
      <c r="AO20" s="328">
        <f t="shared" si="50"/>
        <v>193500</v>
      </c>
      <c r="AP20" s="327">
        <f>[8]Oct_Madison!$W20+[8]Oct_DArbonne!$W20+'[8]Oct_Intl High'!$W20+[8]Oct_NOMMA!$W20+[8]Oct_LFNO!$W20+'[8]Oct_L.C. Charter'!$W20+'[8]Oct_JS Clark'!$W20+[8]Oct_Southwest!$W20+'[8]Oct_LA Key'!$W20+'[8]Oct_Jeff Chamber'!$W20+[8]Oct_Tallulah!$W20+[8]Oct_Northshore!$W20+'[8]Oct_BR Charter'!$W20+[8]Oct_Delta!$W20+[8]Oct_Impact!$W20+[8]Oct_Vision!$W20+[8]Oct_Advantage!$W20+[8]Oct_Iberville!$W20+'[8]Oct_LC Col Prep'!$W20+[8]Oct_Northeast!$W20+'[8]Oct_Acadiana Ren'!$W20+'[8]Oct_Laf Ren'!$W20+[8]Oct_Willow!$W20+[8]Oct_Tangi!$W20+[8]Oct_GEO!$W20+[8]Oct_LAVCA!$W20+'[8]Oct_LA Conn'!$W20</f>
        <v>-2843</v>
      </c>
      <c r="AQ20" s="327">
        <f>[8]Feb_Madison!$W20+[8]Feb_DArbonne!$W20+'[8]Feb_Intl High'!$W20+[8]Feb_NOMMA!$W20+[8]Feb_LFNO!$W20+'[8]Feb_L.C. Charter'!$W20+'[8]Feb_JS Clark'!$W20+[8]Feb_Southwest!$W20+'[8]Feb_LA Key'!$W20+'[8]Feb_Jeff Chamber'!$W20+[8]Feb_Tallulah!$W20+[8]Feb_Northshore!$W20+'[8]Feb_BR Charter'!$W20+[8]Feb_Delta!$W20+[8]Feb_Impact!$W20+[8]Feb_Vision!$W20+[8]Feb_Advantage!$W20+[8]Feb_Iberville!$W20+'[8]Feb_LC Col Prep'!$W20+[8]Feb_Northeast!$W20+'[8]Feb_Acadiana Ren'!$W20+'[8]Feb_Laf Ren'!$W20+[8]Feb_Willow!$W20+[8]Feb_Tangi!$W20+[8]Feb_GEO!$W20+[8]Feb_LAVCA!$W20+'[8]Feb_LA Conn'!$W20</f>
        <v>-1861</v>
      </c>
      <c r="AR20" s="328">
        <f t="shared" si="51"/>
        <v>-4704</v>
      </c>
      <c r="AS20" s="326">
        <f t="shared" si="52"/>
        <v>12655342.5</v>
      </c>
      <c r="AT20" s="327">
        <f>+'4_Level 4'!E20</f>
        <v>0</v>
      </c>
      <c r="AU20" s="327">
        <f>+'4_Level 4'!Q20</f>
        <v>55224</v>
      </c>
      <c r="AV20" s="326">
        <f t="shared" si="53"/>
        <v>12710567</v>
      </c>
      <c r="AW20" s="327">
        <v>8344712</v>
      </c>
      <c r="AX20" s="327">
        <f t="shared" si="54"/>
        <v>4365855</v>
      </c>
      <c r="AY20" s="327">
        <v>1091464</v>
      </c>
      <c r="AZ20" s="327">
        <f>+'4_Level 4'!J20</f>
        <v>0</v>
      </c>
      <c r="BA20" s="327">
        <f>+'4_Level 4'!L20</f>
        <v>38794</v>
      </c>
      <c r="BB20" s="327">
        <f>+'4_Level 4'!M20</f>
        <v>54278</v>
      </c>
      <c r="BC20" s="326">
        <f t="shared" si="55"/>
        <v>12803639</v>
      </c>
    </row>
    <row r="21" spans="1:55" ht="15.6" customHeight="1">
      <c r="A21" s="999">
        <v>17</v>
      </c>
      <c r="B21" s="1000" t="s">
        <v>55</v>
      </c>
      <c r="C21" s="1001">
        <f>'3_Levels 1&amp;2'!AP20</f>
        <v>187497350</v>
      </c>
      <c r="D21" s="1001">
        <v>-11555192</v>
      </c>
      <c r="E21" s="1001">
        <v>0</v>
      </c>
      <c r="F21" s="1001">
        <v>-1991504</v>
      </c>
      <c r="G21" s="1001">
        <v>0</v>
      </c>
      <c r="H21" s="1001">
        <v>0</v>
      </c>
      <c r="I21" s="1001">
        <v>0</v>
      </c>
      <c r="J21" s="1001">
        <v>0</v>
      </c>
      <c r="K21" s="1001">
        <v>0</v>
      </c>
      <c r="L21" s="1001">
        <v>0</v>
      </c>
      <c r="M21" s="1001">
        <v>0</v>
      </c>
      <c r="N21" s="1001">
        <v>-974392</v>
      </c>
      <c r="O21" s="1001">
        <v>0</v>
      </c>
      <c r="P21" s="1001">
        <v>0</v>
      </c>
      <c r="Q21" s="1001">
        <v>0</v>
      </c>
      <c r="R21" s="1001">
        <v>-2523456</v>
      </c>
      <c r="S21" s="1001">
        <v>-10104</v>
      </c>
      <c r="T21" s="1001">
        <v>-639311</v>
      </c>
      <c r="U21" s="1001">
        <v>0</v>
      </c>
      <c r="V21" s="1001">
        <v>-813342</v>
      </c>
      <c r="W21" s="1001">
        <v>-32582</v>
      </c>
      <c r="X21" s="1001">
        <v>0</v>
      </c>
      <c r="Y21" s="1001">
        <v>0</v>
      </c>
      <c r="Z21" s="1001">
        <v>0</v>
      </c>
      <c r="AA21" s="1001">
        <v>0</v>
      </c>
      <c r="AB21" s="1001">
        <v>-1942</v>
      </c>
      <c r="AC21" s="1001">
        <v>0</v>
      </c>
      <c r="AD21" s="1001">
        <v>-1015589</v>
      </c>
      <c r="AE21" s="1001">
        <v>-495663</v>
      </c>
      <c r="AF21" s="1001">
        <v>-689219</v>
      </c>
      <c r="AG21" s="1002">
        <f t="shared" si="47"/>
        <v>-20742296</v>
      </c>
      <c r="AH21" s="1002">
        <f t="shared" si="48"/>
        <v>166755054</v>
      </c>
      <c r="AI21" s="1002">
        <v>4230</v>
      </c>
      <c r="AJ21" s="1003">
        <v>-693585</v>
      </c>
      <c r="AK21" s="1001">
        <f t="shared" si="46"/>
        <v>0</v>
      </c>
      <c r="AL21" s="1001">
        <f t="shared" si="49"/>
        <v>-693585</v>
      </c>
      <c r="AM21" s="1001">
        <f>'[8]October Mid-Year Adj'!J19</f>
        <v>-3908520</v>
      </c>
      <c r="AN21" s="1001">
        <f>'[8]February Mid-Year Adj'!J19</f>
        <v>114210</v>
      </c>
      <c r="AO21" s="1003">
        <f t="shared" si="50"/>
        <v>-3794310</v>
      </c>
      <c r="AP21" s="1001">
        <f>[8]Oct_Madison!$W21+[8]Oct_DArbonne!$W21+'[8]Oct_Intl High'!$W21+[8]Oct_NOMMA!$W21+[8]Oct_LFNO!$W21+'[8]Oct_L.C. Charter'!$W21+'[8]Oct_JS Clark'!$W21+[8]Oct_Southwest!$W21+'[8]Oct_LA Key'!$W21+'[8]Oct_Jeff Chamber'!$W21+[8]Oct_Tallulah!$W21+[8]Oct_Northshore!$W21+'[8]Oct_BR Charter'!$W21+[8]Oct_Delta!$W21+[8]Oct_Impact!$W21+[8]Oct_Vision!$W21+[8]Oct_Advantage!$W21+[8]Oct_Iberville!$W21+'[8]Oct_LC Col Prep'!$W21+[8]Oct_Northeast!$W21+'[8]Oct_Acadiana Ren'!$W21+'[8]Oct_Laf Ren'!$W21+[8]Oct_Willow!$W21+[8]Oct_Tangi!$W21+[8]Oct_GEO!$W21+[8]Oct_LAVCA!$W21+'[8]Oct_LA Conn'!$W21+'[8]October Mid-Year Adj'!$J132+'[8]October Mid-Year Adj'!$J133+'[8]October Mid-Year Adj'!$J134+'[8]October Mid-Year Adj'!$J135+'[8]October Mid-Year Adj'!$J136+'[8]October Mid-Year Adj'!$J137+'[8]October Mid-Year Adj'!$J138+'[8]October Mid-Year Adj'!$J139+'[8]October Mid-Year Adj'!$J140</f>
        <v>2344502</v>
      </c>
      <c r="AQ21" s="1001">
        <f>[8]Feb_Madison!$W21+[8]Feb_DArbonne!$W21+'[8]Feb_Intl High'!$W21+[8]Feb_NOMMA!$W21+[8]Feb_LFNO!$W21+'[8]Feb_L.C. Charter'!$W21+'[8]Feb_JS Clark'!$W21+[8]Feb_Southwest!$W21+'[8]Feb_LA Key'!$W21+'[8]Feb_Jeff Chamber'!$W21+[8]Feb_Tallulah!$W21+[8]Feb_Northshore!$W21+'[8]Feb_BR Charter'!$W21+[8]Feb_Delta!$W21+[8]Feb_Impact!$W21+[8]Feb_Vision!$W21+[8]Feb_Advantage!$W21+[8]Feb_Iberville!$W21+'[8]Feb_LC Col Prep'!$W21+[8]Feb_Northeast!$W21+'[8]Feb_Acadiana Ren'!$W21+'[8]Feb_Laf Ren'!$W21+[8]Feb_Willow!$W21+[8]Feb_Tangi!$W21+[8]Feb_GEO!$W21+[8]Feb_LAVCA!$W21+'[8]Feb_LA Conn'!$W21+'[8]February Mid-Year Adj'!$J132+'[8]February Mid-Year Adj'!$J133+'[8]February Mid-Year Adj'!$J134+'[8]February Mid-Year Adj'!$J135+'[8]February Mid-Year Adj'!$J136+'[8]February Mid-Year Adj'!$J137+'[8]February Mid-Year Adj'!$J138+'[8]February Mid-Year Adj'!$J139+'[8]February Mid-Year Adj'!$J140</f>
        <v>-376809</v>
      </c>
      <c r="AR21" s="1003">
        <f t="shared" si="51"/>
        <v>1967693</v>
      </c>
      <c r="AS21" s="1002">
        <f t="shared" si="52"/>
        <v>164234852</v>
      </c>
      <c r="AT21" s="1001">
        <f>+'4_Level 4'!E21</f>
        <v>378000</v>
      </c>
      <c r="AU21" s="1001">
        <f>+'4_Level 4'!Q21</f>
        <v>444210</v>
      </c>
      <c r="AV21" s="1002">
        <f t="shared" si="53"/>
        <v>165057062</v>
      </c>
      <c r="AW21" s="1001">
        <v>112567584</v>
      </c>
      <c r="AX21" s="1001">
        <f t="shared" si="54"/>
        <v>52489478</v>
      </c>
      <c r="AY21" s="1001">
        <v>13122370</v>
      </c>
      <c r="AZ21" s="1001">
        <f>+'4_Level 4'!J21</f>
        <v>42000</v>
      </c>
      <c r="BA21" s="1001">
        <f>+'4_Level 4'!L21</f>
        <v>228956</v>
      </c>
      <c r="BB21" s="1001">
        <f>+'4_Level 4'!M21</f>
        <v>84897</v>
      </c>
      <c r="BC21" s="1002">
        <f t="shared" si="55"/>
        <v>165412915</v>
      </c>
    </row>
    <row r="22" spans="1:55" ht="15.6" customHeight="1">
      <c r="A22" s="999">
        <v>18</v>
      </c>
      <c r="B22" s="1000" t="s">
        <v>56</v>
      </c>
      <c r="C22" s="1001">
        <f>'3_Levels 1&amp;2'!AP21</f>
        <v>7129740</v>
      </c>
      <c r="D22" s="1001">
        <v>0</v>
      </c>
      <c r="E22" s="1001">
        <v>0</v>
      </c>
      <c r="F22" s="1001">
        <v>0</v>
      </c>
      <c r="G22" s="1001">
        <v>0</v>
      </c>
      <c r="H22" s="1001">
        <v>0</v>
      </c>
      <c r="I22" s="1001">
        <v>0</v>
      </c>
      <c r="J22" s="1001">
        <v>0</v>
      </c>
      <c r="K22" s="1001">
        <v>0</v>
      </c>
      <c r="L22" s="1001">
        <v>0</v>
      </c>
      <c r="M22" s="1001">
        <v>0</v>
      </c>
      <c r="N22" s="1001">
        <v>0</v>
      </c>
      <c r="O22" s="1001">
        <v>0</v>
      </c>
      <c r="P22" s="1001">
        <v>0</v>
      </c>
      <c r="Q22" s="1001">
        <v>0</v>
      </c>
      <c r="R22" s="1001">
        <v>0</v>
      </c>
      <c r="S22" s="1001">
        <v>0</v>
      </c>
      <c r="T22" s="1001">
        <v>0</v>
      </c>
      <c r="U22" s="1001">
        <v>0</v>
      </c>
      <c r="V22" s="1001">
        <v>0</v>
      </c>
      <c r="W22" s="1001">
        <v>0</v>
      </c>
      <c r="X22" s="1001">
        <v>0</v>
      </c>
      <c r="Y22" s="1001">
        <v>0</v>
      </c>
      <c r="Z22" s="1001">
        <v>0</v>
      </c>
      <c r="AA22" s="1001">
        <v>0</v>
      </c>
      <c r="AB22" s="1001">
        <v>0</v>
      </c>
      <c r="AC22" s="1001">
        <v>0</v>
      </c>
      <c r="AD22" s="1001">
        <v>0</v>
      </c>
      <c r="AE22" s="1001">
        <v>-27350</v>
      </c>
      <c r="AF22" s="1001">
        <v>-41589</v>
      </c>
      <c r="AG22" s="1002">
        <f t="shared" si="47"/>
        <v>-68939</v>
      </c>
      <c r="AH22" s="1002">
        <f t="shared" si="48"/>
        <v>7060801</v>
      </c>
      <c r="AI22" s="1002">
        <v>7007</v>
      </c>
      <c r="AJ22" s="1003">
        <v>-9271</v>
      </c>
      <c r="AK22" s="1001">
        <f t="shared" si="46"/>
        <v>0</v>
      </c>
      <c r="AL22" s="1001">
        <f t="shared" si="49"/>
        <v>-9271</v>
      </c>
      <c r="AM22" s="1001">
        <f>'[8]October Mid-Year Adj'!J20</f>
        <v>-91091</v>
      </c>
      <c r="AN22" s="1001">
        <f>'[8]February Mid-Year Adj'!J20</f>
        <v>-31532</v>
      </c>
      <c r="AO22" s="1003">
        <f t="shared" si="50"/>
        <v>-122623</v>
      </c>
      <c r="AP22" s="1001">
        <f>[8]Oct_Madison!$W22+[8]Oct_DArbonne!$W22+'[8]Oct_Intl High'!$W22+[8]Oct_NOMMA!$W22+[8]Oct_LFNO!$W22+'[8]Oct_L.C. Charter'!$W22+'[8]Oct_JS Clark'!$W22+[8]Oct_Southwest!$W22+'[8]Oct_LA Key'!$W22+'[8]Oct_Jeff Chamber'!$W22+[8]Oct_Tallulah!$W22+[8]Oct_Northshore!$W22+'[8]Oct_BR Charter'!$W22+[8]Oct_Delta!$W22+[8]Oct_Impact!$W22+[8]Oct_Vision!$W22+[8]Oct_Advantage!$W22+[8]Oct_Iberville!$W22+'[8]Oct_LC Col Prep'!$W22+[8]Oct_Northeast!$W22+'[8]Oct_Acadiana Ren'!$W22+'[8]Oct_Laf Ren'!$W22+[8]Oct_Willow!$W22+[8]Oct_Tangi!$W22+[8]Oct_GEO!$W22+[8]Oct_LAVCA!$W22+'[8]Oct_LA Conn'!$W22</f>
        <v>2145</v>
      </c>
      <c r="AQ22" s="1001">
        <f>[8]Feb_Madison!$W22+[8]Feb_DArbonne!$W22+'[8]Feb_Intl High'!$W22+[8]Feb_NOMMA!$W22+[8]Feb_LFNO!$W22+'[8]Feb_L.C. Charter'!$W22+'[8]Feb_JS Clark'!$W22+[8]Feb_Southwest!$W22+'[8]Feb_LA Key'!$W22+'[8]Feb_Jeff Chamber'!$W22+[8]Feb_Tallulah!$W22+[8]Feb_Northshore!$W22+'[8]Feb_BR Charter'!$W22+[8]Feb_Delta!$W22+[8]Feb_Impact!$W22+[8]Feb_Vision!$W22+[8]Feb_Advantage!$W22+[8]Feb_Iberville!$W22+'[8]Feb_LC Col Prep'!$W22+[8]Feb_Northeast!$W22+'[8]Feb_Acadiana Ren'!$W22+'[8]Feb_Laf Ren'!$W22+[8]Feb_Willow!$W22+[8]Feb_Tangi!$W22+[8]Feb_GEO!$W22+[8]Feb_LAVCA!$W22+'[8]Feb_LA Conn'!$W22</f>
        <v>0</v>
      </c>
      <c r="AR22" s="1003">
        <f t="shared" si="51"/>
        <v>2145</v>
      </c>
      <c r="AS22" s="1002">
        <f t="shared" si="52"/>
        <v>6931052</v>
      </c>
      <c r="AT22" s="1001">
        <f>+'4_Level 4'!E22</f>
        <v>21000</v>
      </c>
      <c r="AU22" s="1001">
        <f>+'4_Level 4'!Q22</f>
        <v>10504</v>
      </c>
      <c r="AV22" s="1002">
        <f t="shared" si="53"/>
        <v>6962556</v>
      </c>
      <c r="AW22" s="1001">
        <v>4723456</v>
      </c>
      <c r="AX22" s="1001">
        <f t="shared" si="54"/>
        <v>2239100</v>
      </c>
      <c r="AY22" s="1001">
        <v>559775</v>
      </c>
      <c r="AZ22" s="1001">
        <f>+'4_Level 4'!J22</f>
        <v>0</v>
      </c>
      <c r="BA22" s="1001">
        <f>+'4_Level 4'!L22</f>
        <v>25000</v>
      </c>
      <c r="BB22" s="1001">
        <f>+'4_Level 4'!M22</f>
        <v>0</v>
      </c>
      <c r="BC22" s="1002">
        <f t="shared" si="55"/>
        <v>6987556</v>
      </c>
    </row>
    <row r="23" spans="1:55" ht="15.6" customHeight="1">
      <c r="A23" s="999">
        <v>19</v>
      </c>
      <c r="B23" s="1000" t="s">
        <v>57</v>
      </c>
      <c r="C23" s="1001">
        <f>'3_Levels 1&amp;2'!AP22</f>
        <v>11930340.5</v>
      </c>
      <c r="D23" s="1001">
        <v>0</v>
      </c>
      <c r="E23" s="1001">
        <v>0</v>
      </c>
      <c r="F23" s="1001">
        <v>0</v>
      </c>
      <c r="G23" s="1001">
        <v>0</v>
      </c>
      <c r="H23" s="1001">
        <v>0</v>
      </c>
      <c r="I23" s="1001">
        <v>-10250</v>
      </c>
      <c r="J23" s="1001">
        <v>0</v>
      </c>
      <c r="K23" s="1001">
        <v>0</v>
      </c>
      <c r="L23" s="1001">
        <v>0</v>
      </c>
      <c r="M23" s="1001">
        <v>0</v>
      </c>
      <c r="N23" s="1001">
        <v>-24530</v>
      </c>
      <c r="O23" s="1001">
        <v>0</v>
      </c>
      <c r="P23" s="1001">
        <v>0</v>
      </c>
      <c r="Q23" s="1001">
        <v>0</v>
      </c>
      <c r="R23" s="1001">
        <v>0</v>
      </c>
      <c r="S23" s="1001">
        <v>0</v>
      </c>
      <c r="T23" s="1001">
        <v>-2563</v>
      </c>
      <c r="U23" s="1001">
        <v>0</v>
      </c>
      <c r="V23" s="1001">
        <v>-152785</v>
      </c>
      <c r="W23" s="1001">
        <v>0</v>
      </c>
      <c r="X23" s="1001">
        <v>0</v>
      </c>
      <c r="Y23" s="1001">
        <v>0</v>
      </c>
      <c r="Z23" s="1001">
        <v>0</v>
      </c>
      <c r="AA23" s="1001">
        <v>0</v>
      </c>
      <c r="AB23" s="1001">
        <v>0</v>
      </c>
      <c r="AC23" s="1001">
        <v>0</v>
      </c>
      <c r="AD23" s="1001">
        <v>0</v>
      </c>
      <c r="AE23" s="1001">
        <v>-72966</v>
      </c>
      <c r="AF23" s="1001">
        <v>-87588</v>
      </c>
      <c r="AG23" s="1002">
        <f t="shared" si="47"/>
        <v>-350682</v>
      </c>
      <c r="AH23" s="1002">
        <f t="shared" si="48"/>
        <v>11579658.5</v>
      </c>
      <c r="AI23" s="1002">
        <v>6065</v>
      </c>
      <c r="AJ23" s="1003">
        <v>-32709</v>
      </c>
      <c r="AK23" s="1001">
        <f t="shared" si="46"/>
        <v>0</v>
      </c>
      <c r="AL23" s="1001">
        <f t="shared" si="49"/>
        <v>-32709</v>
      </c>
      <c r="AM23" s="1001">
        <f>'[8]October Mid-Year Adj'!J21</f>
        <v>12130</v>
      </c>
      <c r="AN23" s="1001">
        <f>'[8]February Mid-Year Adj'!J21</f>
        <v>-103105</v>
      </c>
      <c r="AO23" s="1003">
        <f t="shared" si="50"/>
        <v>-90975</v>
      </c>
      <c r="AP23" s="1001">
        <f>[8]Oct_Madison!$W23+[8]Oct_DArbonne!$W23+'[8]Oct_Intl High'!$W23+[8]Oct_NOMMA!$W23+[8]Oct_LFNO!$W23+'[8]Oct_L.C. Charter'!$W23+'[8]Oct_JS Clark'!$W23+[8]Oct_Southwest!$W23+'[8]Oct_LA Key'!$W23+'[8]Oct_Jeff Chamber'!$W23+[8]Oct_Tallulah!$W23+[8]Oct_Northshore!$W23+'[8]Oct_BR Charter'!$W23+[8]Oct_Delta!$W23+[8]Oct_Impact!$W23+[8]Oct_Vision!$W23+[8]Oct_Advantage!$W23+[8]Oct_Iberville!$W23+'[8]Oct_LC Col Prep'!$W23+[8]Oct_Northeast!$W23+'[8]Oct_Acadiana Ren'!$W23+'[8]Oct_Laf Ren'!$W23+[8]Oct_Willow!$W23+[8]Oct_Tangi!$W23+[8]Oct_GEO!$W23+[8]Oct_LAVCA!$W23+'[8]Oct_LA Conn'!$W23</f>
        <v>46996</v>
      </c>
      <c r="AQ23" s="1001">
        <f>[8]Feb_Madison!$W23+[8]Feb_DArbonne!$W23+'[8]Feb_Intl High'!$W23+[8]Feb_NOMMA!$W23+[8]Feb_LFNO!$W23+'[8]Feb_L.C. Charter'!$W23+'[8]Feb_JS Clark'!$W23+[8]Feb_Southwest!$W23+'[8]Feb_LA Key'!$W23+'[8]Feb_Jeff Chamber'!$W23+[8]Feb_Tallulah!$W23+[8]Feb_Northshore!$W23+'[8]Feb_BR Charter'!$W23+[8]Feb_Delta!$W23+[8]Feb_Impact!$W23+[8]Feb_Vision!$W23+[8]Feb_Advantage!$W23+[8]Feb_Iberville!$W23+'[8]Feb_LC Col Prep'!$W23+[8]Feb_Northeast!$W23+'[8]Feb_Acadiana Ren'!$W23+'[8]Feb_Laf Ren'!$W23+[8]Feb_Willow!$W23+[8]Feb_Tangi!$W23+[8]Feb_GEO!$W23+[8]Feb_LAVCA!$W23+'[8]Feb_LA Conn'!$W23</f>
        <v>12022</v>
      </c>
      <c r="AR23" s="1003">
        <f t="shared" si="51"/>
        <v>59018</v>
      </c>
      <c r="AS23" s="1002">
        <f t="shared" si="52"/>
        <v>11514992.5</v>
      </c>
      <c r="AT23" s="1001">
        <f>+'4_Level 4'!E23</f>
        <v>0</v>
      </c>
      <c r="AU23" s="1001">
        <f>+'4_Level 4'!Q23</f>
        <v>23088</v>
      </c>
      <c r="AV23" s="1002">
        <f t="shared" si="53"/>
        <v>11538081</v>
      </c>
      <c r="AW23" s="1001">
        <v>7752704</v>
      </c>
      <c r="AX23" s="1001">
        <f t="shared" si="54"/>
        <v>3785377</v>
      </c>
      <c r="AY23" s="1001">
        <v>946344</v>
      </c>
      <c r="AZ23" s="1001">
        <f>+'4_Level 4'!J23</f>
        <v>0</v>
      </c>
      <c r="BA23" s="1001">
        <f>+'4_Level 4'!L23</f>
        <v>31892</v>
      </c>
      <c r="BB23" s="1001">
        <f>+'4_Level 4'!M23</f>
        <v>16932</v>
      </c>
      <c r="BC23" s="1002">
        <f t="shared" si="55"/>
        <v>11586905</v>
      </c>
    </row>
    <row r="24" spans="1:55" ht="15.6" customHeight="1">
      <c r="A24" s="1004">
        <v>20</v>
      </c>
      <c r="B24" s="1005" t="s">
        <v>58</v>
      </c>
      <c r="C24" s="1006">
        <f>'3_Levels 1&amp;2'!AP23</f>
        <v>35888028</v>
      </c>
      <c r="D24" s="1006">
        <v>0</v>
      </c>
      <c r="E24" s="1006">
        <v>0</v>
      </c>
      <c r="F24" s="1006">
        <v>0</v>
      </c>
      <c r="G24" s="1006">
        <v>0</v>
      </c>
      <c r="H24" s="1006">
        <v>0</v>
      </c>
      <c r="I24" s="1006">
        <v>0</v>
      </c>
      <c r="J24" s="1006">
        <v>0</v>
      </c>
      <c r="K24" s="1006">
        <v>0</v>
      </c>
      <c r="L24" s="1006">
        <v>-6000</v>
      </c>
      <c r="M24" s="1006">
        <v>0</v>
      </c>
      <c r="N24" s="1006">
        <v>0</v>
      </c>
      <c r="O24" s="1006">
        <v>0</v>
      </c>
      <c r="P24" s="1006">
        <v>0</v>
      </c>
      <c r="Q24" s="1006">
        <v>0</v>
      </c>
      <c r="R24" s="1006">
        <v>0</v>
      </c>
      <c r="S24" s="1006">
        <v>0</v>
      </c>
      <c r="T24" s="1006">
        <v>0</v>
      </c>
      <c r="U24" s="1006">
        <v>0</v>
      </c>
      <c r="V24" s="1006">
        <v>0</v>
      </c>
      <c r="W24" s="1006">
        <v>0</v>
      </c>
      <c r="X24" s="1006">
        <v>0</v>
      </c>
      <c r="Y24" s="1006">
        <v>0</v>
      </c>
      <c r="Z24" s="1006">
        <v>0</v>
      </c>
      <c r="AA24" s="1006">
        <v>0</v>
      </c>
      <c r="AB24" s="1006">
        <v>0</v>
      </c>
      <c r="AC24" s="1006">
        <v>0</v>
      </c>
      <c r="AD24" s="1006">
        <v>0</v>
      </c>
      <c r="AE24" s="1006">
        <v>-135538</v>
      </c>
      <c r="AF24" s="1006">
        <v>-71295</v>
      </c>
      <c r="AG24" s="1007">
        <f t="shared" si="47"/>
        <v>-212833</v>
      </c>
      <c r="AH24" s="1007">
        <f t="shared" si="48"/>
        <v>35675195</v>
      </c>
      <c r="AI24" s="1007">
        <v>6122</v>
      </c>
      <c r="AJ24" s="1008">
        <v>-15119</v>
      </c>
      <c r="AK24" s="1006">
        <f t="shared" si="46"/>
        <v>0</v>
      </c>
      <c r="AL24" s="1006">
        <f t="shared" si="49"/>
        <v>-15119</v>
      </c>
      <c r="AM24" s="1006">
        <f>'[8]October Mid-Year Adj'!J22</f>
        <v>-244880</v>
      </c>
      <c r="AN24" s="1006">
        <f>'[8]February Mid-Year Adj'!J22</f>
        <v>-110196</v>
      </c>
      <c r="AO24" s="1008">
        <f t="shared" si="50"/>
        <v>-355076</v>
      </c>
      <c r="AP24" s="1006">
        <f>[8]Oct_Madison!$W24+[8]Oct_DArbonne!$W24+'[8]Oct_Intl High'!$W24+[8]Oct_NOMMA!$W24+[8]Oct_LFNO!$W24+'[8]Oct_L.C. Charter'!$W24+'[8]Oct_JS Clark'!$W24+[8]Oct_Southwest!$W24+'[8]Oct_LA Key'!$W24+'[8]Oct_Jeff Chamber'!$W24+[8]Oct_Tallulah!$W24+[8]Oct_Northshore!$W24+'[8]Oct_BR Charter'!$W24+[8]Oct_Delta!$W24+[8]Oct_Impact!$W24+[8]Oct_Vision!$W24+[8]Oct_Advantage!$W24+[8]Oct_Iberville!$W24+'[8]Oct_LC Col Prep'!$W24+[8]Oct_Northeast!$W24+'[8]Oct_Acadiana Ren'!$W24+'[8]Oct_Laf Ren'!$W24+[8]Oct_Willow!$W24+[8]Oct_Tangi!$W24+[8]Oct_GEO!$W24+[8]Oct_LAVCA!$W24+'[8]Oct_LA Conn'!$W24</f>
        <v>-4894</v>
      </c>
      <c r="AQ24" s="1006">
        <f>[8]Feb_Madison!$W24+[8]Feb_DArbonne!$W24+'[8]Feb_Intl High'!$W24+[8]Feb_NOMMA!$W24+[8]Feb_LFNO!$W24+'[8]Feb_L.C. Charter'!$W24+'[8]Feb_JS Clark'!$W24+[8]Feb_Southwest!$W24+'[8]Feb_LA Key'!$W24+'[8]Feb_Jeff Chamber'!$W24+[8]Feb_Tallulah!$W24+[8]Feb_Northshore!$W24+'[8]Feb_BR Charter'!$W24+[8]Feb_Delta!$W24+[8]Feb_Impact!$W24+[8]Feb_Vision!$W24+[8]Feb_Advantage!$W24+[8]Feb_Iberville!$W24+'[8]Feb_LC Col Prep'!$W24+[8]Feb_Northeast!$W24+'[8]Feb_Acadiana Ren'!$W24+'[8]Feb_Laf Ren'!$W24+[8]Feb_Willow!$W24+[8]Feb_Tangi!$W24+[8]Feb_GEO!$W24+[8]Feb_LAVCA!$W24+'[8]Feb_LA Conn'!$W24</f>
        <v>2447</v>
      </c>
      <c r="AR24" s="1008">
        <f t="shared" si="51"/>
        <v>-2447</v>
      </c>
      <c r="AS24" s="1007">
        <f t="shared" si="52"/>
        <v>35302553</v>
      </c>
      <c r="AT24" s="1006">
        <f>+'4_Level 4'!E24</f>
        <v>0</v>
      </c>
      <c r="AU24" s="1006">
        <f>+'4_Level 4'!Q24</f>
        <v>61620</v>
      </c>
      <c r="AV24" s="1007">
        <f t="shared" si="53"/>
        <v>35364173</v>
      </c>
      <c r="AW24" s="1006">
        <v>23812832</v>
      </c>
      <c r="AX24" s="1006">
        <f t="shared" si="54"/>
        <v>11551341</v>
      </c>
      <c r="AY24" s="1006">
        <v>2887835</v>
      </c>
      <c r="AZ24" s="1006">
        <f>+'4_Level 4'!J24</f>
        <v>0</v>
      </c>
      <c r="BA24" s="1006">
        <f>+'4_Level 4'!L24</f>
        <v>53788</v>
      </c>
      <c r="BB24" s="1006">
        <f>+'4_Level 4'!M24</f>
        <v>86756</v>
      </c>
      <c r="BC24" s="1007">
        <f t="shared" si="55"/>
        <v>35504717</v>
      </c>
    </row>
    <row r="25" spans="1:55" ht="15.6" customHeight="1">
      <c r="A25" s="997">
        <v>21</v>
      </c>
      <c r="B25" s="998" t="s">
        <v>59</v>
      </c>
      <c r="C25" s="327">
        <f>'3_Levels 1&amp;2'!AP24</f>
        <v>19599459</v>
      </c>
      <c r="D25" s="327">
        <v>0</v>
      </c>
      <c r="E25" s="327">
        <v>0</v>
      </c>
      <c r="F25" s="327">
        <v>0</v>
      </c>
      <c r="G25" s="327">
        <v>0</v>
      </c>
      <c r="H25" s="327">
        <v>0</v>
      </c>
      <c r="I25" s="327">
        <v>0</v>
      </c>
      <c r="J25" s="327">
        <v>0</v>
      </c>
      <c r="K25" s="327">
        <v>0</v>
      </c>
      <c r="L25" s="327">
        <v>0</v>
      </c>
      <c r="M25" s="327">
        <v>0</v>
      </c>
      <c r="N25" s="327">
        <v>0</v>
      </c>
      <c r="O25" s="327">
        <v>0</v>
      </c>
      <c r="P25" s="327">
        <v>0</v>
      </c>
      <c r="Q25" s="327">
        <v>0</v>
      </c>
      <c r="R25" s="327">
        <v>0</v>
      </c>
      <c r="S25" s="327">
        <v>-8832</v>
      </c>
      <c r="T25" s="327">
        <v>0</v>
      </c>
      <c r="U25" s="327">
        <v>0</v>
      </c>
      <c r="V25" s="327">
        <v>0</v>
      </c>
      <c r="W25" s="327">
        <v>0</v>
      </c>
      <c r="X25" s="327">
        <v>0</v>
      </c>
      <c r="Y25" s="327">
        <v>0</v>
      </c>
      <c r="Z25" s="327">
        <v>0</v>
      </c>
      <c r="AA25" s="327">
        <v>0</v>
      </c>
      <c r="AB25" s="327">
        <v>0</v>
      </c>
      <c r="AC25" s="327">
        <v>0</v>
      </c>
      <c r="AD25" s="327">
        <v>0</v>
      </c>
      <c r="AE25" s="327">
        <v>-49694</v>
      </c>
      <c r="AF25" s="327">
        <v>-31022</v>
      </c>
      <c r="AG25" s="326">
        <f t="shared" si="47"/>
        <v>-89548</v>
      </c>
      <c r="AH25" s="326">
        <f t="shared" si="48"/>
        <v>19509911</v>
      </c>
      <c r="AI25" s="326">
        <v>6757</v>
      </c>
      <c r="AJ25" s="328">
        <v>-8541</v>
      </c>
      <c r="AK25" s="327">
        <f t="shared" si="46"/>
        <v>0</v>
      </c>
      <c r="AL25" s="327">
        <f t="shared" si="49"/>
        <v>-8541</v>
      </c>
      <c r="AM25" s="327">
        <f>'[8]October Mid-Year Adj'!J23</f>
        <v>770298</v>
      </c>
      <c r="AN25" s="327">
        <f>'[8]February Mid-Year Adj'!J23</f>
        <v>40542</v>
      </c>
      <c r="AO25" s="328">
        <f t="shared" si="50"/>
        <v>810840</v>
      </c>
      <c r="AP25" s="327">
        <f>[8]Oct_Madison!$W25+[8]Oct_DArbonne!$W25+'[8]Oct_Intl High'!$W25+[8]Oct_NOMMA!$W25+[8]Oct_LFNO!$W25+'[8]Oct_L.C. Charter'!$W25+'[8]Oct_JS Clark'!$W25+[8]Oct_Southwest!$W25+'[8]Oct_LA Key'!$W25+'[8]Oct_Jeff Chamber'!$W25+[8]Oct_Tallulah!$W25+[8]Oct_Northshore!$W25+'[8]Oct_BR Charter'!$W25+[8]Oct_Delta!$W25+[8]Oct_Impact!$W25+[8]Oct_Vision!$W25+[8]Oct_Advantage!$W25+[8]Oct_Iberville!$W25+'[8]Oct_LC Col Prep'!$W25+[8]Oct_Northeast!$W25+'[8]Oct_Acadiana Ren'!$W25+'[8]Oct_Laf Ren'!$W25+[8]Oct_Willow!$W25+[8]Oct_Tangi!$W25+[8]Oct_GEO!$W25+[8]Oct_LAVCA!$W25+'[8]Oct_LA Conn'!$W25</f>
        <v>-21824</v>
      </c>
      <c r="AQ25" s="327">
        <f>[8]Feb_Madison!$W25+[8]Feb_DArbonne!$W25+'[8]Feb_Intl High'!$W25+[8]Feb_NOMMA!$W25+[8]Feb_LFNO!$W25+'[8]Feb_L.C. Charter'!$W25+'[8]Feb_JS Clark'!$W25+[8]Feb_Southwest!$W25+'[8]Feb_LA Key'!$W25+'[8]Feb_Jeff Chamber'!$W25+[8]Feb_Tallulah!$W25+[8]Feb_Northshore!$W25+'[8]Feb_BR Charter'!$W25+[8]Feb_Delta!$W25+[8]Feb_Impact!$W25+[8]Feb_Vision!$W25+[8]Feb_Advantage!$W25+[8]Feb_Iberville!$W25+'[8]Feb_LC Col Prep'!$W25+[8]Feb_Northeast!$W25+'[8]Feb_Acadiana Ren'!$W25+'[8]Feb_Laf Ren'!$W25+[8]Feb_Willow!$W25+[8]Feb_Tangi!$W25+[8]Feb_GEO!$W25+[8]Feb_LAVCA!$W25+'[8]Feb_LA Conn'!$W25</f>
        <v>-1688</v>
      </c>
      <c r="AR25" s="328">
        <f t="shared" si="51"/>
        <v>-23512</v>
      </c>
      <c r="AS25" s="326">
        <f t="shared" si="52"/>
        <v>20288698</v>
      </c>
      <c r="AT25" s="327">
        <f>+'4_Level 4'!E25</f>
        <v>0</v>
      </c>
      <c r="AU25" s="327">
        <f>+'4_Level 4'!Q25</f>
        <v>30498</v>
      </c>
      <c r="AV25" s="326">
        <f t="shared" si="53"/>
        <v>20319196</v>
      </c>
      <c r="AW25" s="327">
        <v>13005568</v>
      </c>
      <c r="AX25" s="327">
        <f t="shared" si="54"/>
        <v>7313628</v>
      </c>
      <c r="AY25" s="327">
        <v>1828407</v>
      </c>
      <c r="AZ25" s="327">
        <f>+'4_Level 4'!J25</f>
        <v>0</v>
      </c>
      <c r="BA25" s="327">
        <f>+'4_Level 4'!L25</f>
        <v>25000</v>
      </c>
      <c r="BB25" s="327">
        <f>+'4_Level 4'!M25</f>
        <v>11162</v>
      </c>
      <c r="BC25" s="326">
        <f t="shared" si="55"/>
        <v>20355358</v>
      </c>
    </row>
    <row r="26" spans="1:55" ht="15.6" customHeight="1">
      <c r="A26" s="999">
        <v>22</v>
      </c>
      <c r="B26" s="1000" t="s">
        <v>60</v>
      </c>
      <c r="C26" s="1001">
        <f>'3_Levels 1&amp;2'!AP25</f>
        <v>22466245</v>
      </c>
      <c r="D26" s="1001">
        <v>0</v>
      </c>
      <c r="E26" s="1001">
        <v>0</v>
      </c>
      <c r="F26" s="1001">
        <v>0</v>
      </c>
      <c r="G26" s="1001">
        <v>0</v>
      </c>
      <c r="H26" s="1001">
        <v>0</v>
      </c>
      <c r="I26" s="1001">
        <v>0</v>
      </c>
      <c r="J26" s="1001">
        <v>0</v>
      </c>
      <c r="K26" s="1001">
        <v>0</v>
      </c>
      <c r="L26" s="1001">
        <v>0</v>
      </c>
      <c r="M26" s="1001">
        <v>0</v>
      </c>
      <c r="N26" s="1001">
        <v>0</v>
      </c>
      <c r="O26" s="1001">
        <v>0</v>
      </c>
      <c r="P26" s="1001">
        <v>0</v>
      </c>
      <c r="Q26" s="1001">
        <v>0</v>
      </c>
      <c r="R26" s="1001">
        <v>0</v>
      </c>
      <c r="S26" s="1001">
        <v>0</v>
      </c>
      <c r="T26" s="1001">
        <v>0</v>
      </c>
      <c r="U26" s="1001">
        <v>0</v>
      </c>
      <c r="V26" s="1001">
        <v>0</v>
      </c>
      <c r="W26" s="1001">
        <v>0</v>
      </c>
      <c r="X26" s="1001">
        <v>0</v>
      </c>
      <c r="Y26" s="1001">
        <v>0</v>
      </c>
      <c r="Z26" s="1001">
        <v>0</v>
      </c>
      <c r="AA26" s="1001">
        <v>0</v>
      </c>
      <c r="AB26" s="1001">
        <v>0</v>
      </c>
      <c r="AC26" s="1001">
        <v>0</v>
      </c>
      <c r="AD26" s="1001">
        <v>0</v>
      </c>
      <c r="AE26" s="1001">
        <v>-61067</v>
      </c>
      <c r="AF26" s="1001">
        <v>-96620</v>
      </c>
      <c r="AG26" s="1002">
        <f t="shared" si="47"/>
        <v>-157687</v>
      </c>
      <c r="AH26" s="1002">
        <f t="shared" si="48"/>
        <v>22308558</v>
      </c>
      <c r="AI26" s="1002">
        <v>7328</v>
      </c>
      <c r="AJ26" s="1003">
        <v>-44947</v>
      </c>
      <c r="AK26" s="1001">
        <f t="shared" si="46"/>
        <v>0</v>
      </c>
      <c r="AL26" s="1001">
        <f t="shared" si="49"/>
        <v>-44947</v>
      </c>
      <c r="AM26" s="1001">
        <f>'[8]October Mid-Year Adj'!J24</f>
        <v>-373728</v>
      </c>
      <c r="AN26" s="1001">
        <f>'[8]February Mid-Year Adj'!J24</f>
        <v>-91600</v>
      </c>
      <c r="AO26" s="1003">
        <f t="shared" si="50"/>
        <v>-465328</v>
      </c>
      <c r="AP26" s="1001">
        <f>[8]Oct_Madison!$W26+[8]Oct_DArbonne!$W26+'[8]Oct_Intl High'!$W26+[8]Oct_NOMMA!$W26+[8]Oct_LFNO!$W26+'[8]Oct_L.C. Charter'!$W26+'[8]Oct_JS Clark'!$W26+[8]Oct_Southwest!$W26+'[8]Oct_LA Key'!$W26+'[8]Oct_Jeff Chamber'!$W26+[8]Oct_Tallulah!$W26+[8]Oct_Northshore!$W26+'[8]Oct_BR Charter'!$W26+[8]Oct_Delta!$W26+[8]Oct_Impact!$W26+[8]Oct_Vision!$W26+[8]Oct_Advantage!$W26+[8]Oct_Iberville!$W26+'[8]Oct_LC Col Prep'!$W26+[8]Oct_Northeast!$W26+'[8]Oct_Acadiana Ren'!$W26+'[8]Oct_Laf Ren'!$W26+[8]Oct_Willow!$W26+[8]Oct_Tangi!$W26+[8]Oct_GEO!$W26+[8]Oct_LAVCA!$W26+'[8]Oct_LA Conn'!$W26</f>
        <v>12893</v>
      </c>
      <c r="AQ26" s="1001">
        <f>[8]Feb_Madison!$W26+[8]Feb_DArbonne!$W26+'[8]Feb_Intl High'!$W26+[8]Feb_NOMMA!$W26+[8]Feb_LFNO!$W26+'[8]Feb_L.C. Charter'!$W26+'[8]Feb_JS Clark'!$W26+[8]Feb_Southwest!$W26+'[8]Feb_LA Key'!$W26+'[8]Feb_Jeff Chamber'!$W26+[8]Feb_Tallulah!$W26+[8]Feb_Northshore!$W26+'[8]Feb_BR Charter'!$W26+[8]Feb_Delta!$W26+[8]Feb_Impact!$W26+[8]Feb_Vision!$W26+[8]Feb_Advantage!$W26+[8]Feb_Iberville!$W26+'[8]Feb_LC Col Prep'!$W26+[8]Feb_Northeast!$W26+'[8]Feb_Acadiana Ren'!$W26+'[8]Feb_Laf Ren'!$W26+[8]Feb_Willow!$W26+[8]Feb_Tangi!$W26+[8]Feb_GEO!$W26+[8]Feb_LAVCA!$W26+'[8]Feb_LA Conn'!$W26</f>
        <v>955</v>
      </c>
      <c r="AR26" s="1003">
        <f t="shared" si="51"/>
        <v>13848</v>
      </c>
      <c r="AS26" s="1002">
        <f t="shared" si="52"/>
        <v>21812131</v>
      </c>
      <c r="AT26" s="1001">
        <f>+'4_Level 4'!E26</f>
        <v>0</v>
      </c>
      <c r="AU26" s="1001">
        <f>+'4_Level 4'!Q26</f>
        <v>35386</v>
      </c>
      <c r="AV26" s="1002">
        <f t="shared" si="53"/>
        <v>21847517</v>
      </c>
      <c r="AW26" s="1001">
        <v>14875232</v>
      </c>
      <c r="AX26" s="1001">
        <f t="shared" si="54"/>
        <v>6972285</v>
      </c>
      <c r="AY26" s="1001">
        <v>1743071</v>
      </c>
      <c r="AZ26" s="1001">
        <f>+'4_Level 4'!J26</f>
        <v>0</v>
      </c>
      <c r="BA26" s="1001">
        <f>+'4_Level 4'!L26</f>
        <v>77826</v>
      </c>
      <c r="BB26" s="1001">
        <f>+'4_Level 4'!M26</f>
        <v>20294</v>
      </c>
      <c r="BC26" s="1002">
        <f t="shared" si="55"/>
        <v>21945637</v>
      </c>
    </row>
    <row r="27" spans="1:55" ht="15.6" customHeight="1">
      <c r="A27" s="999">
        <v>23</v>
      </c>
      <c r="B27" s="1000" t="s">
        <v>61</v>
      </c>
      <c r="C27" s="1001">
        <f>'3_Levels 1&amp;2'!AP26</f>
        <v>74999851.5</v>
      </c>
      <c r="D27" s="1001">
        <v>0</v>
      </c>
      <c r="E27" s="1001">
        <v>0</v>
      </c>
      <c r="F27" s="1001">
        <v>0</v>
      </c>
      <c r="G27" s="1001">
        <v>0</v>
      </c>
      <c r="H27" s="1001">
        <v>-11840</v>
      </c>
      <c r="I27" s="1001">
        <v>0</v>
      </c>
      <c r="J27" s="1001">
        <v>0</v>
      </c>
      <c r="K27" s="1001">
        <v>0</v>
      </c>
      <c r="L27" s="1001">
        <v>0</v>
      </c>
      <c r="M27" s="1001">
        <v>0</v>
      </c>
      <c r="N27" s="1001">
        <v>0</v>
      </c>
      <c r="O27" s="1001">
        <v>0</v>
      </c>
      <c r="P27" s="1001">
        <v>0</v>
      </c>
      <c r="Q27" s="1001">
        <v>0</v>
      </c>
      <c r="R27" s="1001">
        <v>0</v>
      </c>
      <c r="S27" s="1001">
        <v>0</v>
      </c>
      <c r="T27" s="1001">
        <v>0</v>
      </c>
      <c r="U27" s="1001">
        <v>0</v>
      </c>
      <c r="V27" s="1001">
        <v>0</v>
      </c>
      <c r="W27" s="1001">
        <v>0</v>
      </c>
      <c r="X27" s="1001">
        <v>0</v>
      </c>
      <c r="Y27" s="1001">
        <v>0</v>
      </c>
      <c r="Z27" s="1001">
        <v>-286232</v>
      </c>
      <c r="AA27" s="1001">
        <v>-10362</v>
      </c>
      <c r="AB27" s="1001">
        <v>-35039</v>
      </c>
      <c r="AC27" s="1001">
        <v>0</v>
      </c>
      <c r="AD27" s="1001">
        <v>0</v>
      </c>
      <c r="AE27" s="1001">
        <v>-90414</v>
      </c>
      <c r="AF27" s="1001">
        <v>-202001</v>
      </c>
      <c r="AG27" s="1002">
        <f t="shared" si="47"/>
        <v>-635888</v>
      </c>
      <c r="AH27" s="1002">
        <f t="shared" si="48"/>
        <v>74363963.5</v>
      </c>
      <c r="AI27" s="1002">
        <v>5666</v>
      </c>
      <c r="AJ27" s="1003">
        <v>-145926</v>
      </c>
      <c r="AK27" s="1001">
        <f t="shared" si="46"/>
        <v>0</v>
      </c>
      <c r="AL27" s="1001">
        <f t="shared" si="49"/>
        <v>-145926</v>
      </c>
      <c r="AM27" s="1001">
        <f>'[8]October Mid-Year Adj'!J25</f>
        <v>-130318</v>
      </c>
      <c r="AN27" s="1001">
        <f>'[8]February Mid-Year Adj'!J25</f>
        <v>-722415</v>
      </c>
      <c r="AO27" s="1003">
        <f t="shared" si="50"/>
        <v>-852733</v>
      </c>
      <c r="AP27" s="1001">
        <f>[8]Oct_Madison!$W27+[8]Oct_DArbonne!$W27+'[8]Oct_Intl High'!$W27+[8]Oct_NOMMA!$W27+[8]Oct_LFNO!$W27+'[8]Oct_L.C. Charter'!$W27+'[8]Oct_JS Clark'!$W27+[8]Oct_Southwest!$W27+'[8]Oct_LA Key'!$W27+'[8]Oct_Jeff Chamber'!$W27+[8]Oct_Tallulah!$W27+[8]Oct_Northshore!$W27+'[8]Oct_BR Charter'!$W27+[8]Oct_Delta!$W27+[8]Oct_Impact!$W27+[8]Oct_Vision!$W27+[8]Oct_Advantage!$W27+[8]Oct_Iberville!$W27+'[8]Oct_LC Col Prep'!$W27+[8]Oct_Northeast!$W27+'[8]Oct_Acadiana Ren'!$W27+'[8]Oct_Laf Ren'!$W27+[8]Oct_Willow!$W27+[8]Oct_Tangi!$W27+[8]Oct_GEO!$W27+[8]Oct_LAVCA!$W27+'[8]Oct_LA Conn'!$W27</f>
        <v>135013</v>
      </c>
      <c r="AQ27" s="1001">
        <f>[8]Feb_Madison!$W27+[8]Feb_DArbonne!$W27+'[8]Feb_Intl High'!$W27+[8]Feb_NOMMA!$W27+[8]Feb_LFNO!$W27+'[8]Feb_L.C. Charter'!$W27+'[8]Feb_JS Clark'!$W27+[8]Feb_Southwest!$W27+'[8]Feb_LA Key'!$W27+'[8]Feb_Jeff Chamber'!$W27+[8]Feb_Tallulah!$W27+[8]Feb_Northshore!$W27+'[8]Feb_BR Charter'!$W27+[8]Feb_Delta!$W27+[8]Feb_Impact!$W27+[8]Feb_Vision!$W27+[8]Feb_Advantage!$W27+[8]Feb_Iberville!$W27+'[8]Feb_LC Col Prep'!$W27+[8]Feb_Northeast!$W27+'[8]Feb_Acadiana Ren'!$W27+'[8]Feb_Laf Ren'!$W27+[8]Feb_Willow!$W27+[8]Feb_Tangi!$W27+[8]Feb_GEO!$W27+[8]Feb_LAVCA!$W27+'[8]Feb_LA Conn'!$W27</f>
        <v>7185</v>
      </c>
      <c r="AR27" s="1003">
        <f t="shared" si="51"/>
        <v>142198</v>
      </c>
      <c r="AS27" s="1002">
        <f t="shared" si="52"/>
        <v>73507502.5</v>
      </c>
      <c r="AT27" s="1001">
        <f>+'4_Level 4'!E27</f>
        <v>189000</v>
      </c>
      <c r="AU27" s="1001">
        <f>+'4_Level 4'!Q27</f>
        <v>148148</v>
      </c>
      <c r="AV27" s="1002">
        <f t="shared" si="53"/>
        <v>73844651</v>
      </c>
      <c r="AW27" s="1001">
        <v>49798256</v>
      </c>
      <c r="AX27" s="1001">
        <f t="shared" si="54"/>
        <v>24046395</v>
      </c>
      <c r="AY27" s="1001">
        <v>6011599</v>
      </c>
      <c r="AZ27" s="1001">
        <f>+'4_Level 4'!J27</f>
        <v>24000</v>
      </c>
      <c r="BA27" s="1001">
        <f>+'4_Level 4'!L27</f>
        <v>244664</v>
      </c>
      <c r="BB27" s="1001">
        <f>+'4_Level 4'!M27</f>
        <v>50138</v>
      </c>
      <c r="BC27" s="1002">
        <f t="shared" si="55"/>
        <v>74163453</v>
      </c>
    </row>
    <row r="28" spans="1:55" ht="15.6" customHeight="1">
      <c r="A28" s="999">
        <v>24</v>
      </c>
      <c r="B28" s="1000" t="s">
        <v>62</v>
      </c>
      <c r="C28" s="1001">
        <f>'3_Levels 1&amp;2'!AP27</f>
        <v>14864689</v>
      </c>
      <c r="D28" s="1001">
        <v>0</v>
      </c>
      <c r="E28" s="1001">
        <v>0</v>
      </c>
      <c r="F28" s="1001">
        <v>-2859</v>
      </c>
      <c r="G28" s="1001">
        <v>0</v>
      </c>
      <c r="H28" s="1001">
        <v>0</v>
      </c>
      <c r="I28" s="1001">
        <v>0</v>
      </c>
      <c r="J28" s="1001">
        <v>0</v>
      </c>
      <c r="K28" s="1001">
        <v>0</v>
      </c>
      <c r="L28" s="1001">
        <v>0</v>
      </c>
      <c r="M28" s="1001">
        <v>0</v>
      </c>
      <c r="N28" s="1001">
        <v>-34388</v>
      </c>
      <c r="O28" s="1001">
        <v>0</v>
      </c>
      <c r="P28" s="1001">
        <v>0</v>
      </c>
      <c r="Q28" s="1001">
        <v>0</v>
      </c>
      <c r="R28" s="1001">
        <v>-8576</v>
      </c>
      <c r="S28" s="1001">
        <v>0</v>
      </c>
      <c r="T28" s="1001">
        <v>0</v>
      </c>
      <c r="U28" s="1001">
        <v>0</v>
      </c>
      <c r="V28" s="1001">
        <v>0</v>
      </c>
      <c r="W28" s="1001">
        <v>-670906</v>
      </c>
      <c r="X28" s="1001">
        <v>0</v>
      </c>
      <c r="Y28" s="1001">
        <v>0</v>
      </c>
      <c r="Z28" s="1001">
        <v>0</v>
      </c>
      <c r="AA28" s="1001">
        <v>0</v>
      </c>
      <c r="AB28" s="1001">
        <v>0</v>
      </c>
      <c r="AC28" s="1001">
        <v>0</v>
      </c>
      <c r="AD28" s="1001">
        <v>0</v>
      </c>
      <c r="AE28" s="1001">
        <v>-24573</v>
      </c>
      <c r="AF28" s="1001">
        <v>-41080</v>
      </c>
      <c r="AG28" s="1002">
        <f t="shared" si="47"/>
        <v>-782382</v>
      </c>
      <c r="AH28" s="1002">
        <f t="shared" si="48"/>
        <v>14082307</v>
      </c>
      <c r="AI28" s="1002">
        <v>3137</v>
      </c>
      <c r="AJ28" s="1003">
        <v>-17221</v>
      </c>
      <c r="AK28" s="1001">
        <f t="shared" si="46"/>
        <v>0</v>
      </c>
      <c r="AL28" s="1001">
        <f t="shared" si="49"/>
        <v>-17221</v>
      </c>
      <c r="AM28" s="1001">
        <f>'[8]October Mid-Year Adj'!J26</f>
        <v>213316</v>
      </c>
      <c r="AN28" s="1001">
        <f>'[8]February Mid-Year Adj'!J26</f>
        <v>-17254</v>
      </c>
      <c r="AO28" s="1003">
        <f t="shared" si="50"/>
        <v>196062</v>
      </c>
      <c r="AP28" s="1001">
        <f>[8]Oct_Madison!$W28+[8]Oct_DArbonne!$W28+'[8]Oct_Intl High'!$W28+[8]Oct_NOMMA!$W28+[8]Oct_LFNO!$W28+'[8]Oct_L.C. Charter'!$W28+'[8]Oct_JS Clark'!$W28+[8]Oct_Southwest!$W28+'[8]Oct_LA Key'!$W28+'[8]Oct_Jeff Chamber'!$W28+[8]Oct_Tallulah!$W28+[8]Oct_Northshore!$W28+'[8]Oct_BR Charter'!$W28+[8]Oct_Delta!$W28+[8]Oct_Impact!$W28+[8]Oct_Vision!$W28+[8]Oct_Advantage!$W28+[8]Oct_Iberville!$W28+'[8]Oct_LC Col Prep'!$W28+[8]Oct_Northeast!$W28+'[8]Oct_Acadiana Ren'!$W28+'[8]Oct_Laf Ren'!$W28+[8]Oct_Willow!$W28+[8]Oct_Tangi!$W28+[8]Oct_GEO!$W28+[8]Oct_LAVCA!$W28+'[8]Oct_LA Conn'!$W28</f>
        <v>4499</v>
      </c>
      <c r="AQ28" s="1001">
        <f>[8]Feb_Madison!$W28+[8]Feb_DArbonne!$W28+'[8]Feb_Intl High'!$W28+[8]Feb_NOMMA!$W28+[8]Feb_LFNO!$W28+'[8]Feb_L.C. Charter'!$W28+'[8]Feb_JS Clark'!$W28+[8]Feb_Southwest!$W28+'[8]Feb_LA Key'!$W28+'[8]Feb_Jeff Chamber'!$W28+[8]Feb_Tallulah!$W28+[8]Feb_Northshore!$W28+'[8]Feb_BR Charter'!$W28+[8]Feb_Delta!$W28+[8]Feb_Impact!$W28+[8]Feb_Vision!$W28+[8]Feb_Advantage!$W28+[8]Feb_Iberville!$W28+'[8]Feb_LC Col Prep'!$W28+[8]Feb_Northeast!$W28+'[8]Feb_Acadiana Ren'!$W28+'[8]Feb_Laf Ren'!$W28+[8]Feb_Willow!$W28+[8]Feb_Tangi!$W28+[8]Feb_GEO!$W28+[8]Feb_LAVCA!$W28+'[8]Feb_LA Conn'!$W28</f>
        <v>-4147</v>
      </c>
      <c r="AR28" s="1003">
        <f t="shared" si="51"/>
        <v>352</v>
      </c>
      <c r="AS28" s="1002">
        <f t="shared" si="52"/>
        <v>14261500</v>
      </c>
      <c r="AT28" s="1001">
        <f>+'4_Level 4'!E28</f>
        <v>0</v>
      </c>
      <c r="AU28" s="1001">
        <f>+'4_Level 4'!Q28</f>
        <v>51584</v>
      </c>
      <c r="AV28" s="1002">
        <f t="shared" si="53"/>
        <v>14313084</v>
      </c>
      <c r="AW28" s="1001">
        <v>9411352</v>
      </c>
      <c r="AX28" s="1001">
        <f t="shared" si="54"/>
        <v>4901732</v>
      </c>
      <c r="AY28" s="1001">
        <v>1225433</v>
      </c>
      <c r="AZ28" s="1001">
        <f>+'4_Level 4'!J28</f>
        <v>0</v>
      </c>
      <c r="BA28" s="1001">
        <f>+'4_Level 4'!L28</f>
        <v>59262</v>
      </c>
      <c r="BB28" s="1001">
        <f>+'4_Level 4'!M28</f>
        <v>0</v>
      </c>
      <c r="BC28" s="1002">
        <f t="shared" si="55"/>
        <v>14372346</v>
      </c>
    </row>
    <row r="29" spans="1:55" ht="15.6" customHeight="1">
      <c r="A29" s="1004">
        <v>25</v>
      </c>
      <c r="B29" s="1005" t="s">
        <v>63</v>
      </c>
      <c r="C29" s="1006">
        <f>'3_Levels 1&amp;2'!AP28</f>
        <v>10521691</v>
      </c>
      <c r="D29" s="1006">
        <v>0</v>
      </c>
      <c r="E29" s="1006">
        <v>0</v>
      </c>
      <c r="F29" s="1006">
        <v>0</v>
      </c>
      <c r="G29" s="1006">
        <v>0</v>
      </c>
      <c r="H29" s="1006">
        <v>0</v>
      </c>
      <c r="I29" s="1006">
        <v>0</v>
      </c>
      <c r="J29" s="1006">
        <v>0</v>
      </c>
      <c r="K29" s="1006">
        <v>0</v>
      </c>
      <c r="L29" s="1006">
        <v>0</v>
      </c>
      <c r="M29" s="1006">
        <v>0</v>
      </c>
      <c r="N29" s="1006">
        <v>0</v>
      </c>
      <c r="O29" s="1006">
        <v>0</v>
      </c>
      <c r="P29" s="1006">
        <v>0</v>
      </c>
      <c r="Q29" s="1006">
        <v>0</v>
      </c>
      <c r="R29" s="1006">
        <v>0</v>
      </c>
      <c r="S29" s="1006">
        <v>0</v>
      </c>
      <c r="T29" s="1006">
        <v>0</v>
      </c>
      <c r="U29" s="1006">
        <v>0</v>
      </c>
      <c r="V29" s="1006">
        <v>0</v>
      </c>
      <c r="W29" s="1006">
        <v>0</v>
      </c>
      <c r="X29" s="1006">
        <v>0</v>
      </c>
      <c r="Y29" s="1006">
        <v>0</v>
      </c>
      <c r="Z29" s="1006">
        <v>0</v>
      </c>
      <c r="AA29" s="1006">
        <v>0</v>
      </c>
      <c r="AB29" s="1006">
        <v>0</v>
      </c>
      <c r="AC29" s="1006">
        <v>0</v>
      </c>
      <c r="AD29" s="1006">
        <v>0</v>
      </c>
      <c r="AE29" s="1006">
        <v>-49709</v>
      </c>
      <c r="AF29" s="1006">
        <v>-19016</v>
      </c>
      <c r="AG29" s="1007">
        <f t="shared" si="47"/>
        <v>-68725</v>
      </c>
      <c r="AH29" s="1007">
        <f t="shared" si="48"/>
        <v>10452966</v>
      </c>
      <c r="AI29" s="1007">
        <v>4841</v>
      </c>
      <c r="AJ29" s="1008">
        <v>-20214</v>
      </c>
      <c r="AK29" s="1006">
        <f t="shared" si="46"/>
        <v>0</v>
      </c>
      <c r="AL29" s="1006">
        <f t="shared" si="49"/>
        <v>-20214</v>
      </c>
      <c r="AM29" s="1006">
        <f>'[8]October Mid-Year Adj'!J27</f>
        <v>-53251</v>
      </c>
      <c r="AN29" s="1006">
        <f>'[8]February Mid-Year Adj'!J27</f>
        <v>12103</v>
      </c>
      <c r="AO29" s="1008">
        <f t="shared" si="50"/>
        <v>-41148</v>
      </c>
      <c r="AP29" s="1006">
        <f>[8]Oct_Madison!$W29+[8]Oct_DArbonne!$W29+'[8]Oct_Intl High'!$W29+[8]Oct_NOMMA!$W29+[8]Oct_LFNO!$W29+'[8]Oct_L.C. Charter'!$W29+'[8]Oct_JS Clark'!$W29+[8]Oct_Southwest!$W29+'[8]Oct_LA Key'!$W29+'[8]Oct_Jeff Chamber'!$W29+[8]Oct_Tallulah!$W29+[8]Oct_Northshore!$W29+'[8]Oct_BR Charter'!$W29+[8]Oct_Delta!$W29+[8]Oct_Impact!$W29+[8]Oct_Vision!$W29+[8]Oct_Advantage!$W29+[8]Oct_Iberville!$W29+'[8]Oct_LC Col Prep'!$W29+[8]Oct_Northeast!$W29+'[8]Oct_Acadiana Ren'!$W29+'[8]Oct_Laf Ren'!$W29+[8]Oct_Willow!$W29+[8]Oct_Tangi!$W29+[8]Oct_GEO!$W29+[8]Oct_LAVCA!$W29+'[8]Oct_LA Conn'!$W29</f>
        <v>-11545</v>
      </c>
      <c r="AQ29" s="1006">
        <f>[8]Feb_Madison!$W29+[8]Feb_DArbonne!$W29+'[8]Feb_Intl High'!$W29+[8]Feb_NOMMA!$W29+[8]Feb_LFNO!$W29+'[8]Feb_L.C. Charter'!$W29+'[8]Feb_JS Clark'!$W29+[8]Feb_Southwest!$W29+'[8]Feb_LA Key'!$W29+'[8]Feb_Jeff Chamber'!$W29+[8]Feb_Tallulah!$W29+[8]Feb_Northshore!$W29+'[8]Feb_BR Charter'!$W29+[8]Feb_Delta!$W29+[8]Feb_Impact!$W29+[8]Feb_Vision!$W29+[8]Feb_Advantage!$W29+[8]Feb_Iberville!$W29+'[8]Feb_LC Col Prep'!$W29+[8]Feb_Northeast!$W29+'[8]Feb_Acadiana Ren'!$W29+'[8]Feb_Laf Ren'!$W29+[8]Feb_Willow!$W29+[8]Feb_Tangi!$W29+[8]Feb_GEO!$W29+[8]Feb_LAVCA!$W29+'[8]Feb_LA Conn'!$W29</f>
        <v>228</v>
      </c>
      <c r="AR29" s="1008">
        <f t="shared" si="51"/>
        <v>-11317</v>
      </c>
      <c r="AS29" s="1007">
        <f t="shared" si="52"/>
        <v>10380287</v>
      </c>
      <c r="AT29" s="1006">
        <f>+'4_Level 4'!E29</f>
        <v>0</v>
      </c>
      <c r="AU29" s="1006">
        <f>+'4_Level 4'!Q29</f>
        <v>23920</v>
      </c>
      <c r="AV29" s="1007">
        <f t="shared" si="53"/>
        <v>10404207</v>
      </c>
      <c r="AW29" s="1006">
        <v>6963568</v>
      </c>
      <c r="AX29" s="1006">
        <f t="shared" si="54"/>
        <v>3440639</v>
      </c>
      <c r="AY29" s="1006">
        <v>860160</v>
      </c>
      <c r="AZ29" s="1006">
        <f>+'4_Level 4'!J29</f>
        <v>0</v>
      </c>
      <c r="BA29" s="1006">
        <f>+'4_Level 4'!L29</f>
        <v>65212</v>
      </c>
      <c r="BB29" s="1006">
        <f>+'4_Level 4'!M29</f>
        <v>0</v>
      </c>
      <c r="BC29" s="1007">
        <f t="shared" si="55"/>
        <v>10469419</v>
      </c>
    </row>
    <row r="30" spans="1:55" ht="15.6" customHeight="1">
      <c r="A30" s="997">
        <v>26</v>
      </c>
      <c r="B30" s="998" t="s">
        <v>64</v>
      </c>
      <c r="C30" s="327">
        <f>'3_Levels 1&amp;2'!AP29</f>
        <v>215480072</v>
      </c>
      <c r="D30" s="327">
        <v>0</v>
      </c>
      <c r="E30" s="327">
        <v>0</v>
      </c>
      <c r="F30" s="327">
        <v>0</v>
      </c>
      <c r="G30" s="327">
        <v>0</v>
      </c>
      <c r="H30" s="327">
        <v>-287764</v>
      </c>
      <c r="I30" s="327">
        <v>-1816270</v>
      </c>
      <c r="J30" s="327">
        <v>-700964</v>
      </c>
      <c r="K30" s="327">
        <v>0</v>
      </c>
      <c r="L30" s="327">
        <v>0</v>
      </c>
      <c r="M30" s="327">
        <v>0</v>
      </c>
      <c r="N30" s="327">
        <v>0</v>
      </c>
      <c r="O30" s="327">
        <v>-943771</v>
      </c>
      <c r="P30" s="327">
        <v>0</v>
      </c>
      <c r="Q30" s="327">
        <v>-16029</v>
      </c>
      <c r="R30" s="327">
        <v>0</v>
      </c>
      <c r="S30" s="327">
        <v>0</v>
      </c>
      <c r="T30" s="327">
        <v>0</v>
      </c>
      <c r="U30" s="327">
        <v>0</v>
      </c>
      <c r="V30" s="327">
        <v>0</v>
      </c>
      <c r="W30" s="327">
        <v>0</v>
      </c>
      <c r="X30" s="327">
        <v>0</v>
      </c>
      <c r="Y30" s="327">
        <v>0</v>
      </c>
      <c r="Z30" s="327">
        <v>0</v>
      </c>
      <c r="AA30" s="327">
        <v>0</v>
      </c>
      <c r="AB30" s="327">
        <v>0</v>
      </c>
      <c r="AC30" s="327">
        <v>0</v>
      </c>
      <c r="AD30" s="327">
        <v>0</v>
      </c>
      <c r="AE30" s="327">
        <v>-696488</v>
      </c>
      <c r="AF30" s="327">
        <v>-827846</v>
      </c>
      <c r="AG30" s="326">
        <f t="shared" si="47"/>
        <v>-5289132</v>
      </c>
      <c r="AH30" s="326">
        <f t="shared" si="48"/>
        <v>210190940</v>
      </c>
      <c r="AI30" s="326">
        <v>4527</v>
      </c>
      <c r="AJ30" s="328">
        <v>-712909</v>
      </c>
      <c r="AK30" s="327">
        <f t="shared" si="46"/>
        <v>0</v>
      </c>
      <c r="AL30" s="327">
        <f t="shared" si="49"/>
        <v>-712909</v>
      </c>
      <c r="AM30" s="327">
        <f>'[8]October Mid-Year Adj'!J28</f>
        <v>2019042</v>
      </c>
      <c r="AN30" s="327">
        <f>'[8]February Mid-Year Adj'!J28</f>
        <v>810333</v>
      </c>
      <c r="AO30" s="328">
        <f t="shared" si="50"/>
        <v>2829375</v>
      </c>
      <c r="AP30" s="327">
        <f>[8]Oct_Madison!$W30+[8]Oct_DArbonne!$W30+'[8]Oct_Intl High'!$W30+[8]Oct_NOMMA!$W30+[8]Oct_LFNO!$W30+'[8]Oct_L.C. Charter'!$W30+'[8]Oct_JS Clark'!$W30+[8]Oct_Southwest!$W30+'[8]Oct_LA Key'!$W30+'[8]Oct_Jeff Chamber'!$W30+[8]Oct_Tallulah!$W30+[8]Oct_Northshore!$W30+'[8]Oct_BR Charter'!$W30+[8]Oct_Delta!$W30+[8]Oct_Impact!$W30+[8]Oct_Vision!$W30+[8]Oct_Advantage!$W30+[8]Oct_Iberville!$W30+'[8]Oct_LC Col Prep'!$W30+[8]Oct_Northeast!$W30+'[8]Oct_Acadiana Ren'!$W30+'[8]Oct_Laf Ren'!$W30+[8]Oct_Willow!$W30+[8]Oct_Tangi!$W30+[8]Oct_GEO!$W30+[8]Oct_LAVCA!$W30+'[8]Oct_LA Conn'!$W30</f>
        <v>458104</v>
      </c>
      <c r="AQ30" s="327">
        <f>[8]Feb_Madison!$W30+[8]Feb_DArbonne!$W30+'[8]Feb_Intl High'!$W30+[8]Feb_NOMMA!$W30+[8]Feb_LFNO!$W30+'[8]Feb_L.C. Charter'!$W30+'[8]Feb_JS Clark'!$W30+[8]Feb_Southwest!$W30+'[8]Feb_LA Key'!$W30+'[8]Feb_Jeff Chamber'!$W30+[8]Feb_Tallulah!$W30+[8]Feb_Northshore!$W30+'[8]Feb_BR Charter'!$W30+[8]Feb_Delta!$W30+[8]Feb_Impact!$W30+[8]Feb_Vision!$W30+[8]Feb_Advantage!$W30+[8]Feb_Iberville!$W30+'[8]Feb_LC Col Prep'!$W30+[8]Feb_Northeast!$W30+'[8]Feb_Acadiana Ren'!$W30+'[8]Feb_Laf Ren'!$W30+[8]Feb_Willow!$W30+[8]Feb_Tangi!$W30+[8]Feb_GEO!$W30+[8]Feb_LAVCA!$W30+'[8]Feb_LA Conn'!$W30</f>
        <v>56127</v>
      </c>
      <c r="AR30" s="328">
        <f t="shared" si="51"/>
        <v>514231</v>
      </c>
      <c r="AS30" s="326">
        <f t="shared" si="52"/>
        <v>212821637</v>
      </c>
      <c r="AT30" s="327">
        <f>+'4_Level 4'!E30</f>
        <v>336000</v>
      </c>
      <c r="AU30" s="327">
        <f>+'4_Level 4'!Q30</f>
        <v>493350</v>
      </c>
      <c r="AV30" s="326">
        <f t="shared" si="53"/>
        <v>213650987</v>
      </c>
      <c r="AW30" s="327">
        <v>140547744</v>
      </c>
      <c r="AX30" s="327">
        <f t="shared" si="54"/>
        <v>73103243</v>
      </c>
      <c r="AY30" s="327">
        <v>18275811</v>
      </c>
      <c r="AZ30" s="327">
        <f>+'4_Level 4'!J30</f>
        <v>54000</v>
      </c>
      <c r="BA30" s="327">
        <f>+'4_Level 4'!L30</f>
        <v>212772</v>
      </c>
      <c r="BB30" s="327">
        <f>+'4_Level 4'!M30</f>
        <v>148617</v>
      </c>
      <c r="BC30" s="326">
        <f t="shared" si="55"/>
        <v>214066376</v>
      </c>
    </row>
    <row r="31" spans="1:55" ht="15.6" customHeight="1">
      <c r="A31" s="999">
        <v>27</v>
      </c>
      <c r="B31" s="1000" t="s">
        <v>65</v>
      </c>
      <c r="C31" s="1001">
        <f>'3_Levels 1&amp;2'!AP30</f>
        <v>36377159</v>
      </c>
      <c r="D31" s="1001">
        <v>0</v>
      </c>
      <c r="E31" s="1001">
        <v>0</v>
      </c>
      <c r="F31" s="1001">
        <v>0</v>
      </c>
      <c r="G31" s="1001">
        <v>0</v>
      </c>
      <c r="H31" s="1001">
        <v>0</v>
      </c>
      <c r="I31" s="1001">
        <v>0</v>
      </c>
      <c r="J31" s="1001">
        <v>0</v>
      </c>
      <c r="K31" s="1001">
        <v>-13943</v>
      </c>
      <c r="L31" s="1001">
        <v>0</v>
      </c>
      <c r="M31" s="1001">
        <v>0</v>
      </c>
      <c r="N31" s="1001">
        <v>0</v>
      </c>
      <c r="O31" s="1001">
        <v>0</v>
      </c>
      <c r="P31" s="1001">
        <v>0</v>
      </c>
      <c r="Q31" s="1001">
        <v>0</v>
      </c>
      <c r="R31" s="1001">
        <v>0</v>
      </c>
      <c r="S31" s="1001">
        <v>0</v>
      </c>
      <c r="T31" s="1001">
        <v>0</v>
      </c>
      <c r="U31" s="1001">
        <v>0</v>
      </c>
      <c r="V31" s="1001">
        <v>0</v>
      </c>
      <c r="W31" s="1001">
        <v>0</v>
      </c>
      <c r="X31" s="1001">
        <v>-5850</v>
      </c>
      <c r="Y31" s="1001">
        <v>0</v>
      </c>
      <c r="Z31" s="1001">
        <v>0</v>
      </c>
      <c r="AA31" s="1001">
        <v>0</v>
      </c>
      <c r="AB31" s="1001">
        <v>0</v>
      </c>
      <c r="AC31" s="1001">
        <v>0</v>
      </c>
      <c r="AD31" s="1001">
        <v>0</v>
      </c>
      <c r="AE31" s="1001">
        <v>-107472</v>
      </c>
      <c r="AF31" s="1001">
        <v>-56161</v>
      </c>
      <c r="AG31" s="1002">
        <f t="shared" si="47"/>
        <v>-183426</v>
      </c>
      <c r="AH31" s="1002">
        <f t="shared" si="48"/>
        <v>36193733</v>
      </c>
      <c r="AI31" s="1002">
        <v>6521</v>
      </c>
      <c r="AJ31" s="1003">
        <v>-4574</v>
      </c>
      <c r="AK31" s="1001">
        <f t="shared" si="46"/>
        <v>0</v>
      </c>
      <c r="AL31" s="1001">
        <f t="shared" si="49"/>
        <v>-4574</v>
      </c>
      <c r="AM31" s="1001">
        <f>'[8]October Mid-Year Adj'!J29</f>
        <v>299966</v>
      </c>
      <c r="AN31" s="1001">
        <f>'[8]February Mid-Year Adj'!J29</f>
        <v>-32605</v>
      </c>
      <c r="AO31" s="1003">
        <f t="shared" si="50"/>
        <v>267361</v>
      </c>
      <c r="AP31" s="1001">
        <f>[8]Oct_Madison!$W31+[8]Oct_DArbonne!$W31+'[8]Oct_Intl High'!$W31+[8]Oct_NOMMA!$W31+[8]Oct_LFNO!$W31+'[8]Oct_L.C. Charter'!$W31+'[8]Oct_JS Clark'!$W31+[8]Oct_Southwest!$W31+'[8]Oct_LA Key'!$W31+'[8]Oct_Jeff Chamber'!$W31+[8]Oct_Tallulah!$W31+[8]Oct_Northshore!$W31+'[8]Oct_BR Charter'!$W31+[8]Oct_Delta!$W31+[8]Oct_Impact!$W31+[8]Oct_Vision!$W31+[8]Oct_Advantage!$W31+[8]Oct_Iberville!$W31+'[8]Oct_LC Col Prep'!$W31+[8]Oct_Northeast!$W31+'[8]Oct_Acadiana Ren'!$W31+'[8]Oct_Laf Ren'!$W31+[8]Oct_Willow!$W31+[8]Oct_Tangi!$W31+[8]Oct_GEO!$W31+[8]Oct_LAVCA!$W31+'[8]Oct_LA Conn'!$W31</f>
        <v>20561</v>
      </c>
      <c r="AQ31" s="1001">
        <f>[8]Feb_Madison!$W31+[8]Feb_DArbonne!$W31+'[8]Feb_Intl High'!$W31+[8]Feb_NOMMA!$W31+[8]Feb_LFNO!$W31+'[8]Feb_L.C. Charter'!$W31+'[8]Feb_JS Clark'!$W31+[8]Feb_Southwest!$W31+'[8]Feb_LA Key'!$W31+'[8]Feb_Jeff Chamber'!$W31+[8]Feb_Tallulah!$W31+[8]Feb_Northshore!$W31+'[8]Feb_BR Charter'!$W31+[8]Feb_Delta!$W31+[8]Feb_Impact!$W31+[8]Feb_Vision!$W31+[8]Feb_Advantage!$W31+[8]Feb_Iberville!$W31+'[8]Feb_LC Col Prep'!$W31+[8]Feb_Northeast!$W31+'[8]Feb_Acadiana Ren'!$W31+'[8]Feb_Laf Ren'!$W31+[8]Feb_Willow!$W31+[8]Feb_Tangi!$W31+[8]Feb_GEO!$W31+[8]Feb_LAVCA!$W31+'[8]Feb_LA Conn'!$W31</f>
        <v>21353</v>
      </c>
      <c r="AR31" s="1003">
        <f t="shared" si="51"/>
        <v>41914</v>
      </c>
      <c r="AS31" s="1002">
        <f t="shared" si="52"/>
        <v>36498434</v>
      </c>
      <c r="AT31" s="1001">
        <f>+'4_Level 4'!E31</f>
        <v>21000</v>
      </c>
      <c r="AU31" s="1001">
        <f>+'4_Level 4'!Q31</f>
        <v>65130</v>
      </c>
      <c r="AV31" s="1002">
        <f t="shared" si="53"/>
        <v>36584564</v>
      </c>
      <c r="AW31" s="1001">
        <v>24211472</v>
      </c>
      <c r="AX31" s="1001">
        <f t="shared" si="54"/>
        <v>12373092</v>
      </c>
      <c r="AY31" s="1001">
        <v>3093273</v>
      </c>
      <c r="AZ31" s="1001">
        <f>+'4_Level 4'!J31</f>
        <v>0</v>
      </c>
      <c r="BA31" s="1001">
        <f>+'4_Level 4'!L31</f>
        <v>46648</v>
      </c>
      <c r="BB31" s="1001">
        <f>+'4_Level 4'!M31</f>
        <v>0</v>
      </c>
      <c r="BC31" s="1002">
        <f t="shared" si="55"/>
        <v>36631212</v>
      </c>
    </row>
    <row r="32" spans="1:55" ht="15.6" customHeight="1">
      <c r="A32" s="999">
        <v>28</v>
      </c>
      <c r="B32" s="1000" t="s">
        <v>66</v>
      </c>
      <c r="C32" s="1001">
        <f>'3_Levels 1&amp;2'!AP31</f>
        <v>122823203</v>
      </c>
      <c r="D32" s="1001">
        <v>0</v>
      </c>
      <c r="E32" s="1001">
        <v>0</v>
      </c>
      <c r="F32" s="1001">
        <v>0</v>
      </c>
      <c r="G32" s="1001">
        <v>0</v>
      </c>
      <c r="H32" s="1001">
        <v>-3740</v>
      </c>
      <c r="I32" s="1001">
        <v>0</v>
      </c>
      <c r="J32" s="1001">
        <v>0</v>
      </c>
      <c r="K32" s="1001">
        <v>0</v>
      </c>
      <c r="L32" s="1001">
        <v>0</v>
      </c>
      <c r="M32" s="1001">
        <v>0</v>
      </c>
      <c r="N32" s="1001">
        <v>0</v>
      </c>
      <c r="O32" s="1001">
        <v>0</v>
      </c>
      <c r="P32" s="1001">
        <v>0</v>
      </c>
      <c r="Q32" s="1001">
        <v>0</v>
      </c>
      <c r="R32" s="1001">
        <v>-3740</v>
      </c>
      <c r="S32" s="1001">
        <v>0</v>
      </c>
      <c r="T32" s="1001">
        <v>0</v>
      </c>
      <c r="U32" s="1001">
        <v>0</v>
      </c>
      <c r="V32" s="1001">
        <v>0</v>
      </c>
      <c r="W32" s="1001">
        <v>0</v>
      </c>
      <c r="X32" s="1001">
        <v>0</v>
      </c>
      <c r="Y32" s="1001">
        <v>0</v>
      </c>
      <c r="Z32" s="1001">
        <v>-2710660</v>
      </c>
      <c r="AA32" s="1001">
        <v>-2227740</v>
      </c>
      <c r="AB32" s="1001">
        <v>-1536633</v>
      </c>
      <c r="AC32" s="1001">
        <v>0</v>
      </c>
      <c r="AD32" s="1001">
        <v>0</v>
      </c>
      <c r="AE32" s="1001">
        <v>-297570</v>
      </c>
      <c r="AF32" s="1001">
        <v>-463540</v>
      </c>
      <c r="AG32" s="1002">
        <f t="shared" si="47"/>
        <v>-7243623</v>
      </c>
      <c r="AH32" s="1002">
        <f t="shared" si="48"/>
        <v>115579580</v>
      </c>
      <c r="AI32" s="1002">
        <v>3959</v>
      </c>
      <c r="AJ32" s="1003">
        <v>-283135</v>
      </c>
      <c r="AK32" s="1001">
        <f t="shared" si="46"/>
        <v>0</v>
      </c>
      <c r="AL32" s="1001">
        <f t="shared" si="49"/>
        <v>-283135</v>
      </c>
      <c r="AM32" s="1001">
        <f>'[8]October Mid-Year Adj'!J30</f>
        <v>1080807</v>
      </c>
      <c r="AN32" s="1001">
        <f>'[8]February Mid-Year Adj'!J30</f>
        <v>102934</v>
      </c>
      <c r="AO32" s="1003">
        <f t="shared" si="50"/>
        <v>1183741</v>
      </c>
      <c r="AP32" s="1001">
        <f>[8]Oct_Madison!$W32+[8]Oct_DArbonne!$W32+'[8]Oct_Intl High'!$W32+[8]Oct_NOMMA!$W32+[8]Oct_LFNO!$W32+'[8]Oct_L.C. Charter'!$W32+'[8]Oct_JS Clark'!$W32+[8]Oct_Southwest!$W32+'[8]Oct_LA Key'!$W32+'[8]Oct_Jeff Chamber'!$W32+[8]Oct_Tallulah!$W32+[8]Oct_Northshore!$W32+'[8]Oct_BR Charter'!$W32+[8]Oct_Delta!$W32+[8]Oct_Impact!$W32+[8]Oct_Vision!$W32+[8]Oct_Advantage!$W32+[8]Oct_Iberville!$W32+'[8]Oct_LC Col Prep'!$W32+[8]Oct_Northeast!$W32+'[8]Oct_Acadiana Ren'!$W32+'[8]Oct_Laf Ren'!$W32+[8]Oct_Willow!$W32+[8]Oct_Tangi!$W32+[8]Oct_GEO!$W32+[8]Oct_LAVCA!$W32+'[8]Oct_LA Conn'!$W32</f>
        <v>357376</v>
      </c>
      <c r="AQ32" s="1001">
        <f>[8]Feb_Madison!$W32+[8]Feb_DArbonne!$W32+'[8]Feb_Intl High'!$W32+[8]Feb_NOMMA!$W32+[8]Feb_LFNO!$W32+'[8]Feb_L.C. Charter'!$W32+'[8]Feb_JS Clark'!$W32+[8]Feb_Southwest!$W32+'[8]Feb_LA Key'!$W32+'[8]Feb_Jeff Chamber'!$W32+[8]Feb_Tallulah!$W32+[8]Feb_Northshore!$W32+'[8]Feb_BR Charter'!$W32+[8]Feb_Delta!$W32+[8]Feb_Impact!$W32+[8]Feb_Vision!$W32+[8]Feb_Advantage!$W32+[8]Feb_Iberville!$W32+'[8]Feb_LC Col Prep'!$W32+[8]Feb_Northeast!$W32+'[8]Feb_Acadiana Ren'!$W32+'[8]Feb_Laf Ren'!$W32+[8]Feb_Willow!$W32+[8]Feb_Tangi!$W32+[8]Feb_GEO!$W32+[8]Feb_LAVCA!$W32+'[8]Feb_LA Conn'!$W32</f>
        <v>20142</v>
      </c>
      <c r="AR32" s="1003">
        <f t="shared" si="51"/>
        <v>377518</v>
      </c>
      <c r="AS32" s="1002">
        <f t="shared" si="52"/>
        <v>116857704</v>
      </c>
      <c r="AT32" s="1001">
        <f>+'4_Level 4'!E32</f>
        <v>903000</v>
      </c>
      <c r="AU32" s="1001">
        <f>+'4_Level 4'!Q32</f>
        <v>338338</v>
      </c>
      <c r="AV32" s="1002">
        <f t="shared" si="53"/>
        <v>118099042</v>
      </c>
      <c r="AW32" s="1001">
        <v>77943536</v>
      </c>
      <c r="AX32" s="1001">
        <f t="shared" si="54"/>
        <v>40155506</v>
      </c>
      <c r="AY32" s="1001">
        <v>10038877</v>
      </c>
      <c r="AZ32" s="1001">
        <f>+'4_Level 4'!J32</f>
        <v>36000</v>
      </c>
      <c r="BA32" s="1001">
        <f>+'4_Level 4'!L32</f>
        <v>240856</v>
      </c>
      <c r="BB32" s="1001">
        <f>+'4_Level 4'!M32</f>
        <v>0</v>
      </c>
      <c r="BC32" s="1002">
        <f t="shared" si="55"/>
        <v>118375898</v>
      </c>
    </row>
    <row r="33" spans="1:55" ht="15.6" customHeight="1">
      <c r="A33" s="999">
        <v>29</v>
      </c>
      <c r="B33" s="1000" t="s">
        <v>67</v>
      </c>
      <c r="C33" s="1001">
        <f>'3_Levels 1&amp;2'!AP32</f>
        <v>64283173</v>
      </c>
      <c r="D33" s="1001">
        <v>0</v>
      </c>
      <c r="E33" s="1001">
        <v>0</v>
      </c>
      <c r="F33" s="1001">
        <v>0</v>
      </c>
      <c r="G33" s="1001">
        <v>0</v>
      </c>
      <c r="H33" s="1001">
        <v>0</v>
      </c>
      <c r="I33" s="1001">
        <v>0</v>
      </c>
      <c r="J33" s="1001">
        <v>0</v>
      </c>
      <c r="K33" s="1001">
        <v>0</v>
      </c>
      <c r="L33" s="1001">
        <v>0</v>
      </c>
      <c r="M33" s="1001">
        <v>0</v>
      </c>
      <c r="N33" s="1001">
        <v>0</v>
      </c>
      <c r="O33" s="1001">
        <v>0</v>
      </c>
      <c r="P33" s="1001">
        <v>0</v>
      </c>
      <c r="Q33" s="1001">
        <v>0</v>
      </c>
      <c r="R33" s="1001">
        <v>0</v>
      </c>
      <c r="S33" s="1001">
        <v>0</v>
      </c>
      <c r="T33" s="1001">
        <v>0</v>
      </c>
      <c r="U33" s="1001">
        <v>0</v>
      </c>
      <c r="V33" s="1001">
        <v>0</v>
      </c>
      <c r="W33" s="1001">
        <v>0</v>
      </c>
      <c r="X33" s="1001">
        <v>0</v>
      </c>
      <c r="Y33" s="1001">
        <v>0</v>
      </c>
      <c r="Z33" s="1001">
        <v>0</v>
      </c>
      <c r="AA33" s="1001">
        <v>0</v>
      </c>
      <c r="AB33" s="1001">
        <v>0</v>
      </c>
      <c r="AC33" s="1001">
        <v>0</v>
      </c>
      <c r="AD33" s="1001">
        <v>0</v>
      </c>
      <c r="AE33" s="1001">
        <v>-142607</v>
      </c>
      <c r="AF33" s="1001">
        <v>-126941</v>
      </c>
      <c r="AG33" s="1002">
        <f t="shared" si="47"/>
        <v>-269548</v>
      </c>
      <c r="AH33" s="1002">
        <f t="shared" si="48"/>
        <v>64013625</v>
      </c>
      <c r="AI33" s="1002">
        <v>4599</v>
      </c>
      <c r="AJ33" s="1003">
        <v>-37803</v>
      </c>
      <c r="AK33" s="1001">
        <f t="shared" si="46"/>
        <v>0</v>
      </c>
      <c r="AL33" s="1001">
        <f t="shared" si="49"/>
        <v>-37803</v>
      </c>
      <c r="AM33" s="1001">
        <f>'[8]October Mid-Year Adj'!J31</f>
        <v>478296</v>
      </c>
      <c r="AN33" s="1001">
        <f>'[8]February Mid-Year Adj'!J31</f>
        <v>-193158</v>
      </c>
      <c r="AO33" s="1003">
        <f t="shared" si="50"/>
        <v>285138</v>
      </c>
      <c r="AP33" s="1001">
        <f>[8]Oct_Madison!$W33+[8]Oct_DArbonne!$W33+'[8]Oct_Intl High'!$W33+[8]Oct_NOMMA!$W33+[8]Oct_LFNO!$W33+'[8]Oct_L.C. Charter'!$W33+'[8]Oct_JS Clark'!$W33+[8]Oct_Southwest!$W33+'[8]Oct_LA Key'!$W33+'[8]Oct_Jeff Chamber'!$W33+[8]Oct_Tallulah!$W33+[8]Oct_Northshore!$W33+'[8]Oct_BR Charter'!$W33+[8]Oct_Delta!$W33+[8]Oct_Impact!$W33+[8]Oct_Vision!$W33+[8]Oct_Advantage!$W33+[8]Oct_Iberville!$W33+'[8]Oct_LC Col Prep'!$W33+[8]Oct_Northeast!$W33+'[8]Oct_Acadiana Ren'!$W33+'[8]Oct_Laf Ren'!$W33+[8]Oct_Willow!$W33+[8]Oct_Tangi!$W33+[8]Oct_GEO!$W33+[8]Oct_LAVCA!$W33+'[8]Oct_LA Conn'!$W33</f>
        <v>43674</v>
      </c>
      <c r="AQ33" s="1001">
        <f>[8]Feb_Madison!$W33+[8]Feb_DArbonne!$W33+'[8]Feb_Intl High'!$W33+[8]Feb_NOMMA!$W33+[8]Feb_LFNO!$W33+'[8]Feb_L.C. Charter'!$W33+'[8]Feb_JS Clark'!$W33+[8]Feb_Southwest!$W33+'[8]Feb_LA Key'!$W33+'[8]Feb_Jeff Chamber'!$W33+[8]Feb_Tallulah!$W33+[8]Feb_Northshore!$W33+'[8]Feb_BR Charter'!$W33+[8]Feb_Delta!$W33+[8]Feb_Impact!$W33+[8]Feb_Vision!$W33+[8]Feb_Advantage!$W33+[8]Feb_Iberville!$W33+'[8]Feb_LC Col Prep'!$W33+[8]Feb_Northeast!$W33+'[8]Feb_Acadiana Ren'!$W33+'[8]Feb_Laf Ren'!$W33+[8]Feb_Willow!$W33+[8]Feb_Tangi!$W33+[8]Feb_GEO!$W33+[8]Feb_LAVCA!$W33+'[8]Feb_LA Conn'!$W33</f>
        <v>-10445</v>
      </c>
      <c r="AR33" s="1003">
        <f t="shared" si="51"/>
        <v>33229</v>
      </c>
      <c r="AS33" s="1002">
        <f t="shared" si="52"/>
        <v>64294189</v>
      </c>
      <c r="AT33" s="1001">
        <f>+'4_Level 4'!E33</f>
        <v>504000</v>
      </c>
      <c r="AU33" s="1001">
        <f>+'4_Level 4'!Q33</f>
        <v>153972</v>
      </c>
      <c r="AV33" s="1002">
        <f t="shared" si="53"/>
        <v>64952161</v>
      </c>
      <c r="AW33" s="1001">
        <v>43111352</v>
      </c>
      <c r="AX33" s="1001">
        <f t="shared" si="54"/>
        <v>21840809</v>
      </c>
      <c r="AY33" s="1001">
        <v>5460202</v>
      </c>
      <c r="AZ33" s="1001">
        <f>+'4_Level 4'!J33</f>
        <v>48000</v>
      </c>
      <c r="BA33" s="1001">
        <f>+'4_Level 4'!L33</f>
        <v>214438</v>
      </c>
      <c r="BB33" s="1001">
        <f>+'4_Level 4'!M33</f>
        <v>0</v>
      </c>
      <c r="BC33" s="1002">
        <f t="shared" si="55"/>
        <v>65214599</v>
      </c>
    </row>
    <row r="34" spans="1:55" ht="15.6" customHeight="1">
      <c r="A34" s="1004">
        <v>30</v>
      </c>
      <c r="B34" s="1005" t="s">
        <v>68</v>
      </c>
      <c r="C34" s="1006">
        <f>'3_Levels 1&amp;2'!AP33</f>
        <v>16737626</v>
      </c>
      <c r="D34" s="1006">
        <v>0</v>
      </c>
      <c r="E34" s="1006">
        <v>0</v>
      </c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  <c r="K34" s="1006">
        <v>0</v>
      </c>
      <c r="L34" s="1006">
        <v>0</v>
      </c>
      <c r="M34" s="1006">
        <v>0</v>
      </c>
      <c r="N34" s="1006">
        <v>0</v>
      </c>
      <c r="O34" s="1006">
        <v>0</v>
      </c>
      <c r="P34" s="1006">
        <v>0</v>
      </c>
      <c r="Q34" s="1006">
        <v>0</v>
      </c>
      <c r="R34" s="1006">
        <v>0</v>
      </c>
      <c r="S34" s="1006">
        <v>0</v>
      </c>
      <c r="T34" s="1006">
        <v>0</v>
      </c>
      <c r="U34" s="1006">
        <v>0</v>
      </c>
      <c r="V34" s="1006">
        <v>0</v>
      </c>
      <c r="W34" s="1006">
        <v>0</v>
      </c>
      <c r="X34" s="1006">
        <v>0</v>
      </c>
      <c r="Y34" s="1006">
        <v>0</v>
      </c>
      <c r="Z34" s="1006">
        <v>0</v>
      </c>
      <c r="AA34" s="1006">
        <v>0</v>
      </c>
      <c r="AB34" s="1006">
        <v>0</v>
      </c>
      <c r="AC34" s="1006">
        <v>0</v>
      </c>
      <c r="AD34" s="1006">
        <v>0</v>
      </c>
      <c r="AE34" s="1006">
        <v>-20967</v>
      </c>
      <c r="AF34" s="1006">
        <v>-57915</v>
      </c>
      <c r="AG34" s="1007">
        <f t="shared" si="47"/>
        <v>-78882</v>
      </c>
      <c r="AH34" s="1007">
        <f t="shared" si="48"/>
        <v>16658744</v>
      </c>
      <c r="AI34" s="1007">
        <v>6612</v>
      </c>
      <c r="AJ34" s="1008">
        <v>-9720</v>
      </c>
      <c r="AK34" s="1006">
        <f t="shared" si="46"/>
        <v>0</v>
      </c>
      <c r="AL34" s="1006">
        <f t="shared" si="49"/>
        <v>-9720</v>
      </c>
      <c r="AM34" s="1006">
        <f>'[8]October Mid-Year Adj'!J32</f>
        <v>-337212</v>
      </c>
      <c r="AN34" s="1006">
        <f>'[8]February Mid-Year Adj'!J32</f>
        <v>3306</v>
      </c>
      <c r="AO34" s="1008">
        <f t="shared" si="50"/>
        <v>-333906</v>
      </c>
      <c r="AP34" s="1006">
        <f>[8]Oct_Madison!$W34+[8]Oct_DArbonne!$W34+'[8]Oct_Intl High'!$W34+[8]Oct_NOMMA!$W34+[8]Oct_LFNO!$W34+'[8]Oct_L.C. Charter'!$W34+'[8]Oct_JS Clark'!$W34+[8]Oct_Southwest!$W34+'[8]Oct_LA Key'!$W34+'[8]Oct_Jeff Chamber'!$W34+[8]Oct_Tallulah!$W34+[8]Oct_Northshore!$W34+'[8]Oct_BR Charter'!$W34+[8]Oct_Delta!$W34+[8]Oct_Impact!$W34+[8]Oct_Vision!$W34+[8]Oct_Advantage!$W34+[8]Oct_Iberville!$W34+'[8]Oct_LC Col Prep'!$W34+[8]Oct_Northeast!$W34+'[8]Oct_Acadiana Ren'!$W34+'[8]Oct_Laf Ren'!$W34+[8]Oct_Willow!$W34+[8]Oct_Tangi!$W34+[8]Oct_GEO!$W34+[8]Oct_LAVCA!$W34+'[8]Oct_LA Conn'!$W34</f>
        <v>6024</v>
      </c>
      <c r="AQ34" s="1006">
        <f>[8]Feb_Madison!$W34+[8]Feb_DArbonne!$W34+'[8]Feb_Intl High'!$W34+[8]Feb_NOMMA!$W34+[8]Feb_LFNO!$W34+'[8]Feb_L.C. Charter'!$W34+'[8]Feb_JS Clark'!$W34+[8]Feb_Southwest!$W34+'[8]Feb_LA Key'!$W34+'[8]Feb_Jeff Chamber'!$W34+[8]Feb_Tallulah!$W34+[8]Feb_Northshore!$W34+'[8]Feb_BR Charter'!$W34+[8]Feb_Delta!$W34+[8]Feb_Impact!$W34+[8]Feb_Vision!$W34+[8]Feb_Advantage!$W34+[8]Feb_Iberville!$W34+'[8]Feb_LC Col Prep'!$W34+[8]Feb_Northeast!$W34+'[8]Feb_Acadiana Ren'!$W34+'[8]Feb_Laf Ren'!$W34+[8]Feb_Willow!$W34+[8]Feb_Tangi!$W34+[8]Feb_GEO!$W34+[8]Feb_LAVCA!$W34+'[8]Feb_LA Conn'!$W34</f>
        <v>-16042</v>
      </c>
      <c r="AR34" s="1008">
        <f t="shared" si="51"/>
        <v>-10018</v>
      </c>
      <c r="AS34" s="1007">
        <f t="shared" si="52"/>
        <v>16305100</v>
      </c>
      <c r="AT34" s="1006">
        <f>+'4_Level 4'!E34</f>
        <v>0</v>
      </c>
      <c r="AU34" s="1006">
        <f>+'4_Level 4'!Q34</f>
        <v>29588</v>
      </c>
      <c r="AV34" s="1007">
        <f t="shared" si="53"/>
        <v>16334688</v>
      </c>
      <c r="AW34" s="1006">
        <v>11112400</v>
      </c>
      <c r="AX34" s="1006">
        <f t="shared" si="54"/>
        <v>5222288</v>
      </c>
      <c r="AY34" s="1006">
        <v>1305572</v>
      </c>
      <c r="AZ34" s="1006">
        <f>+'4_Level 4'!J34</f>
        <v>0</v>
      </c>
      <c r="BA34" s="1006">
        <f>+'4_Level 4'!L34</f>
        <v>36176</v>
      </c>
      <c r="BB34" s="1006">
        <f>+'4_Level 4'!M34</f>
        <v>29907</v>
      </c>
      <c r="BC34" s="1007">
        <f t="shared" si="55"/>
        <v>16400771</v>
      </c>
    </row>
    <row r="35" spans="1:55" ht="15.6" customHeight="1">
      <c r="A35" s="997">
        <v>31</v>
      </c>
      <c r="B35" s="998" t="s">
        <v>69</v>
      </c>
      <c r="C35" s="327">
        <f>'3_Levels 1&amp;2'!AP34</f>
        <v>33866570</v>
      </c>
      <c r="D35" s="327">
        <v>0</v>
      </c>
      <c r="E35" s="327">
        <v>0</v>
      </c>
      <c r="F35" s="327">
        <v>0</v>
      </c>
      <c r="G35" s="327">
        <v>-168194</v>
      </c>
      <c r="H35" s="327">
        <v>0</v>
      </c>
      <c r="I35" s="327">
        <v>0</v>
      </c>
      <c r="J35" s="327">
        <v>0</v>
      </c>
      <c r="K35" s="327">
        <v>0</v>
      </c>
      <c r="L35" s="327">
        <v>0</v>
      </c>
      <c r="M35" s="327">
        <v>0</v>
      </c>
      <c r="N35" s="327">
        <v>0</v>
      </c>
      <c r="O35" s="327">
        <v>0</v>
      </c>
      <c r="P35" s="327">
        <v>0</v>
      </c>
      <c r="Q35" s="327">
        <v>0</v>
      </c>
      <c r="R35" s="327">
        <v>0</v>
      </c>
      <c r="S35" s="327">
        <v>0</v>
      </c>
      <c r="T35" s="327">
        <v>0</v>
      </c>
      <c r="U35" s="327">
        <v>-2322</v>
      </c>
      <c r="V35" s="327">
        <v>0</v>
      </c>
      <c r="W35" s="327">
        <v>0</v>
      </c>
      <c r="X35" s="327">
        <v>0</v>
      </c>
      <c r="Y35" s="327">
        <v>-18063</v>
      </c>
      <c r="Z35" s="327">
        <v>0</v>
      </c>
      <c r="AA35" s="327">
        <v>0</v>
      </c>
      <c r="AB35" s="327">
        <v>0</v>
      </c>
      <c r="AC35" s="327">
        <v>0</v>
      </c>
      <c r="AD35" s="327">
        <v>0</v>
      </c>
      <c r="AE35" s="327">
        <v>-53168</v>
      </c>
      <c r="AF35" s="327">
        <v>-45836</v>
      </c>
      <c r="AG35" s="326">
        <f t="shared" si="47"/>
        <v>-287583</v>
      </c>
      <c r="AH35" s="326">
        <f t="shared" si="48"/>
        <v>33578987</v>
      </c>
      <c r="AI35" s="326">
        <v>5177</v>
      </c>
      <c r="AJ35" s="328">
        <v>-20749</v>
      </c>
      <c r="AK35" s="327">
        <f t="shared" si="46"/>
        <v>0</v>
      </c>
      <c r="AL35" s="327">
        <f t="shared" si="49"/>
        <v>-20749</v>
      </c>
      <c r="AM35" s="327">
        <f>'[8]October Mid-Year Adj'!J33</f>
        <v>-2526376</v>
      </c>
      <c r="AN35" s="327">
        <f>'[8]February Mid-Year Adj'!J33</f>
        <v>-31062</v>
      </c>
      <c r="AO35" s="328">
        <f t="shared" si="50"/>
        <v>-2557438</v>
      </c>
      <c r="AP35" s="327">
        <f>[8]Oct_Madison!$W35+[8]Oct_DArbonne!$W35+'[8]Oct_Intl High'!$W35+[8]Oct_NOMMA!$W35+[8]Oct_LFNO!$W35+'[8]Oct_L.C. Charter'!$W35+'[8]Oct_JS Clark'!$W35+[8]Oct_Southwest!$W35+'[8]Oct_LA Key'!$W35+'[8]Oct_Jeff Chamber'!$W35+[8]Oct_Tallulah!$W35+[8]Oct_Northshore!$W35+'[8]Oct_BR Charter'!$W35+[8]Oct_Delta!$W35+[8]Oct_Impact!$W35+[8]Oct_Vision!$W35+[8]Oct_Advantage!$W35+[8]Oct_Iberville!$W35+'[8]Oct_LC Col Prep'!$W35+[8]Oct_Northeast!$W35+'[8]Oct_Acadiana Ren'!$W35+'[8]Oct_Laf Ren'!$W35+[8]Oct_Willow!$W35+[8]Oct_Tangi!$W35+[8]Oct_GEO!$W35+[8]Oct_LAVCA!$W35+'[8]Oct_LA Conn'!$W35</f>
        <v>21734</v>
      </c>
      <c r="AQ35" s="327">
        <f>[8]Feb_Madison!$W35+[8]Feb_DArbonne!$W35+'[8]Feb_Intl High'!$W35+[8]Feb_NOMMA!$W35+[8]Feb_LFNO!$W35+'[8]Feb_L.C. Charter'!$W35+'[8]Feb_JS Clark'!$W35+[8]Feb_Southwest!$W35+'[8]Feb_LA Key'!$W35+'[8]Feb_Jeff Chamber'!$W35+[8]Feb_Tallulah!$W35+[8]Feb_Northshore!$W35+'[8]Feb_BR Charter'!$W35+[8]Feb_Delta!$W35+[8]Feb_Impact!$W35+[8]Feb_Vision!$W35+[8]Feb_Advantage!$W35+[8]Feb_Iberville!$W35+'[8]Feb_LC Col Prep'!$W35+[8]Feb_Northeast!$W35+'[8]Feb_Acadiana Ren'!$W35+'[8]Feb_Laf Ren'!$W35+[8]Feb_Willow!$W35+[8]Feb_Tangi!$W35+[8]Feb_GEO!$W35+[8]Feb_LAVCA!$W35+'[8]Feb_LA Conn'!$W35</f>
        <v>-7294</v>
      </c>
      <c r="AR35" s="328">
        <f t="shared" si="51"/>
        <v>14440</v>
      </c>
      <c r="AS35" s="326">
        <f t="shared" si="52"/>
        <v>31015240</v>
      </c>
      <c r="AT35" s="327">
        <f>+'4_Level 4'!E35</f>
        <v>0</v>
      </c>
      <c r="AU35" s="327">
        <f>+'4_Level 4'!Q35</f>
        <v>75608</v>
      </c>
      <c r="AV35" s="326">
        <f t="shared" si="53"/>
        <v>31090848</v>
      </c>
      <c r="AW35" s="327">
        <v>22432192</v>
      </c>
      <c r="AX35" s="327">
        <f t="shared" si="54"/>
        <v>8658656</v>
      </c>
      <c r="AY35" s="327">
        <v>2164664</v>
      </c>
      <c r="AZ35" s="327">
        <f>+'4_Level 4'!J35</f>
        <v>0</v>
      </c>
      <c r="BA35" s="327">
        <f>+'4_Level 4'!L35</f>
        <v>25000</v>
      </c>
      <c r="BB35" s="327">
        <f>+'4_Level 4'!M35</f>
        <v>0</v>
      </c>
      <c r="BC35" s="326">
        <f t="shared" si="55"/>
        <v>31115848</v>
      </c>
    </row>
    <row r="36" spans="1:55" ht="15.6" customHeight="1">
      <c r="A36" s="999">
        <v>32</v>
      </c>
      <c r="B36" s="1000" t="s">
        <v>70</v>
      </c>
      <c r="C36" s="1001">
        <f>'3_Levels 1&amp;2'!AP35</f>
        <v>162824149.5</v>
      </c>
      <c r="D36" s="1001">
        <v>0</v>
      </c>
      <c r="E36" s="1001">
        <v>0</v>
      </c>
      <c r="F36" s="1001">
        <v>-11494</v>
      </c>
      <c r="G36" s="1001">
        <v>0</v>
      </c>
      <c r="H36" s="1001">
        <v>0</v>
      </c>
      <c r="I36" s="1001">
        <v>0</v>
      </c>
      <c r="J36" s="1001">
        <v>0</v>
      </c>
      <c r="K36" s="1001">
        <v>0</v>
      </c>
      <c r="L36" s="1001">
        <v>0</v>
      </c>
      <c r="M36" s="1001">
        <v>0</v>
      </c>
      <c r="N36" s="1001">
        <v>-126384</v>
      </c>
      <c r="O36" s="1001">
        <v>0</v>
      </c>
      <c r="P36" s="1001">
        <v>0</v>
      </c>
      <c r="Q36" s="1001">
        <v>0</v>
      </c>
      <c r="R36" s="1001">
        <v>-10933</v>
      </c>
      <c r="S36" s="1001">
        <v>0</v>
      </c>
      <c r="T36" s="1001">
        <v>0</v>
      </c>
      <c r="U36" s="1001">
        <v>0</v>
      </c>
      <c r="V36" s="1001">
        <v>-27045</v>
      </c>
      <c r="W36" s="1001">
        <v>0</v>
      </c>
      <c r="X36" s="1001">
        <v>0</v>
      </c>
      <c r="Y36" s="1001">
        <v>0</v>
      </c>
      <c r="Z36" s="1001">
        <v>0</v>
      </c>
      <c r="AA36" s="1001">
        <v>0</v>
      </c>
      <c r="AB36" s="1001">
        <v>0</v>
      </c>
      <c r="AC36" s="1001">
        <v>-53292</v>
      </c>
      <c r="AD36" s="1001">
        <v>-2957</v>
      </c>
      <c r="AE36" s="1001">
        <v>-567769</v>
      </c>
      <c r="AF36" s="1001">
        <v>-910350</v>
      </c>
      <c r="AG36" s="1002">
        <f t="shared" si="47"/>
        <v>-1710224</v>
      </c>
      <c r="AH36" s="1002">
        <f t="shared" si="48"/>
        <v>161113925.5</v>
      </c>
      <c r="AI36" s="1002">
        <v>6371</v>
      </c>
      <c r="AJ36" s="1003">
        <v>-204614</v>
      </c>
      <c r="AK36" s="1001">
        <f t="shared" si="46"/>
        <v>0</v>
      </c>
      <c r="AL36" s="1001">
        <f t="shared" si="49"/>
        <v>-204614</v>
      </c>
      <c r="AM36" s="1001">
        <f>'[8]October Mid-Year Adj'!J34</f>
        <v>-2822353</v>
      </c>
      <c r="AN36" s="1001">
        <f>'[8]February Mid-Year Adj'!J34</f>
        <v>-388631</v>
      </c>
      <c r="AO36" s="1003">
        <f t="shared" si="50"/>
        <v>-3210984</v>
      </c>
      <c r="AP36" s="1001">
        <f>[8]Oct_Madison!$W36+[8]Oct_DArbonne!$W36+'[8]Oct_Intl High'!$W36+[8]Oct_NOMMA!$W36+[8]Oct_LFNO!$W36+'[8]Oct_L.C. Charter'!$W36+'[8]Oct_JS Clark'!$W36+[8]Oct_Southwest!$W36+'[8]Oct_LA Key'!$W36+'[8]Oct_Jeff Chamber'!$W36+[8]Oct_Tallulah!$W36+[8]Oct_Northshore!$W36+'[8]Oct_BR Charter'!$W36+[8]Oct_Delta!$W36+[8]Oct_Impact!$W36+[8]Oct_Vision!$W36+[8]Oct_Advantage!$W36+[8]Oct_Iberville!$W36+'[8]Oct_LC Col Prep'!$W36+[8]Oct_Northeast!$W36+'[8]Oct_Acadiana Ren'!$W36+'[8]Oct_Laf Ren'!$W36+[8]Oct_Willow!$W36+[8]Oct_Tangi!$W36+[8]Oct_GEO!$W36+[8]Oct_LAVCA!$W36+'[8]Oct_LA Conn'!$W36</f>
        <v>157058</v>
      </c>
      <c r="AQ36" s="1001">
        <f>[8]Feb_Madison!$W36+[8]Feb_DArbonne!$W36+'[8]Feb_Intl High'!$W36+[8]Feb_NOMMA!$W36+[8]Feb_LFNO!$W36+'[8]Feb_L.C. Charter'!$W36+'[8]Feb_JS Clark'!$W36+[8]Feb_Southwest!$W36+'[8]Feb_LA Key'!$W36+'[8]Feb_Jeff Chamber'!$W36+[8]Feb_Tallulah!$W36+[8]Feb_Northshore!$W36+'[8]Feb_BR Charter'!$W36+[8]Feb_Delta!$W36+[8]Feb_Impact!$W36+[8]Feb_Vision!$W36+[8]Feb_Advantage!$W36+[8]Feb_Iberville!$W36+'[8]Feb_LC Col Prep'!$W36+[8]Feb_Northeast!$W36+'[8]Feb_Acadiana Ren'!$W36+'[8]Feb_Laf Ren'!$W36+[8]Feb_Willow!$W36+[8]Feb_Tangi!$W36+[8]Feb_GEO!$W36+[8]Feb_LAVCA!$W36+'[8]Feb_LA Conn'!$W36</f>
        <v>-42584</v>
      </c>
      <c r="AR36" s="1003">
        <f t="shared" si="51"/>
        <v>114474</v>
      </c>
      <c r="AS36" s="1002">
        <f t="shared" si="52"/>
        <v>157812801.5</v>
      </c>
      <c r="AT36" s="1001">
        <f>+'4_Level 4'!E36</f>
        <v>0</v>
      </c>
      <c r="AU36" s="1001">
        <f>+'4_Level 4'!Q36</f>
        <v>279682</v>
      </c>
      <c r="AV36" s="1002">
        <f t="shared" si="53"/>
        <v>158092484</v>
      </c>
      <c r="AW36" s="1001">
        <v>107535648</v>
      </c>
      <c r="AX36" s="1001">
        <f t="shared" si="54"/>
        <v>50556836</v>
      </c>
      <c r="AY36" s="1001">
        <v>12639209</v>
      </c>
      <c r="AZ36" s="1001">
        <f>+'4_Level 4'!J36</f>
        <v>0</v>
      </c>
      <c r="BA36" s="1001">
        <f>+'4_Level 4'!L36</f>
        <v>518126</v>
      </c>
      <c r="BB36" s="1001">
        <f>+'4_Level 4'!M36</f>
        <v>9999</v>
      </c>
      <c r="BC36" s="1002">
        <f t="shared" si="55"/>
        <v>158620609</v>
      </c>
    </row>
    <row r="37" spans="1:55" ht="15.6" customHeight="1">
      <c r="A37" s="999">
        <v>33</v>
      </c>
      <c r="B37" s="1000" t="s">
        <v>71</v>
      </c>
      <c r="C37" s="1001">
        <f>'3_Levels 1&amp;2'!AP36</f>
        <v>10171992.5</v>
      </c>
      <c r="D37" s="1001">
        <v>0</v>
      </c>
      <c r="E37" s="1001">
        <v>0</v>
      </c>
      <c r="F37" s="1001">
        <v>0</v>
      </c>
      <c r="G37" s="1001">
        <v>0</v>
      </c>
      <c r="H37" s="1001">
        <v>0</v>
      </c>
      <c r="I37" s="1001">
        <v>0</v>
      </c>
      <c r="J37" s="1001">
        <v>0</v>
      </c>
      <c r="K37" s="1001">
        <v>0</v>
      </c>
      <c r="L37" s="1001">
        <v>0</v>
      </c>
      <c r="M37" s="1001">
        <v>0</v>
      </c>
      <c r="N37" s="1001">
        <v>0</v>
      </c>
      <c r="O37" s="1001">
        <v>0</v>
      </c>
      <c r="P37" s="1001">
        <v>-2130576</v>
      </c>
      <c r="Q37" s="1001">
        <v>0</v>
      </c>
      <c r="R37" s="1001">
        <v>0</v>
      </c>
      <c r="S37" s="1001">
        <v>0</v>
      </c>
      <c r="T37" s="1001">
        <v>0</v>
      </c>
      <c r="U37" s="1001">
        <v>0</v>
      </c>
      <c r="V37" s="1001">
        <v>0</v>
      </c>
      <c r="W37" s="1001">
        <v>0</v>
      </c>
      <c r="X37" s="1001">
        <v>0</v>
      </c>
      <c r="Y37" s="1001">
        <v>0</v>
      </c>
      <c r="Z37" s="1001">
        <v>0</v>
      </c>
      <c r="AA37" s="1001">
        <v>0</v>
      </c>
      <c r="AB37" s="1001">
        <v>0</v>
      </c>
      <c r="AC37" s="1001">
        <v>0</v>
      </c>
      <c r="AD37" s="1001">
        <v>0</v>
      </c>
      <c r="AE37" s="1001">
        <v>-16369</v>
      </c>
      <c r="AF37" s="1001">
        <v>-8893</v>
      </c>
      <c r="AG37" s="1002">
        <f t="shared" ref="AG37:AG68" si="56">SUM(D37:AF37)</f>
        <v>-2155838</v>
      </c>
      <c r="AH37" s="1002">
        <f t="shared" si="48"/>
        <v>8016154.5</v>
      </c>
      <c r="AI37" s="1002">
        <v>6340</v>
      </c>
      <c r="AJ37" s="1003">
        <v>-97885</v>
      </c>
      <c r="AK37" s="1001">
        <f t="shared" si="46"/>
        <v>0</v>
      </c>
      <c r="AL37" s="1001">
        <f t="shared" si="49"/>
        <v>-97885</v>
      </c>
      <c r="AM37" s="1001">
        <f>'[8]October Mid-Year Adj'!J35</f>
        <v>-405760</v>
      </c>
      <c r="AN37" s="1001">
        <f>'[8]February Mid-Year Adj'!J35</f>
        <v>-41210</v>
      </c>
      <c r="AO37" s="1003">
        <f t="shared" si="50"/>
        <v>-446970</v>
      </c>
      <c r="AP37" s="1001">
        <f>[8]Oct_Madison!$W37+[8]Oct_DArbonne!$W37+'[8]Oct_Intl High'!$W37+[8]Oct_NOMMA!$W37+[8]Oct_LFNO!$W37+'[8]Oct_L.C. Charter'!$W37+'[8]Oct_JS Clark'!$W37+[8]Oct_Southwest!$W37+'[8]Oct_LA Key'!$W37+'[8]Oct_Jeff Chamber'!$W37+[8]Oct_Tallulah!$W37+[8]Oct_Northshore!$W37+'[8]Oct_BR Charter'!$W37+[8]Oct_Delta!$W37+[8]Oct_Impact!$W37+[8]Oct_Vision!$W37+[8]Oct_Advantage!$W37+[8]Oct_Iberville!$W37+'[8]Oct_LC Col Prep'!$W37+[8]Oct_Northeast!$W37+'[8]Oct_Acadiana Ren'!$W37+'[8]Oct_Laf Ren'!$W37+[8]Oct_Willow!$W37+[8]Oct_Tangi!$W37+[8]Oct_GEO!$W37+[8]Oct_LAVCA!$W37+'[8]Oct_LA Conn'!$W37</f>
        <v>258128</v>
      </c>
      <c r="AQ37" s="1001">
        <f>[8]Feb_Madison!$W37+[8]Feb_DArbonne!$W37+'[8]Feb_Intl High'!$W37+[8]Feb_NOMMA!$W37+[8]Feb_LFNO!$W37+'[8]Feb_L.C. Charter'!$W37+'[8]Feb_JS Clark'!$W37+[8]Feb_Southwest!$W37+'[8]Feb_LA Key'!$W37+'[8]Feb_Jeff Chamber'!$W37+[8]Feb_Tallulah!$W37+[8]Feb_Northshore!$W37+'[8]Feb_BR Charter'!$W37+[8]Feb_Delta!$W37+[8]Feb_Impact!$W37+[8]Feb_Vision!$W37+[8]Feb_Advantage!$W37+[8]Feb_Iberville!$W37+'[8]Feb_LC Col Prep'!$W37+[8]Feb_Northeast!$W37+'[8]Feb_Acadiana Ren'!$W37+'[8]Feb_Laf Ren'!$W37+[8]Feb_Willow!$W37+[8]Feb_Tangi!$W37+[8]Feb_GEO!$W37+[8]Feb_LAVCA!$W37+'[8]Feb_LA Conn'!$W37</f>
        <v>-19571</v>
      </c>
      <c r="AR37" s="1003">
        <f t="shared" si="51"/>
        <v>238557</v>
      </c>
      <c r="AS37" s="1002">
        <f t="shared" si="52"/>
        <v>7709856.5</v>
      </c>
      <c r="AT37" s="1001">
        <f>+'4_Level 4'!E37</f>
        <v>0</v>
      </c>
      <c r="AU37" s="1001">
        <f>+'4_Level 4'!Q37</f>
        <v>18304</v>
      </c>
      <c r="AV37" s="1002">
        <f t="shared" si="53"/>
        <v>7728161</v>
      </c>
      <c r="AW37" s="1001">
        <v>5450088</v>
      </c>
      <c r="AX37" s="1001">
        <f t="shared" si="54"/>
        <v>2278073</v>
      </c>
      <c r="AY37" s="1001">
        <v>569518</v>
      </c>
      <c r="AZ37" s="1001">
        <f>+'4_Level 4'!J37</f>
        <v>0</v>
      </c>
      <c r="BA37" s="1001">
        <f>+'4_Level 4'!L37</f>
        <v>25000</v>
      </c>
      <c r="BB37" s="1001">
        <f>+'4_Level 4'!M37</f>
        <v>0</v>
      </c>
      <c r="BC37" s="1002">
        <f t="shared" si="55"/>
        <v>7753161</v>
      </c>
    </row>
    <row r="38" spans="1:55" ht="15.6" customHeight="1">
      <c r="A38" s="999">
        <v>34</v>
      </c>
      <c r="B38" s="1000" t="s">
        <v>72</v>
      </c>
      <c r="C38" s="1001">
        <f>'3_Levels 1&amp;2'!AP37</f>
        <v>28862537</v>
      </c>
      <c r="D38" s="1001">
        <v>0</v>
      </c>
      <c r="E38" s="1001">
        <v>0</v>
      </c>
      <c r="F38" s="1001">
        <v>0</v>
      </c>
      <c r="G38" s="1001">
        <v>0</v>
      </c>
      <c r="H38" s="1001">
        <v>0</v>
      </c>
      <c r="I38" s="1001">
        <v>0</v>
      </c>
      <c r="J38" s="1001">
        <v>0</v>
      </c>
      <c r="K38" s="1001">
        <v>0</v>
      </c>
      <c r="L38" s="1001">
        <v>0</v>
      </c>
      <c r="M38" s="1001">
        <v>0</v>
      </c>
      <c r="N38" s="1001">
        <v>0</v>
      </c>
      <c r="O38" s="1001">
        <v>0</v>
      </c>
      <c r="P38" s="1001">
        <v>0</v>
      </c>
      <c r="Q38" s="1001">
        <v>0</v>
      </c>
      <c r="R38" s="1001">
        <v>0</v>
      </c>
      <c r="S38" s="1001">
        <v>0</v>
      </c>
      <c r="T38" s="1001">
        <v>0</v>
      </c>
      <c r="U38" s="1001">
        <v>-5894</v>
      </c>
      <c r="V38" s="1001">
        <v>0</v>
      </c>
      <c r="W38" s="1001">
        <v>0</v>
      </c>
      <c r="X38" s="1001">
        <v>0</v>
      </c>
      <c r="Y38" s="1001">
        <v>0</v>
      </c>
      <c r="Z38" s="1001">
        <v>0</v>
      </c>
      <c r="AA38" s="1001">
        <v>0</v>
      </c>
      <c r="AB38" s="1001">
        <v>0</v>
      </c>
      <c r="AC38" s="1001">
        <v>0</v>
      </c>
      <c r="AD38" s="1001">
        <v>0</v>
      </c>
      <c r="AE38" s="1001">
        <v>-329738</v>
      </c>
      <c r="AF38" s="1001">
        <v>-191142</v>
      </c>
      <c r="AG38" s="1002">
        <f t="shared" si="56"/>
        <v>-526774</v>
      </c>
      <c r="AH38" s="1002">
        <f t="shared" si="48"/>
        <v>28335763</v>
      </c>
      <c r="AI38" s="1002">
        <v>6907</v>
      </c>
      <c r="AJ38" s="1003">
        <v>-58877</v>
      </c>
      <c r="AK38" s="1001">
        <f t="shared" si="46"/>
        <v>0</v>
      </c>
      <c r="AL38" s="1001">
        <f t="shared" si="49"/>
        <v>-58877</v>
      </c>
      <c r="AM38" s="1001">
        <f>'[8]October Mid-Year Adj'!J36</f>
        <v>-752863</v>
      </c>
      <c r="AN38" s="1001">
        <f>'[8]February Mid-Year Adj'!J36</f>
        <v>-279734</v>
      </c>
      <c r="AO38" s="1003">
        <f t="shared" si="50"/>
        <v>-1032597</v>
      </c>
      <c r="AP38" s="1001">
        <f>[8]Oct_Madison!$W38+[8]Oct_DArbonne!$W38+'[8]Oct_Intl High'!$W38+[8]Oct_NOMMA!$W38+[8]Oct_LFNO!$W38+'[8]Oct_L.C. Charter'!$W38+'[8]Oct_JS Clark'!$W38+[8]Oct_Southwest!$W38+'[8]Oct_LA Key'!$W38+'[8]Oct_Jeff Chamber'!$W38+[8]Oct_Tallulah!$W38+[8]Oct_Northshore!$W38+'[8]Oct_BR Charter'!$W38+[8]Oct_Delta!$W38+[8]Oct_Impact!$W38+[8]Oct_Vision!$W38+[8]Oct_Advantage!$W38+[8]Oct_Iberville!$W38+'[8]Oct_LC Col Prep'!$W38+[8]Oct_Northeast!$W38+'[8]Oct_Acadiana Ren'!$W38+'[8]Oct_Laf Ren'!$W38+[8]Oct_Willow!$W38+[8]Oct_Tangi!$W38+[8]Oct_GEO!$W38+[8]Oct_LAVCA!$W38+'[8]Oct_LA Conn'!$W38</f>
        <v>78450</v>
      </c>
      <c r="AQ38" s="1001">
        <f>[8]Feb_Madison!$W38+[8]Feb_DArbonne!$W38+'[8]Feb_Intl High'!$W38+[8]Feb_NOMMA!$W38+[8]Feb_LFNO!$W38+'[8]Feb_L.C. Charter'!$W38+'[8]Feb_JS Clark'!$W38+[8]Feb_Southwest!$W38+'[8]Feb_LA Key'!$W38+'[8]Feb_Jeff Chamber'!$W38+[8]Feb_Tallulah!$W38+[8]Feb_Northshore!$W38+'[8]Feb_BR Charter'!$W38+[8]Feb_Delta!$W38+[8]Feb_Impact!$W38+[8]Feb_Vision!$W38+[8]Feb_Advantage!$W38+[8]Feb_Iberville!$W38+'[8]Feb_LC Col Prep'!$W38+[8]Feb_Northeast!$W38+'[8]Feb_Acadiana Ren'!$W38+'[8]Feb_Laf Ren'!$W38+[8]Feb_Willow!$W38+[8]Feb_Tangi!$W38+[8]Feb_GEO!$W38+[8]Feb_LAVCA!$W38+'[8]Feb_LA Conn'!$W38</f>
        <v>-13607</v>
      </c>
      <c r="AR38" s="1003">
        <f t="shared" si="51"/>
        <v>64843</v>
      </c>
      <c r="AS38" s="1002">
        <f t="shared" si="52"/>
        <v>27309132</v>
      </c>
      <c r="AT38" s="1001">
        <f>+'4_Level 4'!E38</f>
        <v>0</v>
      </c>
      <c r="AU38" s="1001">
        <f>+'4_Level 4'!Q38</f>
        <v>45162</v>
      </c>
      <c r="AV38" s="1002">
        <f t="shared" si="53"/>
        <v>27354294</v>
      </c>
      <c r="AW38" s="1001">
        <v>18924592</v>
      </c>
      <c r="AX38" s="1001">
        <f t="shared" si="54"/>
        <v>8429702</v>
      </c>
      <c r="AY38" s="1001">
        <v>2107426</v>
      </c>
      <c r="AZ38" s="1001">
        <f>+'4_Level 4'!J38</f>
        <v>0</v>
      </c>
      <c r="BA38" s="1001">
        <f>+'4_Level 4'!L38</f>
        <v>25000</v>
      </c>
      <c r="BB38" s="1001">
        <f>+'4_Level 4'!M38</f>
        <v>0</v>
      </c>
      <c r="BC38" s="1002">
        <f t="shared" si="55"/>
        <v>27379294</v>
      </c>
    </row>
    <row r="39" spans="1:55" ht="15.6" customHeight="1">
      <c r="A39" s="1004">
        <v>35</v>
      </c>
      <c r="B39" s="1005" t="s">
        <v>73</v>
      </c>
      <c r="C39" s="1006">
        <f>'3_Levels 1&amp;2'!AP38</f>
        <v>34216845.5</v>
      </c>
      <c r="D39" s="1006">
        <v>0</v>
      </c>
      <c r="E39" s="1006">
        <v>0</v>
      </c>
      <c r="F39" s="1006">
        <v>0</v>
      </c>
      <c r="G39" s="1006">
        <v>0</v>
      </c>
      <c r="H39" s="1006">
        <v>0</v>
      </c>
      <c r="I39" s="1006">
        <v>0</v>
      </c>
      <c r="J39" s="1006">
        <v>0</v>
      </c>
      <c r="K39" s="1006">
        <v>0</v>
      </c>
      <c r="L39" s="1006">
        <v>0</v>
      </c>
      <c r="M39" s="1006">
        <v>0</v>
      </c>
      <c r="N39" s="1006">
        <v>0</v>
      </c>
      <c r="O39" s="1006">
        <v>0</v>
      </c>
      <c r="P39" s="1006">
        <v>0</v>
      </c>
      <c r="Q39" s="1006">
        <v>0</v>
      </c>
      <c r="R39" s="1006">
        <v>0</v>
      </c>
      <c r="S39" s="1006">
        <v>0</v>
      </c>
      <c r="T39" s="1006">
        <v>0</v>
      </c>
      <c r="U39" s="1006">
        <v>0</v>
      </c>
      <c r="V39" s="1006">
        <v>0</v>
      </c>
      <c r="W39" s="1006">
        <v>0</v>
      </c>
      <c r="X39" s="1006">
        <v>0</v>
      </c>
      <c r="Y39" s="1006">
        <v>0</v>
      </c>
      <c r="Z39" s="1006">
        <v>0</v>
      </c>
      <c r="AA39" s="1006">
        <v>0</v>
      </c>
      <c r="AB39" s="1006">
        <v>0</v>
      </c>
      <c r="AC39" s="1006">
        <v>0</v>
      </c>
      <c r="AD39" s="1006">
        <v>0</v>
      </c>
      <c r="AE39" s="1006">
        <v>-105895</v>
      </c>
      <c r="AF39" s="1006">
        <v>-92156</v>
      </c>
      <c r="AG39" s="1007">
        <f t="shared" si="56"/>
        <v>-198051</v>
      </c>
      <c r="AH39" s="1007">
        <f t="shared" si="48"/>
        <v>34018794.5</v>
      </c>
      <c r="AI39" s="1007">
        <v>5569</v>
      </c>
      <c r="AJ39" s="1008">
        <v>-152140</v>
      </c>
      <c r="AK39" s="1006">
        <f t="shared" si="46"/>
        <v>0</v>
      </c>
      <c r="AL39" s="1006">
        <f t="shared" si="49"/>
        <v>-152140</v>
      </c>
      <c r="AM39" s="1006">
        <f>'[8]October Mid-Year Adj'!J37</f>
        <v>-155932</v>
      </c>
      <c r="AN39" s="1006">
        <f>'[8]February Mid-Year Adj'!J37</f>
        <v>-147579</v>
      </c>
      <c r="AO39" s="1008">
        <f t="shared" si="50"/>
        <v>-303511</v>
      </c>
      <c r="AP39" s="1006">
        <f>[8]Oct_Madison!$W39+[8]Oct_DArbonne!$W39+'[8]Oct_Intl High'!$W39+[8]Oct_NOMMA!$W39+[8]Oct_LFNO!$W39+'[8]Oct_L.C. Charter'!$W39+'[8]Oct_JS Clark'!$W39+[8]Oct_Southwest!$W39+'[8]Oct_LA Key'!$W39+'[8]Oct_Jeff Chamber'!$W39+[8]Oct_Tallulah!$W39+[8]Oct_Northshore!$W39+'[8]Oct_BR Charter'!$W39+[8]Oct_Delta!$W39+[8]Oct_Impact!$W39+[8]Oct_Vision!$W39+[8]Oct_Advantage!$W39+[8]Oct_Iberville!$W39+'[8]Oct_LC Col Prep'!$W39+[8]Oct_Northeast!$W39+'[8]Oct_Acadiana Ren'!$W39+'[8]Oct_Laf Ren'!$W39+[8]Oct_Willow!$W39+[8]Oct_Tangi!$W39+[8]Oct_GEO!$W39+[8]Oct_LAVCA!$W39+'[8]Oct_LA Conn'!$W39</f>
        <v>-32529</v>
      </c>
      <c r="AQ39" s="1006">
        <f>[8]Feb_Madison!$W39+[8]Feb_DArbonne!$W39+'[8]Feb_Intl High'!$W39+[8]Feb_NOMMA!$W39+[8]Feb_LFNO!$W39+'[8]Feb_L.C. Charter'!$W39+'[8]Feb_JS Clark'!$W39+[8]Feb_Southwest!$W39+'[8]Feb_LA Key'!$W39+'[8]Feb_Jeff Chamber'!$W39+[8]Feb_Tallulah!$W39+[8]Feb_Northshore!$W39+'[8]Feb_BR Charter'!$W39+[8]Feb_Delta!$W39+[8]Feb_Impact!$W39+[8]Feb_Vision!$W39+[8]Feb_Advantage!$W39+[8]Feb_Iberville!$W39+'[8]Feb_LC Col Prep'!$W39+[8]Feb_Northeast!$W39+'[8]Feb_Acadiana Ren'!$W39+'[8]Feb_Laf Ren'!$W39+[8]Feb_Willow!$W39+[8]Feb_Tangi!$W39+[8]Feb_GEO!$W39+[8]Feb_LAVCA!$W39+'[8]Feb_LA Conn'!$W39</f>
        <v>-10300</v>
      </c>
      <c r="AR39" s="1008">
        <f t="shared" si="51"/>
        <v>-42829</v>
      </c>
      <c r="AS39" s="1007">
        <f t="shared" si="52"/>
        <v>33520314.5</v>
      </c>
      <c r="AT39" s="1006">
        <f>+'4_Level 4'!E39</f>
        <v>0</v>
      </c>
      <c r="AU39" s="1006">
        <f>+'4_Level 4'!Q39</f>
        <v>68224</v>
      </c>
      <c r="AV39" s="1007">
        <f t="shared" si="53"/>
        <v>33588539</v>
      </c>
      <c r="AW39" s="1006">
        <v>22594696</v>
      </c>
      <c r="AX39" s="1006">
        <f t="shared" si="54"/>
        <v>10993843</v>
      </c>
      <c r="AY39" s="1006">
        <v>2748461</v>
      </c>
      <c r="AZ39" s="1006">
        <f>+'4_Level 4'!J39</f>
        <v>0</v>
      </c>
      <c r="BA39" s="1006">
        <f>+'4_Level 4'!L39</f>
        <v>35462</v>
      </c>
      <c r="BB39" s="1006">
        <f>+'4_Level 4'!M39</f>
        <v>0</v>
      </c>
      <c r="BC39" s="1007">
        <f t="shared" si="55"/>
        <v>33624001</v>
      </c>
    </row>
    <row r="40" spans="1:55" ht="15.6" customHeight="1">
      <c r="A40" s="997">
        <v>36</v>
      </c>
      <c r="B40" s="998" t="s">
        <v>74</v>
      </c>
      <c r="C40" s="327">
        <f>'3_Levels 1&amp;2'!AP39</f>
        <v>195304518</v>
      </c>
      <c r="D40" s="327">
        <v>-113784968</v>
      </c>
      <c r="E40" s="327">
        <v>-13001185</v>
      </c>
      <c r="F40" s="327">
        <v>0</v>
      </c>
      <c r="G40" s="327">
        <v>0</v>
      </c>
      <c r="H40" s="327">
        <v>-2033496</v>
      </c>
      <c r="I40" s="327">
        <v>-1216394</v>
      </c>
      <c r="J40" s="327">
        <v>-1956028</v>
      </c>
      <c r="K40" s="327">
        <v>0</v>
      </c>
      <c r="L40" s="327">
        <v>0</v>
      </c>
      <c r="M40" s="327">
        <v>0</v>
      </c>
      <c r="N40" s="327">
        <v>0</v>
      </c>
      <c r="O40" s="327">
        <v>-165595</v>
      </c>
      <c r="P40" s="327">
        <v>0</v>
      </c>
      <c r="Q40" s="327">
        <v>0</v>
      </c>
      <c r="R40" s="327">
        <v>0</v>
      </c>
      <c r="S40" s="327">
        <v>0</v>
      </c>
      <c r="T40" s="327">
        <v>0</v>
      </c>
      <c r="U40" s="327">
        <v>0</v>
      </c>
      <c r="V40" s="327">
        <v>0</v>
      </c>
      <c r="W40" s="327">
        <v>0</v>
      </c>
      <c r="X40" s="327">
        <v>0</v>
      </c>
      <c r="Y40" s="327">
        <v>0</v>
      </c>
      <c r="Z40" s="327">
        <v>0</v>
      </c>
      <c r="AA40" s="327">
        <v>0</v>
      </c>
      <c r="AB40" s="327">
        <v>0</v>
      </c>
      <c r="AC40" s="327">
        <v>0</v>
      </c>
      <c r="AD40" s="327">
        <v>0</v>
      </c>
      <c r="AE40" s="327">
        <v>-337345</v>
      </c>
      <c r="AF40" s="327">
        <v>-290362</v>
      </c>
      <c r="AG40" s="326">
        <f t="shared" si="56"/>
        <v>-132785373</v>
      </c>
      <c r="AH40" s="326">
        <f t="shared" si="48"/>
        <v>62519145</v>
      </c>
      <c r="AI40" s="326">
        <v>4418</v>
      </c>
      <c r="AJ40" s="328">
        <v>-126904</v>
      </c>
      <c r="AK40" s="327">
        <f t="shared" si="46"/>
        <v>0</v>
      </c>
      <c r="AL40" s="327">
        <f t="shared" si="49"/>
        <v>-126904</v>
      </c>
      <c r="AM40" s="327"/>
      <c r="AN40" s="327"/>
      <c r="AO40" s="328">
        <f t="shared" si="50"/>
        <v>0</v>
      </c>
      <c r="AP40" s="327">
        <f>[8]Oct_Madison!$W40+[8]Oct_DArbonne!$W40+'[8]Oct_Intl High'!$W40+[8]Oct_NOMMA!$W40+[8]Oct_LFNO!$W40+'[8]Oct_L.C. Charter'!$W40+'[8]Oct_JS Clark'!$W40+[8]Oct_Southwest!$W40+'[8]Oct_LA Key'!$W40+'[8]Oct_Jeff Chamber'!$W40+[8]Oct_Tallulah!$W40+[8]Oct_Northshore!$W40+'[8]Oct_BR Charter'!$W40+[8]Oct_Delta!$W40+[8]Oct_Impact!$W40+[8]Oct_Vision!$W40+[8]Oct_Advantage!$W40+[8]Oct_Iberville!$W40+'[8]Oct_LC Col Prep'!$W40+[8]Oct_Northeast!$W40+'[8]Oct_Acadiana Ren'!$W40+'[8]Oct_Laf Ren'!$W40+[8]Oct_Willow!$W40+[8]Oct_Tangi!$W40+[8]Oct_GEO!$W40+[8]Oct_LAVCA!$W40+'[8]Oct_LA Conn'!$W40</f>
        <v>500242</v>
      </c>
      <c r="AQ40" s="327">
        <f>[8]Feb_Madison!$W40+[8]Feb_DArbonne!$W40+'[8]Feb_Intl High'!$W40+[8]Feb_NOMMA!$W40+[8]Feb_LFNO!$W40+'[8]Feb_L.C. Charter'!$W40+'[8]Feb_JS Clark'!$W40+[8]Feb_Southwest!$W40+'[8]Feb_LA Key'!$W40+'[8]Feb_Jeff Chamber'!$W40+[8]Feb_Tallulah!$W40+[8]Feb_Northshore!$W40+'[8]Feb_BR Charter'!$W40+[8]Feb_Delta!$W40+[8]Feb_Impact!$W40+[8]Feb_Vision!$W40+[8]Feb_Advantage!$W40+[8]Feb_Iberville!$W40+'[8]Feb_LC Col Prep'!$W40+[8]Feb_Northeast!$W40+'[8]Feb_Acadiana Ren'!$W40+'[8]Feb_Laf Ren'!$W40+[8]Feb_Willow!$W40+[8]Feb_Tangi!$W40+[8]Feb_GEO!$W40+[8]Feb_LAVCA!$W40+'[8]Feb_LA Conn'!$W40</f>
        <v>47263</v>
      </c>
      <c r="AR40" s="328">
        <f t="shared" si="51"/>
        <v>547505</v>
      </c>
      <c r="AS40" s="326">
        <f t="shared" si="52"/>
        <v>62939746</v>
      </c>
      <c r="AT40" s="327">
        <f>+'4_Level 4'!E40</f>
        <v>546000</v>
      </c>
      <c r="AU40" s="327">
        <f>+'4_Level 4'!Q40</f>
        <v>191932</v>
      </c>
      <c r="AV40" s="326">
        <f t="shared" si="53"/>
        <v>63677678</v>
      </c>
      <c r="AW40" s="327">
        <v>42451784</v>
      </c>
      <c r="AX40" s="327">
        <f t="shared" si="54"/>
        <v>21225894</v>
      </c>
      <c r="AY40" s="327">
        <v>5306473</v>
      </c>
      <c r="AZ40" s="327">
        <f>+'4_Level 4'!J40</f>
        <v>48000</v>
      </c>
      <c r="BA40" s="327">
        <f>+'4_Level 4'!L40</f>
        <v>43792</v>
      </c>
      <c r="BB40" s="327">
        <f>+'4_Level 4'!M40</f>
        <v>173243</v>
      </c>
      <c r="BC40" s="326">
        <f t="shared" si="55"/>
        <v>63942713</v>
      </c>
    </row>
    <row r="41" spans="1:55" ht="15.6" customHeight="1">
      <c r="A41" s="999">
        <v>37</v>
      </c>
      <c r="B41" s="1000" t="s">
        <v>75</v>
      </c>
      <c r="C41" s="1001">
        <f>'3_Levels 1&amp;2'!AP40</f>
        <v>122085190</v>
      </c>
      <c r="D41" s="1001">
        <v>0</v>
      </c>
      <c r="E41" s="1001">
        <v>0</v>
      </c>
      <c r="F41" s="1001">
        <v>0</v>
      </c>
      <c r="G41" s="1001">
        <v>-29139</v>
      </c>
      <c r="H41" s="1001">
        <v>0</v>
      </c>
      <c r="I41" s="1001">
        <v>0</v>
      </c>
      <c r="J41" s="1001">
        <v>0</v>
      </c>
      <c r="K41" s="1001">
        <v>0</v>
      </c>
      <c r="L41" s="1001">
        <v>0</v>
      </c>
      <c r="M41" s="1001">
        <v>0</v>
      </c>
      <c r="N41" s="1001">
        <v>0</v>
      </c>
      <c r="O41" s="1001">
        <v>0</v>
      </c>
      <c r="P41" s="1001">
        <v>0</v>
      </c>
      <c r="Q41" s="1001">
        <v>0</v>
      </c>
      <c r="R41" s="1001">
        <v>0</v>
      </c>
      <c r="S41" s="1001">
        <v>0</v>
      </c>
      <c r="T41" s="1001">
        <v>0</v>
      </c>
      <c r="U41" s="1001">
        <v>-256080</v>
      </c>
      <c r="V41" s="1001">
        <v>0</v>
      </c>
      <c r="W41" s="1001">
        <v>0</v>
      </c>
      <c r="X41" s="1001">
        <v>0</v>
      </c>
      <c r="Y41" s="1001">
        <v>0</v>
      </c>
      <c r="Z41" s="1001">
        <v>0</v>
      </c>
      <c r="AA41" s="1001">
        <v>0</v>
      </c>
      <c r="AB41" s="1001">
        <v>-2913</v>
      </c>
      <c r="AC41" s="1001">
        <v>0</v>
      </c>
      <c r="AD41" s="1001">
        <v>0</v>
      </c>
      <c r="AE41" s="1001">
        <v>-285169</v>
      </c>
      <c r="AF41" s="1001">
        <v>-221758</v>
      </c>
      <c r="AG41" s="1002">
        <f t="shared" si="56"/>
        <v>-795059</v>
      </c>
      <c r="AH41" s="1002">
        <f t="shared" si="48"/>
        <v>121290131</v>
      </c>
      <c r="AI41" s="1002">
        <v>6325</v>
      </c>
      <c r="AJ41" s="1003">
        <v>-429156</v>
      </c>
      <c r="AK41" s="1001">
        <f t="shared" si="46"/>
        <v>0</v>
      </c>
      <c r="AL41" s="1001">
        <f t="shared" si="49"/>
        <v>-429156</v>
      </c>
      <c r="AM41" s="1001">
        <f>'[8]October Mid-Year Adj'!J39</f>
        <v>-948750</v>
      </c>
      <c r="AN41" s="1001">
        <f>'[8]February Mid-Year Adj'!J39</f>
        <v>47438</v>
      </c>
      <c r="AO41" s="1003">
        <f t="shared" si="50"/>
        <v>-901312</v>
      </c>
      <c r="AP41" s="1001">
        <f>[8]Oct_Madison!$W41+[8]Oct_DArbonne!$W41+'[8]Oct_Intl High'!$W41+[8]Oct_NOMMA!$W41+[8]Oct_LFNO!$W41+'[8]Oct_L.C. Charter'!$W41+'[8]Oct_JS Clark'!$W41+[8]Oct_Southwest!$W41+'[8]Oct_LA Key'!$W41+'[8]Oct_Jeff Chamber'!$W41+[8]Oct_Tallulah!$W41+[8]Oct_Northshore!$W41+'[8]Oct_BR Charter'!$W41+[8]Oct_Delta!$W41+[8]Oct_Impact!$W41+[8]Oct_Vision!$W41+[8]Oct_Advantage!$W41+[8]Oct_Iberville!$W41+'[8]Oct_LC Col Prep'!$W41+[8]Oct_Northeast!$W41+'[8]Oct_Acadiana Ren'!$W41+'[8]Oct_Laf Ren'!$W41+[8]Oct_Willow!$W41+[8]Oct_Tangi!$W41+[8]Oct_GEO!$W41+[8]Oct_LAVCA!$W41+'[8]Oct_LA Conn'!$W41</f>
        <v>-187021</v>
      </c>
      <c r="AQ41" s="1001">
        <f>[8]Feb_Madison!$W41+[8]Feb_DArbonne!$W41+'[8]Feb_Intl High'!$W41+[8]Feb_NOMMA!$W41+[8]Feb_LFNO!$W41+'[8]Feb_L.C. Charter'!$W41+'[8]Feb_JS Clark'!$W41+[8]Feb_Southwest!$W41+'[8]Feb_LA Key'!$W41+'[8]Feb_Jeff Chamber'!$W41+[8]Feb_Tallulah!$W41+[8]Feb_Northshore!$W41+'[8]Feb_BR Charter'!$W41+[8]Feb_Delta!$W41+[8]Feb_Impact!$W41+[8]Feb_Vision!$W41+[8]Feb_Advantage!$W41+[8]Feb_Iberville!$W41+'[8]Feb_LC Col Prep'!$W41+[8]Feb_Northeast!$W41+'[8]Feb_Acadiana Ren'!$W41+'[8]Feb_Laf Ren'!$W41+[8]Feb_Willow!$W41+[8]Feb_Tangi!$W41+[8]Feb_GEO!$W41+[8]Feb_LAVCA!$W41+'[8]Feb_LA Conn'!$W41</f>
        <v>-1101</v>
      </c>
      <c r="AR41" s="1003">
        <f t="shared" si="51"/>
        <v>-188122</v>
      </c>
      <c r="AS41" s="1002">
        <f t="shared" si="52"/>
        <v>119771541</v>
      </c>
      <c r="AT41" s="1001">
        <f>+'4_Level 4'!E41</f>
        <v>0</v>
      </c>
      <c r="AU41" s="1001">
        <f>+'4_Level 4'!Q41</f>
        <v>223418</v>
      </c>
      <c r="AV41" s="1002">
        <f t="shared" si="53"/>
        <v>119994959</v>
      </c>
      <c r="AW41" s="1001">
        <v>80597512</v>
      </c>
      <c r="AX41" s="1001">
        <f t="shared" si="54"/>
        <v>39397447</v>
      </c>
      <c r="AY41" s="1001">
        <v>9849362</v>
      </c>
      <c r="AZ41" s="1001">
        <f>+'4_Level 4'!J41</f>
        <v>0</v>
      </c>
      <c r="BA41" s="1001">
        <f>+'4_Level 4'!L41</f>
        <v>49504</v>
      </c>
      <c r="BB41" s="1001">
        <f>+'4_Level 4'!M41</f>
        <v>30482</v>
      </c>
      <c r="BC41" s="1002">
        <f t="shared" si="55"/>
        <v>120074945</v>
      </c>
    </row>
    <row r="42" spans="1:55" ht="15.6" customHeight="1">
      <c r="A42" s="999">
        <v>38</v>
      </c>
      <c r="B42" s="1000" t="s">
        <v>76</v>
      </c>
      <c r="C42" s="1001">
        <f>'3_Levels 1&amp;2'!AP41</f>
        <v>10652388</v>
      </c>
      <c r="D42" s="1001">
        <v>0</v>
      </c>
      <c r="E42" s="1001">
        <v>0</v>
      </c>
      <c r="F42" s="1001">
        <v>0</v>
      </c>
      <c r="G42" s="1001">
        <v>0</v>
      </c>
      <c r="H42" s="1001">
        <v>0</v>
      </c>
      <c r="I42" s="1001">
        <v>-42306</v>
      </c>
      <c r="J42" s="1001">
        <v>-16646</v>
      </c>
      <c r="K42" s="1001">
        <v>0</v>
      </c>
      <c r="L42" s="1001">
        <v>0</v>
      </c>
      <c r="M42" s="1001">
        <v>0</v>
      </c>
      <c r="N42" s="1001">
        <v>0</v>
      </c>
      <c r="O42" s="1001">
        <v>-9517</v>
      </c>
      <c r="P42" s="1001">
        <v>0</v>
      </c>
      <c r="Q42" s="1001">
        <v>0</v>
      </c>
      <c r="R42" s="1001">
        <v>0</v>
      </c>
      <c r="S42" s="1001">
        <v>0</v>
      </c>
      <c r="T42" s="1001">
        <v>0</v>
      </c>
      <c r="U42" s="1001">
        <v>0</v>
      </c>
      <c r="V42" s="1001">
        <v>0</v>
      </c>
      <c r="W42" s="1001">
        <v>0</v>
      </c>
      <c r="X42" s="1001">
        <v>0</v>
      </c>
      <c r="Y42" s="1001">
        <v>0</v>
      </c>
      <c r="Z42" s="1001">
        <v>0</v>
      </c>
      <c r="AA42" s="1001">
        <v>0</v>
      </c>
      <c r="AB42" s="1001">
        <v>0</v>
      </c>
      <c r="AC42" s="1001">
        <v>0</v>
      </c>
      <c r="AD42" s="1001">
        <v>0</v>
      </c>
      <c r="AE42" s="1001">
        <v>-9842</v>
      </c>
      <c r="AF42" s="1001">
        <v>-51374</v>
      </c>
      <c r="AG42" s="1002">
        <f t="shared" si="56"/>
        <v>-129685</v>
      </c>
      <c r="AH42" s="1002">
        <f t="shared" si="48"/>
        <v>10522703</v>
      </c>
      <c r="AI42" s="1002">
        <v>2735</v>
      </c>
      <c r="AJ42" s="1003">
        <v>-59546</v>
      </c>
      <c r="AK42" s="1001">
        <f t="shared" si="46"/>
        <v>0</v>
      </c>
      <c r="AL42" s="1001">
        <f t="shared" si="49"/>
        <v>-59546</v>
      </c>
      <c r="AM42" s="1001">
        <f>'[8]October Mid-Year Adj'!J40</f>
        <v>92990</v>
      </c>
      <c r="AN42" s="1001">
        <f>'[8]February Mid-Year Adj'!J40</f>
        <v>-39658</v>
      </c>
      <c r="AO42" s="1003">
        <f t="shared" si="50"/>
        <v>53332</v>
      </c>
      <c r="AP42" s="1001">
        <f>[8]Oct_Madison!$W42+[8]Oct_DArbonne!$W42+'[8]Oct_Intl High'!$W42+[8]Oct_NOMMA!$W42+[8]Oct_LFNO!$W42+'[8]Oct_L.C. Charter'!$W42+'[8]Oct_JS Clark'!$W42+[8]Oct_Southwest!$W42+'[8]Oct_LA Key'!$W42+'[8]Oct_Jeff Chamber'!$W42+[8]Oct_Tallulah!$W42+[8]Oct_Northshore!$W42+'[8]Oct_BR Charter'!$W42+[8]Oct_Delta!$W42+[8]Oct_Impact!$W42+[8]Oct_Vision!$W42+[8]Oct_Advantage!$W42+[8]Oct_Iberville!$W42+'[8]Oct_LC Col Prep'!$W42+[8]Oct_Northeast!$W42+'[8]Oct_Acadiana Ren'!$W42+'[8]Oct_Laf Ren'!$W42+[8]Oct_Willow!$W42+[8]Oct_Tangi!$W42+[8]Oct_GEO!$W42+[8]Oct_LAVCA!$W42+'[8]Oct_LA Conn'!$W42</f>
        <v>-13304</v>
      </c>
      <c r="AQ42" s="1001">
        <f>[8]Feb_Madison!$W42+[8]Feb_DArbonne!$W42+'[8]Feb_Intl High'!$W42+[8]Feb_NOMMA!$W42+[8]Feb_LFNO!$W42+'[8]Feb_L.C. Charter'!$W42+'[8]Feb_JS Clark'!$W42+[8]Feb_Southwest!$W42+'[8]Feb_LA Key'!$W42+'[8]Feb_Jeff Chamber'!$W42+[8]Feb_Tallulah!$W42+[8]Feb_Northshore!$W42+'[8]Feb_BR Charter'!$W42+[8]Feb_Delta!$W42+[8]Feb_Impact!$W42+[8]Feb_Vision!$W42+[8]Feb_Advantage!$W42+[8]Feb_Iberville!$W42+'[8]Feb_LC Col Prep'!$W42+[8]Feb_Northeast!$W42+'[8]Feb_Acadiana Ren'!$W42+'[8]Feb_Laf Ren'!$W42+[8]Feb_Willow!$W42+[8]Feb_Tangi!$W42+[8]Feb_GEO!$W42+[8]Feb_LAVCA!$W42+'[8]Feb_LA Conn'!$W42</f>
        <v>6894</v>
      </c>
      <c r="AR42" s="1003">
        <f t="shared" si="51"/>
        <v>-6410</v>
      </c>
      <c r="AS42" s="1002">
        <f t="shared" si="52"/>
        <v>10510079</v>
      </c>
      <c r="AT42" s="1001">
        <f>+'4_Level 4'!E42</f>
        <v>0</v>
      </c>
      <c r="AU42" s="1001">
        <f>+'4_Level 4'!Q42</f>
        <v>45994</v>
      </c>
      <c r="AV42" s="1002">
        <f t="shared" si="53"/>
        <v>10556073</v>
      </c>
      <c r="AW42" s="1001">
        <v>7001824</v>
      </c>
      <c r="AX42" s="1001">
        <f t="shared" si="54"/>
        <v>3554249</v>
      </c>
      <c r="AY42" s="1001">
        <v>888562</v>
      </c>
      <c r="AZ42" s="1001">
        <f>+'4_Level 4'!J42</f>
        <v>0</v>
      </c>
      <c r="BA42" s="1001">
        <f>+'4_Level 4'!L42</f>
        <v>27370</v>
      </c>
      <c r="BB42" s="1001">
        <f>+'4_Level 4'!M42</f>
        <v>0</v>
      </c>
      <c r="BC42" s="1002">
        <f t="shared" si="55"/>
        <v>10583443</v>
      </c>
    </row>
    <row r="43" spans="1:55" ht="15.6" customHeight="1">
      <c r="A43" s="999">
        <v>39</v>
      </c>
      <c r="B43" s="1000" t="s">
        <v>77</v>
      </c>
      <c r="C43" s="1001">
        <f>'3_Levels 1&amp;2'!AP42</f>
        <v>11206018</v>
      </c>
      <c r="D43" s="1001">
        <v>0</v>
      </c>
      <c r="E43" s="1001">
        <v>0</v>
      </c>
      <c r="F43" s="1001">
        <v>0</v>
      </c>
      <c r="G43" s="1001">
        <v>0</v>
      </c>
      <c r="H43" s="1001">
        <v>0</v>
      </c>
      <c r="I43" s="1001">
        <v>0</v>
      </c>
      <c r="J43" s="1001">
        <v>0</v>
      </c>
      <c r="K43" s="1001">
        <v>0</v>
      </c>
      <c r="L43" s="1001">
        <v>0</v>
      </c>
      <c r="M43" s="1001">
        <v>0</v>
      </c>
      <c r="N43" s="1001">
        <v>-26030</v>
      </c>
      <c r="O43" s="1001">
        <v>0</v>
      </c>
      <c r="P43" s="1001">
        <v>0</v>
      </c>
      <c r="Q43" s="1001">
        <v>0</v>
      </c>
      <c r="R43" s="1001">
        <v>0</v>
      </c>
      <c r="S43" s="1001">
        <v>0</v>
      </c>
      <c r="T43" s="1001">
        <v>0</v>
      </c>
      <c r="U43" s="1001">
        <v>0</v>
      </c>
      <c r="V43" s="1001">
        <v>-6965</v>
      </c>
      <c r="W43" s="1001">
        <v>0</v>
      </c>
      <c r="X43" s="1001">
        <v>0</v>
      </c>
      <c r="Y43" s="1001">
        <v>0</v>
      </c>
      <c r="Z43" s="1001">
        <v>0</v>
      </c>
      <c r="AA43" s="1001">
        <v>0</v>
      </c>
      <c r="AB43" s="1001">
        <v>0</v>
      </c>
      <c r="AC43" s="1001">
        <v>0</v>
      </c>
      <c r="AD43" s="1001">
        <v>0</v>
      </c>
      <c r="AE43" s="1001">
        <v>-37851</v>
      </c>
      <c r="AF43" s="1001">
        <v>-97618</v>
      </c>
      <c r="AG43" s="1002">
        <f t="shared" si="56"/>
        <v>-168464</v>
      </c>
      <c r="AH43" s="1002">
        <f t="shared" si="48"/>
        <v>11037554</v>
      </c>
      <c r="AI43" s="1002">
        <v>4176</v>
      </c>
      <c r="AJ43" s="1003">
        <v>-9152</v>
      </c>
      <c r="AK43" s="1001">
        <f t="shared" si="46"/>
        <v>0</v>
      </c>
      <c r="AL43" s="1001">
        <f t="shared" si="49"/>
        <v>-9152</v>
      </c>
      <c r="AM43" s="1001">
        <f>'[8]October Mid-Year Adj'!J41</f>
        <v>354960</v>
      </c>
      <c r="AN43" s="1001">
        <f>'[8]February Mid-Year Adj'!J41</f>
        <v>14616</v>
      </c>
      <c r="AO43" s="1003">
        <f t="shared" si="50"/>
        <v>369576</v>
      </c>
      <c r="AP43" s="1001">
        <f>[8]Oct_Madison!$W43+[8]Oct_DArbonne!$W43+'[8]Oct_Intl High'!$W43+[8]Oct_NOMMA!$W43+[8]Oct_LFNO!$W43+'[8]Oct_L.C. Charter'!$W43+'[8]Oct_JS Clark'!$W43+[8]Oct_Southwest!$W43+'[8]Oct_LA Key'!$W43+'[8]Oct_Jeff Chamber'!$W43+[8]Oct_Tallulah!$W43+[8]Oct_Northshore!$W43+'[8]Oct_BR Charter'!$W43+[8]Oct_Delta!$W43+[8]Oct_Impact!$W43+[8]Oct_Vision!$W43+[8]Oct_Advantage!$W43+[8]Oct_Iberville!$W43+'[8]Oct_LC Col Prep'!$W43+[8]Oct_Northeast!$W43+'[8]Oct_Acadiana Ren'!$W43+'[8]Oct_Laf Ren'!$W43+[8]Oct_Willow!$W43+[8]Oct_Tangi!$W43+[8]Oct_GEO!$W43+[8]Oct_LAVCA!$W43+'[8]Oct_LA Conn'!$W43</f>
        <v>-28990</v>
      </c>
      <c r="AQ43" s="1001">
        <f>[8]Feb_Madison!$W43+[8]Feb_DArbonne!$W43+'[8]Feb_Intl High'!$W43+[8]Feb_NOMMA!$W43+[8]Feb_LFNO!$W43+'[8]Feb_L.C. Charter'!$W43+'[8]Feb_JS Clark'!$W43+[8]Feb_Southwest!$W43+'[8]Feb_LA Key'!$W43+'[8]Feb_Jeff Chamber'!$W43+[8]Feb_Tallulah!$W43+[8]Feb_Northshore!$W43+'[8]Feb_BR Charter'!$W43+[8]Feb_Delta!$W43+[8]Feb_Impact!$W43+[8]Feb_Vision!$W43+[8]Feb_Advantage!$W43+[8]Feb_Iberville!$W43+'[8]Feb_LC Col Prep'!$W43+[8]Feb_Northeast!$W43+'[8]Feb_Acadiana Ren'!$W43+'[8]Feb_Laf Ren'!$W43+[8]Feb_Willow!$W43+[8]Feb_Tangi!$W43+[8]Feb_GEO!$W43+[8]Feb_LAVCA!$W43+'[8]Feb_LA Conn'!$W43</f>
        <v>6616</v>
      </c>
      <c r="AR43" s="1003">
        <f t="shared" si="51"/>
        <v>-22374</v>
      </c>
      <c r="AS43" s="1002">
        <f t="shared" si="52"/>
        <v>11375604</v>
      </c>
      <c r="AT43" s="1001">
        <f>+'4_Level 4'!E43</f>
        <v>0</v>
      </c>
      <c r="AU43" s="1001">
        <f>+'4_Level 4'!Q43</f>
        <v>28288</v>
      </c>
      <c r="AV43" s="1002">
        <f t="shared" si="53"/>
        <v>11403892</v>
      </c>
      <c r="AW43" s="1001">
        <v>7356208</v>
      </c>
      <c r="AX43" s="1001">
        <f t="shared" si="54"/>
        <v>4047684</v>
      </c>
      <c r="AY43" s="1001">
        <v>1011921</v>
      </c>
      <c r="AZ43" s="1001">
        <f>+'4_Level 4'!J43</f>
        <v>6000</v>
      </c>
      <c r="BA43" s="1001">
        <f>+'4_Level 4'!L43</f>
        <v>41174</v>
      </c>
      <c r="BB43" s="1001">
        <f>+'4_Level 4'!M43</f>
        <v>4186</v>
      </c>
      <c r="BC43" s="1002">
        <f t="shared" si="55"/>
        <v>11455252</v>
      </c>
    </row>
    <row r="44" spans="1:55" ht="15.6" customHeight="1">
      <c r="A44" s="1004">
        <v>40</v>
      </c>
      <c r="B44" s="1005" t="s">
        <v>78</v>
      </c>
      <c r="C44" s="1006">
        <f>'3_Levels 1&amp;2'!AP43</f>
        <v>134685850</v>
      </c>
      <c r="D44" s="1006">
        <v>0</v>
      </c>
      <c r="E44" s="1006">
        <v>0</v>
      </c>
      <c r="F44" s="1006">
        <v>0</v>
      </c>
      <c r="G44" s="1006">
        <v>0</v>
      </c>
      <c r="H44" s="1006">
        <v>0</v>
      </c>
      <c r="I44" s="1006">
        <v>0</v>
      </c>
      <c r="J44" s="1006">
        <v>0</v>
      </c>
      <c r="K44" s="1006">
        <v>0</v>
      </c>
      <c r="L44" s="1006">
        <v>0</v>
      </c>
      <c r="M44" s="1006">
        <v>0</v>
      </c>
      <c r="N44" s="1006">
        <v>0</v>
      </c>
      <c r="O44" s="1006">
        <v>0</v>
      </c>
      <c r="P44" s="1006">
        <v>0</v>
      </c>
      <c r="Q44" s="1006">
        <v>0</v>
      </c>
      <c r="R44" s="1006">
        <v>0</v>
      </c>
      <c r="S44" s="1006">
        <v>0</v>
      </c>
      <c r="T44" s="1006">
        <v>0</v>
      </c>
      <c r="U44" s="1006">
        <v>0</v>
      </c>
      <c r="V44" s="1006">
        <v>0</v>
      </c>
      <c r="W44" s="1006">
        <v>0</v>
      </c>
      <c r="X44" s="1006">
        <v>0</v>
      </c>
      <c r="Y44" s="1006">
        <v>0</v>
      </c>
      <c r="Z44" s="1006">
        <v>0</v>
      </c>
      <c r="AA44" s="1006">
        <v>0</v>
      </c>
      <c r="AB44" s="1006">
        <v>0</v>
      </c>
      <c r="AC44" s="1006">
        <v>0</v>
      </c>
      <c r="AD44" s="1006">
        <v>0</v>
      </c>
      <c r="AE44" s="1006">
        <v>-252684</v>
      </c>
      <c r="AF44" s="1006">
        <v>-303467</v>
      </c>
      <c r="AG44" s="1007">
        <f t="shared" si="56"/>
        <v>-556151</v>
      </c>
      <c r="AH44" s="1007">
        <f t="shared" si="48"/>
        <v>134129699</v>
      </c>
      <c r="AI44" s="1007">
        <v>5952</v>
      </c>
      <c r="AJ44" s="1008">
        <v>-316914</v>
      </c>
      <c r="AK44" s="1006">
        <f t="shared" si="46"/>
        <v>0</v>
      </c>
      <c r="AL44" s="1006">
        <f t="shared" si="49"/>
        <v>-316914</v>
      </c>
      <c r="AM44" s="1006">
        <f>'[8]October Mid-Year Adj'!J42</f>
        <v>-577344</v>
      </c>
      <c r="AN44" s="1006">
        <f>'[8]February Mid-Year Adj'!J42</f>
        <v>-505920</v>
      </c>
      <c r="AO44" s="1008">
        <f t="shared" si="50"/>
        <v>-1083264</v>
      </c>
      <c r="AP44" s="1006">
        <f>[8]Oct_Madison!$W44+[8]Oct_DArbonne!$W44+'[8]Oct_Intl High'!$W44+[8]Oct_NOMMA!$W44+[8]Oct_LFNO!$W44+'[8]Oct_L.C. Charter'!$W44+'[8]Oct_JS Clark'!$W44+[8]Oct_Southwest!$W44+'[8]Oct_LA Key'!$W44+'[8]Oct_Jeff Chamber'!$W44+[8]Oct_Tallulah!$W44+[8]Oct_Northshore!$W44+'[8]Oct_BR Charter'!$W44+[8]Oct_Delta!$W44+[8]Oct_Impact!$W44+[8]Oct_Vision!$W44+[8]Oct_Advantage!$W44+[8]Oct_Iberville!$W44+'[8]Oct_LC Col Prep'!$W44+[8]Oct_Northeast!$W44+'[8]Oct_Acadiana Ren'!$W44+'[8]Oct_Laf Ren'!$W44+[8]Oct_Willow!$W44+[8]Oct_Tangi!$W44+[8]Oct_GEO!$W44+[8]Oct_LAVCA!$W44+'[8]Oct_LA Conn'!$W44</f>
        <v>-27883</v>
      </c>
      <c r="AQ44" s="1006">
        <f>[8]Feb_Madison!$W44+[8]Feb_DArbonne!$W44+'[8]Feb_Intl High'!$W44+[8]Feb_NOMMA!$W44+[8]Feb_LFNO!$W44+'[8]Feb_L.C. Charter'!$W44+'[8]Feb_JS Clark'!$W44+[8]Feb_Southwest!$W44+'[8]Feb_LA Key'!$W44+'[8]Feb_Jeff Chamber'!$W44+[8]Feb_Tallulah!$W44+[8]Feb_Northshore!$W44+'[8]Feb_BR Charter'!$W44+[8]Feb_Delta!$W44+[8]Feb_Impact!$W44+[8]Feb_Vision!$W44+[8]Feb_Advantage!$W44+[8]Feb_Iberville!$W44+'[8]Feb_LC Col Prep'!$W44+[8]Feb_Northeast!$W44+'[8]Feb_Acadiana Ren'!$W44+'[8]Feb_Laf Ren'!$W44+[8]Feb_Willow!$W44+[8]Feb_Tangi!$W44+[8]Feb_GEO!$W44+[8]Feb_LAVCA!$W44+'[8]Feb_LA Conn'!$W44</f>
        <v>-31704</v>
      </c>
      <c r="AR44" s="1008">
        <f t="shared" si="51"/>
        <v>-59587</v>
      </c>
      <c r="AS44" s="1007">
        <f t="shared" si="52"/>
        <v>132669934</v>
      </c>
      <c r="AT44" s="1006">
        <f>+'4_Level 4'!E44</f>
        <v>0</v>
      </c>
      <c r="AU44" s="1006">
        <f>+'4_Level 4'!Q44</f>
        <v>259012</v>
      </c>
      <c r="AV44" s="1007">
        <f t="shared" si="53"/>
        <v>132928946</v>
      </c>
      <c r="AW44" s="1006">
        <v>89341472</v>
      </c>
      <c r="AX44" s="1006">
        <f t="shared" si="54"/>
        <v>43587474</v>
      </c>
      <c r="AY44" s="1006">
        <v>10896869</v>
      </c>
      <c r="AZ44" s="1006">
        <f>+'4_Level 4'!J44</f>
        <v>0</v>
      </c>
      <c r="BA44" s="1006">
        <f>+'4_Level 4'!L44</f>
        <v>188496</v>
      </c>
      <c r="BB44" s="1006">
        <f>+'4_Level 4'!M44</f>
        <v>113097</v>
      </c>
      <c r="BC44" s="1007">
        <f t="shared" si="55"/>
        <v>133230539</v>
      </c>
    </row>
    <row r="45" spans="1:55" ht="15.6" customHeight="1">
      <c r="A45" s="997">
        <v>41</v>
      </c>
      <c r="B45" s="998" t="s">
        <v>79</v>
      </c>
      <c r="C45" s="327">
        <f>'3_Levels 1&amp;2'!AP44</f>
        <v>5061101.5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-20734</v>
      </c>
      <c r="AF45" s="327">
        <v>-8752</v>
      </c>
      <c r="AG45" s="326">
        <f t="shared" si="56"/>
        <v>-29486</v>
      </c>
      <c r="AH45" s="326">
        <f t="shared" si="48"/>
        <v>5031615.5</v>
      </c>
      <c r="AI45" s="326">
        <v>3534</v>
      </c>
      <c r="AJ45" s="328">
        <v>-9583</v>
      </c>
      <c r="AK45" s="327">
        <f t="shared" si="46"/>
        <v>0</v>
      </c>
      <c r="AL45" s="327">
        <f t="shared" si="49"/>
        <v>-9583</v>
      </c>
      <c r="AM45" s="327">
        <f>'[8]October Mid-Year Adj'!J43</f>
        <v>38874</v>
      </c>
      <c r="AN45" s="327">
        <f>'[8]February Mid-Year Adj'!J43</f>
        <v>19437</v>
      </c>
      <c r="AO45" s="328">
        <f t="shared" si="50"/>
        <v>58311</v>
      </c>
      <c r="AP45" s="327">
        <f>[8]Oct_Madison!$W45+[8]Oct_DArbonne!$W45+'[8]Oct_Intl High'!$W45+[8]Oct_NOMMA!$W45+[8]Oct_LFNO!$W45+'[8]Oct_L.C. Charter'!$W45+'[8]Oct_JS Clark'!$W45+[8]Oct_Southwest!$W45+'[8]Oct_LA Key'!$W45+'[8]Oct_Jeff Chamber'!$W45+[8]Oct_Tallulah!$W45+[8]Oct_Northshore!$W45+'[8]Oct_BR Charter'!$W45+[8]Oct_Delta!$W45+[8]Oct_Impact!$W45+[8]Oct_Vision!$W45+[8]Oct_Advantage!$W45+[8]Oct_Iberville!$W45+'[8]Oct_LC Col Prep'!$W45+[8]Oct_Northeast!$W45+'[8]Oct_Acadiana Ren'!$W45+'[8]Oct_Laf Ren'!$W45+[8]Oct_Willow!$W45+[8]Oct_Tangi!$W45+[8]Oct_GEO!$W45+[8]Oct_LAVCA!$W45+'[8]Oct_LA Conn'!$W45</f>
        <v>-2147</v>
      </c>
      <c r="AQ45" s="327">
        <f>[8]Feb_Madison!$W45+[8]Feb_DArbonne!$W45+'[8]Feb_Intl High'!$W45+[8]Feb_NOMMA!$W45+[8]Feb_LFNO!$W45+'[8]Feb_L.C. Charter'!$W45+'[8]Feb_JS Clark'!$W45+[8]Feb_Southwest!$W45+'[8]Feb_LA Key'!$W45+'[8]Feb_Jeff Chamber'!$W45+[8]Feb_Tallulah!$W45+[8]Feb_Northshore!$W45+'[8]Feb_BR Charter'!$W45+[8]Feb_Delta!$W45+[8]Feb_Impact!$W45+[8]Feb_Vision!$W45+[8]Feb_Advantage!$W45+[8]Feb_Iberville!$W45+'[8]Feb_LC Col Prep'!$W45+[8]Feb_Northeast!$W45+'[8]Feb_Acadiana Ren'!$W45+'[8]Feb_Laf Ren'!$W45+[8]Feb_Willow!$W45+[8]Feb_Tangi!$W45+[8]Feb_GEO!$W45+[8]Feb_LAVCA!$W45+'[8]Feb_LA Conn'!$W45</f>
        <v>-1191</v>
      </c>
      <c r="AR45" s="328">
        <f t="shared" si="51"/>
        <v>-3338</v>
      </c>
      <c r="AS45" s="326">
        <f t="shared" si="52"/>
        <v>5077005.5</v>
      </c>
      <c r="AT45" s="327">
        <f>+'4_Level 4'!E45</f>
        <v>0</v>
      </c>
      <c r="AU45" s="327">
        <f>+'4_Level 4'!Q45</f>
        <v>15912</v>
      </c>
      <c r="AV45" s="326">
        <f t="shared" si="53"/>
        <v>5092918</v>
      </c>
      <c r="AW45" s="327">
        <v>3356408</v>
      </c>
      <c r="AX45" s="327">
        <f t="shared" si="54"/>
        <v>1736510</v>
      </c>
      <c r="AY45" s="327">
        <v>434128</v>
      </c>
      <c r="AZ45" s="327">
        <f>+'4_Level 4'!J45</f>
        <v>0</v>
      </c>
      <c r="BA45" s="327">
        <f>+'4_Level 4'!L45</f>
        <v>42602</v>
      </c>
      <c r="BB45" s="327">
        <f>+'4_Level 4'!M45</f>
        <v>0</v>
      </c>
      <c r="BC45" s="326">
        <f t="shared" si="55"/>
        <v>5135520</v>
      </c>
    </row>
    <row r="46" spans="1:55" ht="15.6" customHeight="1">
      <c r="A46" s="999">
        <v>42</v>
      </c>
      <c r="B46" s="1000" t="s">
        <v>80</v>
      </c>
      <c r="C46" s="1001">
        <f>'3_Levels 1&amp;2'!AP45</f>
        <v>17845924.5</v>
      </c>
      <c r="D46" s="1001">
        <v>0</v>
      </c>
      <c r="E46" s="1001">
        <v>0</v>
      </c>
      <c r="F46" s="1001">
        <v>0</v>
      </c>
      <c r="G46" s="1001">
        <v>0</v>
      </c>
      <c r="H46" s="1001">
        <v>0</v>
      </c>
      <c r="I46" s="1001">
        <v>0</v>
      </c>
      <c r="J46" s="1001">
        <v>0</v>
      </c>
      <c r="K46" s="1001">
        <v>0</v>
      </c>
      <c r="L46" s="1001">
        <v>0</v>
      </c>
      <c r="M46" s="1001">
        <v>0</v>
      </c>
      <c r="N46" s="1001">
        <v>0</v>
      </c>
      <c r="O46" s="1001">
        <v>0</v>
      </c>
      <c r="P46" s="1001">
        <v>0</v>
      </c>
      <c r="Q46" s="1001">
        <v>0</v>
      </c>
      <c r="R46" s="1001">
        <v>0</v>
      </c>
      <c r="S46" s="1001">
        <v>0</v>
      </c>
      <c r="T46" s="1001">
        <v>0</v>
      </c>
      <c r="U46" s="1001">
        <v>0</v>
      </c>
      <c r="V46" s="1001">
        <v>0</v>
      </c>
      <c r="W46" s="1001">
        <v>0</v>
      </c>
      <c r="X46" s="1001">
        <v>0</v>
      </c>
      <c r="Y46" s="1001">
        <v>0</v>
      </c>
      <c r="Z46" s="1001">
        <v>0</v>
      </c>
      <c r="AA46" s="1001">
        <v>0</v>
      </c>
      <c r="AB46" s="1001">
        <v>0</v>
      </c>
      <c r="AC46" s="1001">
        <v>0</v>
      </c>
      <c r="AD46" s="1001">
        <v>0</v>
      </c>
      <c r="AE46" s="1001">
        <v>-45881</v>
      </c>
      <c r="AF46" s="1001">
        <v>-76592</v>
      </c>
      <c r="AG46" s="1002">
        <f t="shared" si="56"/>
        <v>-122473</v>
      </c>
      <c r="AH46" s="1002">
        <f t="shared" si="48"/>
        <v>17723451.5</v>
      </c>
      <c r="AI46" s="1002">
        <v>5817</v>
      </c>
      <c r="AJ46" s="1003">
        <v>4407</v>
      </c>
      <c r="AK46" s="1001">
        <f t="shared" si="46"/>
        <v>4407</v>
      </c>
      <c r="AL46" s="1001">
        <f t="shared" si="49"/>
        <v>0</v>
      </c>
      <c r="AM46" s="1001">
        <f>'[8]October Mid-Year Adj'!J44</f>
        <v>-610785</v>
      </c>
      <c r="AN46" s="1001">
        <f>'[8]February Mid-Year Adj'!J44</f>
        <v>-34902</v>
      </c>
      <c r="AO46" s="1003">
        <f t="shared" si="50"/>
        <v>-645687</v>
      </c>
      <c r="AP46" s="1001">
        <f>[8]Oct_Madison!$W46+[8]Oct_DArbonne!$W46+'[8]Oct_Intl High'!$W46+[8]Oct_NOMMA!$W46+[8]Oct_LFNO!$W46+'[8]Oct_L.C. Charter'!$W46+'[8]Oct_JS Clark'!$W46+[8]Oct_Southwest!$W46+'[8]Oct_LA Key'!$W46+'[8]Oct_Jeff Chamber'!$W46+[8]Oct_Tallulah!$W46+[8]Oct_Northshore!$W46+'[8]Oct_BR Charter'!$W46+[8]Oct_Delta!$W46+[8]Oct_Impact!$W46+[8]Oct_Vision!$W46+[8]Oct_Advantage!$W46+[8]Oct_Iberville!$W46+'[8]Oct_LC Col Prep'!$W46+[8]Oct_Northeast!$W46+'[8]Oct_Acadiana Ren'!$W46+'[8]Oct_Laf Ren'!$W46+[8]Oct_Willow!$W46+[8]Oct_Tangi!$W46+[8]Oct_GEO!$W46+[8]Oct_LAVCA!$W46+'[8]Oct_LA Conn'!$W46</f>
        <v>26052</v>
      </c>
      <c r="AQ46" s="1001">
        <f>[8]Feb_Madison!$W46+[8]Feb_DArbonne!$W46+'[8]Feb_Intl High'!$W46+[8]Feb_NOMMA!$W46+[8]Feb_LFNO!$W46+'[8]Feb_L.C. Charter'!$W46+'[8]Feb_JS Clark'!$W46+[8]Feb_Southwest!$W46+'[8]Feb_LA Key'!$W46+'[8]Feb_Jeff Chamber'!$W46+[8]Feb_Tallulah!$W46+[8]Feb_Northshore!$W46+'[8]Feb_BR Charter'!$W46+[8]Feb_Delta!$W46+[8]Feb_Impact!$W46+[8]Feb_Vision!$W46+[8]Feb_Advantage!$W46+[8]Feb_Iberville!$W46+'[8]Feb_LC Col Prep'!$W46+[8]Feb_Northeast!$W46+'[8]Feb_Acadiana Ren'!$W46+'[8]Feb_Laf Ren'!$W46+[8]Feb_Willow!$W46+[8]Feb_Tangi!$W46+[8]Feb_GEO!$W46+[8]Feb_LAVCA!$W46+'[8]Feb_LA Conn'!$W46</f>
        <v>-8359</v>
      </c>
      <c r="AR46" s="1003">
        <f t="shared" si="51"/>
        <v>17693</v>
      </c>
      <c r="AS46" s="1002">
        <f t="shared" si="52"/>
        <v>17099864.5</v>
      </c>
      <c r="AT46" s="1001">
        <f>+'4_Level 4'!E46</f>
        <v>0</v>
      </c>
      <c r="AU46" s="1001">
        <f>+'4_Level 4'!Q46</f>
        <v>35542</v>
      </c>
      <c r="AV46" s="1002">
        <f t="shared" si="53"/>
        <v>17135407</v>
      </c>
      <c r="AW46" s="1001">
        <v>11854064</v>
      </c>
      <c r="AX46" s="1001">
        <f t="shared" si="54"/>
        <v>5281343</v>
      </c>
      <c r="AY46" s="1001">
        <v>1320336</v>
      </c>
      <c r="AZ46" s="1001">
        <f>+'4_Level 4'!J46</f>
        <v>0</v>
      </c>
      <c r="BA46" s="1001">
        <f>+'4_Level 4'!L46</f>
        <v>25000</v>
      </c>
      <c r="BB46" s="1001">
        <f>+'4_Level 4'!M46</f>
        <v>11741</v>
      </c>
      <c r="BC46" s="1002">
        <f t="shared" si="55"/>
        <v>17172148</v>
      </c>
    </row>
    <row r="47" spans="1:55" ht="15.6" customHeight="1">
      <c r="A47" s="999">
        <v>43</v>
      </c>
      <c r="B47" s="1000" t="s">
        <v>81</v>
      </c>
      <c r="C47" s="1001">
        <f>'3_Levels 1&amp;2'!AP46</f>
        <v>26755258.5</v>
      </c>
      <c r="D47" s="1001">
        <v>0</v>
      </c>
      <c r="E47" s="1001">
        <v>0</v>
      </c>
      <c r="F47" s="1001">
        <v>0</v>
      </c>
      <c r="G47" s="1001">
        <v>0</v>
      </c>
      <c r="H47" s="1001">
        <v>0</v>
      </c>
      <c r="I47" s="1001">
        <v>0</v>
      </c>
      <c r="J47" s="1001">
        <v>0</v>
      </c>
      <c r="K47" s="1001">
        <v>0</v>
      </c>
      <c r="L47" s="1001">
        <v>0</v>
      </c>
      <c r="M47" s="1001">
        <v>0</v>
      </c>
      <c r="N47" s="1001">
        <v>0</v>
      </c>
      <c r="O47" s="1001">
        <v>0</v>
      </c>
      <c r="P47" s="1001">
        <v>0</v>
      </c>
      <c r="Q47" s="1001">
        <v>0</v>
      </c>
      <c r="R47" s="1001">
        <v>0</v>
      </c>
      <c r="S47" s="1001">
        <v>0</v>
      </c>
      <c r="T47" s="1001">
        <v>0</v>
      </c>
      <c r="U47" s="1001">
        <v>0</v>
      </c>
      <c r="V47" s="1001">
        <v>0</v>
      </c>
      <c r="W47" s="1001">
        <v>0</v>
      </c>
      <c r="X47" s="1001">
        <v>0</v>
      </c>
      <c r="Y47" s="1001">
        <v>0</v>
      </c>
      <c r="Z47" s="1001">
        <v>0</v>
      </c>
      <c r="AA47" s="1001">
        <v>0</v>
      </c>
      <c r="AB47" s="1001">
        <v>0</v>
      </c>
      <c r="AC47" s="1001">
        <v>0</v>
      </c>
      <c r="AD47" s="1001">
        <v>0</v>
      </c>
      <c r="AE47" s="1001">
        <v>-34009</v>
      </c>
      <c r="AF47" s="1001">
        <v>-64098</v>
      </c>
      <c r="AG47" s="1002">
        <f t="shared" si="56"/>
        <v>-98107</v>
      </c>
      <c r="AH47" s="1002">
        <f t="shared" si="48"/>
        <v>26657151.5</v>
      </c>
      <c r="AI47" s="1002">
        <v>6498</v>
      </c>
      <c r="AJ47" s="1003">
        <v>-80978</v>
      </c>
      <c r="AK47" s="1001">
        <f t="shared" si="46"/>
        <v>0</v>
      </c>
      <c r="AL47" s="1001">
        <f t="shared" si="49"/>
        <v>-80978</v>
      </c>
      <c r="AM47" s="1001">
        <f>'[8]October Mid-Year Adj'!J45</f>
        <v>-64980</v>
      </c>
      <c r="AN47" s="1001">
        <f>'[8]February Mid-Year Adj'!J45</f>
        <v>-29241</v>
      </c>
      <c r="AO47" s="1003">
        <f t="shared" si="50"/>
        <v>-94221</v>
      </c>
      <c r="AP47" s="1001">
        <f>[8]Oct_Madison!$W47+[8]Oct_DArbonne!$W47+'[8]Oct_Intl High'!$W47+[8]Oct_NOMMA!$W47+[8]Oct_LFNO!$W47+'[8]Oct_L.C. Charter'!$W47+'[8]Oct_JS Clark'!$W47+[8]Oct_Southwest!$W47+'[8]Oct_LA Key'!$W47+'[8]Oct_Jeff Chamber'!$W47+[8]Oct_Tallulah!$W47+[8]Oct_Northshore!$W47+'[8]Oct_BR Charter'!$W47+[8]Oct_Delta!$W47+[8]Oct_Impact!$W47+[8]Oct_Vision!$W47+[8]Oct_Advantage!$W47+[8]Oct_Iberville!$W47+'[8]Oct_LC Col Prep'!$W47+[8]Oct_Northeast!$W47+'[8]Oct_Acadiana Ren'!$W47+'[8]Oct_Laf Ren'!$W47+[8]Oct_Willow!$W47+[8]Oct_Tangi!$W47+[8]Oct_GEO!$W47+[8]Oct_LAVCA!$W47+'[8]Oct_LA Conn'!$W47</f>
        <v>-17812</v>
      </c>
      <c r="AQ47" s="1001">
        <f>[8]Feb_Madison!$W47+[8]Feb_DArbonne!$W47+'[8]Feb_Intl High'!$W47+[8]Feb_NOMMA!$W47+[8]Feb_LFNO!$W47+'[8]Feb_L.C. Charter'!$W47+'[8]Feb_JS Clark'!$W47+[8]Feb_Southwest!$W47+'[8]Feb_LA Key'!$W47+'[8]Feb_Jeff Chamber'!$W47+[8]Feb_Tallulah!$W47+[8]Feb_Northshore!$W47+'[8]Feb_BR Charter'!$W47+[8]Feb_Delta!$W47+[8]Feb_Impact!$W47+[8]Feb_Vision!$W47+[8]Feb_Advantage!$W47+[8]Feb_Iberville!$W47+'[8]Feb_LC Col Prep'!$W47+[8]Feb_Northeast!$W47+'[8]Feb_Acadiana Ren'!$W47+'[8]Feb_Laf Ren'!$W47+[8]Feb_Willow!$W47+[8]Feb_Tangi!$W47+[8]Feb_GEO!$W47+[8]Feb_LAVCA!$W47+'[8]Feb_LA Conn'!$W47</f>
        <v>2564</v>
      </c>
      <c r="AR47" s="1003">
        <f t="shared" si="51"/>
        <v>-15248</v>
      </c>
      <c r="AS47" s="1002">
        <f t="shared" si="52"/>
        <v>26466704.5</v>
      </c>
      <c r="AT47" s="1001">
        <f>+'4_Level 4'!E47</f>
        <v>0</v>
      </c>
      <c r="AU47" s="1001">
        <f>+'4_Level 4'!Q47</f>
        <v>45734</v>
      </c>
      <c r="AV47" s="1002">
        <f t="shared" si="53"/>
        <v>26512439</v>
      </c>
      <c r="AW47" s="1001">
        <v>17737776</v>
      </c>
      <c r="AX47" s="1001">
        <f t="shared" si="54"/>
        <v>8774663</v>
      </c>
      <c r="AY47" s="1001">
        <v>2193666</v>
      </c>
      <c r="AZ47" s="1001">
        <f>+'4_Level 4'!J47</f>
        <v>0</v>
      </c>
      <c r="BA47" s="1001">
        <f>+'4_Level 4'!L47</f>
        <v>74732</v>
      </c>
      <c r="BB47" s="1001">
        <f>+'4_Level 4'!M47</f>
        <v>71430</v>
      </c>
      <c r="BC47" s="1002">
        <f t="shared" si="55"/>
        <v>26658601</v>
      </c>
    </row>
    <row r="48" spans="1:55" ht="15.6" customHeight="1">
      <c r="A48" s="999">
        <v>44</v>
      </c>
      <c r="B48" s="1000" t="s">
        <v>82</v>
      </c>
      <c r="C48" s="1001">
        <f>'3_Levels 1&amp;2'!AP47</f>
        <v>39749472</v>
      </c>
      <c r="D48" s="1001">
        <v>0</v>
      </c>
      <c r="E48" s="1001">
        <v>0</v>
      </c>
      <c r="F48" s="1001">
        <v>0</v>
      </c>
      <c r="G48" s="1001">
        <v>0</v>
      </c>
      <c r="H48" s="1001">
        <v>-5180</v>
      </c>
      <c r="I48" s="1001">
        <v>-14951</v>
      </c>
      <c r="J48" s="1001">
        <v>-5180</v>
      </c>
      <c r="K48" s="1001">
        <v>0</v>
      </c>
      <c r="L48" s="1001">
        <v>0</v>
      </c>
      <c r="M48" s="1001">
        <v>0</v>
      </c>
      <c r="N48" s="1001">
        <v>0</v>
      </c>
      <c r="O48" s="1001">
        <v>0</v>
      </c>
      <c r="P48" s="1001">
        <v>0</v>
      </c>
      <c r="Q48" s="1001">
        <v>0</v>
      </c>
      <c r="R48" s="1001">
        <v>0</v>
      </c>
      <c r="S48" s="1001">
        <v>0</v>
      </c>
      <c r="T48" s="1001">
        <v>0</v>
      </c>
      <c r="U48" s="1001">
        <v>0</v>
      </c>
      <c r="V48" s="1001">
        <v>0</v>
      </c>
      <c r="W48" s="1001">
        <v>0</v>
      </c>
      <c r="X48" s="1001">
        <v>0</v>
      </c>
      <c r="Y48" s="1001">
        <v>0</v>
      </c>
      <c r="Z48" s="1001">
        <v>0</v>
      </c>
      <c r="AA48" s="1001">
        <v>0</v>
      </c>
      <c r="AB48" s="1001">
        <v>0</v>
      </c>
      <c r="AC48" s="1001">
        <v>0</v>
      </c>
      <c r="AD48" s="1001">
        <v>0</v>
      </c>
      <c r="AE48" s="1001">
        <v>-112213</v>
      </c>
      <c r="AF48" s="1001">
        <v>-63107</v>
      </c>
      <c r="AG48" s="1002">
        <f t="shared" si="56"/>
        <v>-200631</v>
      </c>
      <c r="AH48" s="1002">
        <f t="shared" si="48"/>
        <v>39548841</v>
      </c>
      <c r="AI48" s="1002">
        <v>5633</v>
      </c>
      <c r="AJ48" s="1003">
        <v>-88403</v>
      </c>
      <c r="AK48" s="1001">
        <f t="shared" si="46"/>
        <v>0</v>
      </c>
      <c r="AL48" s="1001">
        <f t="shared" si="49"/>
        <v>-88403</v>
      </c>
      <c r="AM48" s="1001">
        <f>'[8]October Mid-Year Adj'!J46</f>
        <v>647795</v>
      </c>
      <c r="AN48" s="1001">
        <f>'[8]February Mid-Year Adj'!J46</f>
        <v>-115477</v>
      </c>
      <c r="AO48" s="1003">
        <f t="shared" si="50"/>
        <v>532318</v>
      </c>
      <c r="AP48" s="1001">
        <f>[8]Oct_Madison!$W48+[8]Oct_DArbonne!$W48+'[8]Oct_Intl High'!$W48+[8]Oct_NOMMA!$W48+[8]Oct_LFNO!$W48+'[8]Oct_L.C. Charter'!$W48+'[8]Oct_JS Clark'!$W48+[8]Oct_Southwest!$W48+'[8]Oct_LA Key'!$W48+'[8]Oct_Jeff Chamber'!$W48+[8]Oct_Tallulah!$W48+[8]Oct_Northshore!$W48+'[8]Oct_BR Charter'!$W48+[8]Oct_Delta!$W48+[8]Oct_Impact!$W48+[8]Oct_Vision!$W48+[8]Oct_Advantage!$W48+[8]Oct_Iberville!$W48+'[8]Oct_LC Col Prep'!$W48+[8]Oct_Northeast!$W48+'[8]Oct_Acadiana Ren'!$W48+'[8]Oct_Laf Ren'!$W48+[8]Oct_Willow!$W48+[8]Oct_Tangi!$W48+[8]Oct_GEO!$W48+[8]Oct_LAVCA!$W48+'[8]Oct_LA Conn'!$W48</f>
        <v>-81245</v>
      </c>
      <c r="AQ48" s="1001">
        <f>[8]Feb_Madison!$W48+[8]Feb_DArbonne!$W48+'[8]Feb_Intl High'!$W48+[8]Feb_NOMMA!$W48+[8]Feb_LFNO!$W48+'[8]Feb_L.C. Charter'!$W48+'[8]Feb_JS Clark'!$W48+[8]Feb_Southwest!$W48+'[8]Feb_LA Key'!$W48+'[8]Feb_Jeff Chamber'!$W48+[8]Feb_Tallulah!$W48+[8]Feb_Northshore!$W48+'[8]Feb_BR Charter'!$W48+[8]Feb_Delta!$W48+[8]Feb_Impact!$W48+[8]Feb_Vision!$W48+[8]Feb_Advantage!$W48+[8]Feb_Iberville!$W48+'[8]Feb_LC Col Prep'!$W48+[8]Feb_Northeast!$W48+'[8]Feb_Acadiana Ren'!$W48+'[8]Feb_Laf Ren'!$W48+[8]Feb_Willow!$W48+[8]Feb_Tangi!$W48+[8]Feb_GEO!$W48+[8]Feb_LAVCA!$W48+'[8]Feb_LA Conn'!$W48</f>
        <v>587</v>
      </c>
      <c r="AR48" s="1003">
        <f t="shared" si="51"/>
        <v>-80658</v>
      </c>
      <c r="AS48" s="1002">
        <f t="shared" si="52"/>
        <v>39912098</v>
      </c>
      <c r="AT48" s="1001">
        <f>+'4_Level 4'!E48</f>
        <v>0</v>
      </c>
      <c r="AU48" s="1001">
        <f>+'4_Level 4'!Q48</f>
        <v>73632</v>
      </c>
      <c r="AV48" s="1002">
        <f t="shared" si="53"/>
        <v>39985730</v>
      </c>
      <c r="AW48" s="1001">
        <v>26302272</v>
      </c>
      <c r="AX48" s="1001">
        <f t="shared" si="54"/>
        <v>13683458</v>
      </c>
      <c r="AY48" s="1001">
        <v>3420865</v>
      </c>
      <c r="AZ48" s="1001">
        <f>+'4_Level 4'!J48</f>
        <v>0</v>
      </c>
      <c r="BA48" s="1001">
        <f>+'4_Level 4'!L48</f>
        <v>31178</v>
      </c>
      <c r="BB48" s="1001">
        <f>+'4_Level 4'!M48</f>
        <v>131637</v>
      </c>
      <c r="BC48" s="1002">
        <f t="shared" si="55"/>
        <v>40148545</v>
      </c>
    </row>
    <row r="49" spans="1:55" ht="15.6" customHeight="1">
      <c r="A49" s="1004">
        <v>45</v>
      </c>
      <c r="B49" s="1005" t="s">
        <v>83</v>
      </c>
      <c r="C49" s="1006">
        <f>'3_Levels 1&amp;2'!AP48</f>
        <v>29970790</v>
      </c>
      <c r="D49" s="1006">
        <v>0</v>
      </c>
      <c r="E49" s="1006">
        <v>0</v>
      </c>
      <c r="F49" s="1006">
        <v>0</v>
      </c>
      <c r="G49" s="1006">
        <v>0</v>
      </c>
      <c r="H49" s="1006">
        <v>0</v>
      </c>
      <c r="I49" s="1006">
        <v>0</v>
      </c>
      <c r="J49" s="1006">
        <v>-8300</v>
      </c>
      <c r="K49" s="1006">
        <v>0</v>
      </c>
      <c r="L49" s="1006">
        <v>0</v>
      </c>
      <c r="M49" s="1006">
        <v>0</v>
      </c>
      <c r="N49" s="1006">
        <v>0</v>
      </c>
      <c r="O49" s="1006">
        <v>-4480</v>
      </c>
      <c r="P49" s="1006">
        <v>0</v>
      </c>
      <c r="Q49" s="1006">
        <v>0</v>
      </c>
      <c r="R49" s="1006">
        <v>0</v>
      </c>
      <c r="S49" s="1006">
        <v>0</v>
      </c>
      <c r="T49" s="1006">
        <v>0</v>
      </c>
      <c r="U49" s="1006">
        <v>0</v>
      </c>
      <c r="V49" s="1006">
        <v>0</v>
      </c>
      <c r="W49" s="1006">
        <v>0</v>
      </c>
      <c r="X49" s="1006">
        <v>0</v>
      </c>
      <c r="Y49" s="1006">
        <v>0</v>
      </c>
      <c r="Z49" s="1006">
        <v>0</v>
      </c>
      <c r="AA49" s="1006">
        <v>0</v>
      </c>
      <c r="AB49" s="1006">
        <v>0</v>
      </c>
      <c r="AC49" s="1006">
        <v>0</v>
      </c>
      <c r="AD49" s="1006">
        <v>0</v>
      </c>
      <c r="AE49" s="1006">
        <v>-54365</v>
      </c>
      <c r="AF49" s="1006">
        <v>-67363</v>
      </c>
      <c r="AG49" s="1007">
        <f t="shared" si="56"/>
        <v>-134508</v>
      </c>
      <c r="AH49" s="1007">
        <f t="shared" si="48"/>
        <v>29836282</v>
      </c>
      <c r="AI49" s="1007">
        <v>3159</v>
      </c>
      <c r="AJ49" s="1008">
        <v>-28038</v>
      </c>
      <c r="AK49" s="1006">
        <f t="shared" si="46"/>
        <v>0</v>
      </c>
      <c r="AL49" s="1006">
        <f t="shared" si="49"/>
        <v>-28038</v>
      </c>
      <c r="AM49" s="1006">
        <f>'[8]October Mid-Year Adj'!J47</f>
        <v>-410670</v>
      </c>
      <c r="AN49" s="1006">
        <f>'[8]February Mid-Year Adj'!J47</f>
        <v>-23693</v>
      </c>
      <c r="AO49" s="1008">
        <f t="shared" si="50"/>
        <v>-434363</v>
      </c>
      <c r="AP49" s="1006">
        <f>[8]Oct_Madison!$W49+[8]Oct_DArbonne!$W49+'[8]Oct_Intl High'!$W49+[8]Oct_NOMMA!$W49+[8]Oct_LFNO!$W49+'[8]Oct_L.C. Charter'!$W49+'[8]Oct_JS Clark'!$W49+[8]Oct_Southwest!$W49+'[8]Oct_LA Key'!$W49+'[8]Oct_Jeff Chamber'!$W49+[8]Oct_Tallulah!$W49+[8]Oct_Northshore!$W49+'[8]Oct_BR Charter'!$W49+[8]Oct_Delta!$W49+[8]Oct_Impact!$W49+[8]Oct_Vision!$W49+[8]Oct_Advantage!$W49+[8]Oct_Iberville!$W49+'[8]Oct_LC Col Prep'!$W49+[8]Oct_Northeast!$W49+'[8]Oct_Acadiana Ren'!$W49+'[8]Oct_Laf Ren'!$W49+[8]Oct_Willow!$W49+[8]Oct_Tangi!$W49+[8]Oct_GEO!$W49+[8]Oct_LAVCA!$W49+'[8]Oct_LA Conn'!$W49</f>
        <v>-27744</v>
      </c>
      <c r="AQ49" s="1006">
        <f>[8]Feb_Madison!$W49+[8]Feb_DArbonne!$W49+'[8]Feb_Intl High'!$W49+[8]Feb_NOMMA!$W49+[8]Feb_LFNO!$W49+'[8]Feb_L.C. Charter'!$W49+'[8]Feb_JS Clark'!$W49+[8]Feb_Southwest!$W49+'[8]Feb_LA Key'!$W49+'[8]Feb_Jeff Chamber'!$W49+[8]Feb_Tallulah!$W49+[8]Feb_Northshore!$W49+'[8]Feb_BR Charter'!$W49+[8]Feb_Delta!$W49+[8]Feb_Impact!$W49+[8]Feb_Vision!$W49+[8]Feb_Advantage!$W49+[8]Feb_Iberville!$W49+'[8]Feb_LC Col Prep'!$W49+[8]Feb_Northeast!$W49+'[8]Feb_Acadiana Ren'!$W49+'[8]Feb_Laf Ren'!$W49+[8]Feb_Willow!$W49+[8]Feb_Tangi!$W49+[8]Feb_GEO!$W49+[8]Feb_LAVCA!$W49+'[8]Feb_LA Conn'!$W49</f>
        <v>-2850</v>
      </c>
      <c r="AR49" s="1008">
        <f t="shared" si="51"/>
        <v>-30594</v>
      </c>
      <c r="AS49" s="1007">
        <f t="shared" si="52"/>
        <v>29343287</v>
      </c>
      <c r="AT49" s="1006">
        <f>+'4_Level 4'!E49</f>
        <v>0</v>
      </c>
      <c r="AU49" s="1006">
        <f>+'4_Level 4'!Q49</f>
        <v>111982</v>
      </c>
      <c r="AV49" s="1007">
        <f t="shared" si="53"/>
        <v>29455269</v>
      </c>
      <c r="AW49" s="1006">
        <v>19926424</v>
      </c>
      <c r="AX49" s="1006">
        <f t="shared" si="54"/>
        <v>9528845</v>
      </c>
      <c r="AY49" s="1006">
        <v>2382211</v>
      </c>
      <c r="AZ49" s="1006">
        <f>+'4_Level 4'!J49</f>
        <v>0</v>
      </c>
      <c r="BA49" s="1006">
        <f>+'4_Level 4'!L49</f>
        <v>127092</v>
      </c>
      <c r="BB49" s="1006">
        <f>+'4_Level 4'!M49</f>
        <v>212194</v>
      </c>
      <c r="BC49" s="1007">
        <f t="shared" si="55"/>
        <v>29794555</v>
      </c>
    </row>
    <row r="50" spans="1:55" ht="15.6" customHeight="1">
      <c r="A50" s="997">
        <v>46</v>
      </c>
      <c r="B50" s="998" t="s">
        <v>84</v>
      </c>
      <c r="C50" s="327">
        <f>'3_Levels 1&amp;2'!AP49</f>
        <v>8661031</v>
      </c>
      <c r="D50" s="327">
        <v>0</v>
      </c>
      <c r="E50" s="327">
        <v>0</v>
      </c>
      <c r="F50" s="327">
        <v>0</v>
      </c>
      <c r="G50" s="327">
        <v>0</v>
      </c>
      <c r="H50" s="327">
        <v>0</v>
      </c>
      <c r="I50" s="327">
        <v>0</v>
      </c>
      <c r="J50" s="327">
        <v>0</v>
      </c>
      <c r="K50" s="327">
        <v>0</v>
      </c>
      <c r="L50" s="327">
        <v>0</v>
      </c>
      <c r="M50" s="327">
        <v>0</v>
      </c>
      <c r="N50" s="327">
        <v>0</v>
      </c>
      <c r="O50" s="327">
        <v>0</v>
      </c>
      <c r="P50" s="327">
        <v>0</v>
      </c>
      <c r="Q50" s="327">
        <v>0</v>
      </c>
      <c r="R50" s="327">
        <v>0</v>
      </c>
      <c r="S50" s="327">
        <v>0</v>
      </c>
      <c r="T50" s="327">
        <v>0</v>
      </c>
      <c r="U50" s="327">
        <v>0</v>
      </c>
      <c r="V50" s="327">
        <v>-17369</v>
      </c>
      <c r="W50" s="327">
        <v>0</v>
      </c>
      <c r="X50" s="327">
        <v>0</v>
      </c>
      <c r="Y50" s="327">
        <v>0</v>
      </c>
      <c r="Z50" s="327">
        <v>0</v>
      </c>
      <c r="AA50" s="327">
        <v>0</v>
      </c>
      <c r="AB50" s="327">
        <v>0</v>
      </c>
      <c r="AC50" s="327">
        <v>-20497</v>
      </c>
      <c r="AD50" s="327">
        <v>0</v>
      </c>
      <c r="AE50" s="327">
        <v>-90229</v>
      </c>
      <c r="AF50" s="327">
        <v>-92970</v>
      </c>
      <c r="AG50" s="326">
        <f t="shared" si="56"/>
        <v>-221065</v>
      </c>
      <c r="AH50" s="326">
        <f t="shared" si="48"/>
        <v>8439966</v>
      </c>
      <c r="AI50" s="326">
        <v>7746</v>
      </c>
      <c r="AJ50" s="328">
        <v>-78629</v>
      </c>
      <c r="AK50" s="327">
        <f t="shared" si="46"/>
        <v>0</v>
      </c>
      <c r="AL50" s="327">
        <f t="shared" si="49"/>
        <v>-78629</v>
      </c>
      <c r="AM50" s="327">
        <f>'[8]October Mid-Year Adj'!J48</f>
        <v>449268</v>
      </c>
      <c r="AN50" s="327">
        <f>'[8]February Mid-Year Adj'!J48</f>
        <v>11619</v>
      </c>
      <c r="AO50" s="328">
        <f t="shared" si="50"/>
        <v>460887</v>
      </c>
      <c r="AP50" s="327">
        <f>[8]Oct_Madison!$W50+[8]Oct_DArbonne!$W50+'[8]Oct_Intl High'!$W50+[8]Oct_NOMMA!$W50+[8]Oct_LFNO!$W50+'[8]Oct_L.C. Charter'!$W50+'[8]Oct_JS Clark'!$W50+[8]Oct_Southwest!$W50+'[8]Oct_LA Key'!$W50+'[8]Oct_Jeff Chamber'!$W50+[8]Oct_Tallulah!$W50+[8]Oct_Northshore!$W50+'[8]Oct_BR Charter'!$W50+[8]Oct_Delta!$W50+[8]Oct_Impact!$W50+[8]Oct_Vision!$W50+[8]Oct_Advantage!$W50+[8]Oct_Iberville!$W50+'[8]Oct_LC Col Prep'!$W50+[8]Oct_Northeast!$W50+'[8]Oct_Acadiana Ren'!$W50+'[8]Oct_Laf Ren'!$W50+[8]Oct_Willow!$W50+[8]Oct_Tangi!$W50+[8]Oct_GEO!$W50+[8]Oct_LAVCA!$W50+'[8]Oct_LA Conn'!$W50</f>
        <v>98792</v>
      </c>
      <c r="AQ50" s="327">
        <f>[8]Feb_Madison!$W50+[8]Feb_DArbonne!$W50+'[8]Feb_Intl High'!$W50+[8]Feb_NOMMA!$W50+[8]Feb_LFNO!$W50+'[8]Feb_L.C. Charter'!$W50+'[8]Feb_JS Clark'!$W50+[8]Feb_Southwest!$W50+'[8]Feb_LA Key'!$W50+'[8]Feb_Jeff Chamber'!$W50+[8]Feb_Tallulah!$W50+[8]Feb_Northshore!$W50+'[8]Feb_BR Charter'!$W50+[8]Feb_Delta!$W50+[8]Feb_Impact!$W50+[8]Feb_Vision!$W50+[8]Feb_Advantage!$W50+[8]Feb_Iberville!$W50+'[8]Feb_LC Col Prep'!$W50+[8]Feb_Northeast!$W50+'[8]Feb_Acadiana Ren'!$W50+'[8]Feb_Laf Ren'!$W50+[8]Feb_Willow!$W50+[8]Feb_Tangi!$W50+[8]Feb_GEO!$W50+[8]Feb_LAVCA!$W50+'[8]Feb_LA Conn'!$W50</f>
        <v>4643</v>
      </c>
      <c r="AR50" s="328">
        <f t="shared" si="51"/>
        <v>103435</v>
      </c>
      <c r="AS50" s="326">
        <f t="shared" si="52"/>
        <v>8925659</v>
      </c>
      <c r="AT50" s="327">
        <f>+'4_Level 4'!E50</f>
        <v>0</v>
      </c>
      <c r="AU50" s="327">
        <f>+'4_Level 4'!Q50</f>
        <v>11934</v>
      </c>
      <c r="AV50" s="326">
        <f t="shared" si="53"/>
        <v>8937593</v>
      </c>
      <c r="AW50" s="327">
        <v>5651136</v>
      </c>
      <c r="AX50" s="327">
        <f t="shared" si="54"/>
        <v>3286457</v>
      </c>
      <c r="AY50" s="327">
        <v>821614</v>
      </c>
      <c r="AZ50" s="327">
        <f>+'4_Level 4'!J50</f>
        <v>0</v>
      </c>
      <c r="BA50" s="327">
        <f>+'4_Level 4'!L50</f>
        <v>25000</v>
      </c>
      <c r="BB50" s="327">
        <f>+'4_Level 4'!M50</f>
        <v>0</v>
      </c>
      <c r="BC50" s="326">
        <f t="shared" si="55"/>
        <v>8962593</v>
      </c>
    </row>
    <row r="51" spans="1:55" ht="15.6" customHeight="1">
      <c r="A51" s="999">
        <v>47</v>
      </c>
      <c r="B51" s="1000" t="s">
        <v>85</v>
      </c>
      <c r="C51" s="1001">
        <f>'3_Levels 1&amp;2'!AP50</f>
        <v>13154281</v>
      </c>
      <c r="D51" s="1001">
        <v>0</v>
      </c>
      <c r="E51" s="1001">
        <v>0</v>
      </c>
      <c r="F51" s="1001">
        <v>0</v>
      </c>
      <c r="G51" s="1001">
        <v>0</v>
      </c>
      <c r="H51" s="1001">
        <v>0</v>
      </c>
      <c r="I51" s="1001">
        <v>0</v>
      </c>
      <c r="J51" s="1001">
        <v>0</v>
      </c>
      <c r="K51" s="1001">
        <v>0</v>
      </c>
      <c r="L51" s="1001">
        <v>0</v>
      </c>
      <c r="M51" s="1001">
        <v>0</v>
      </c>
      <c r="N51" s="1001">
        <v>0</v>
      </c>
      <c r="O51" s="1001">
        <v>0</v>
      </c>
      <c r="P51" s="1001">
        <v>0</v>
      </c>
      <c r="Q51" s="1001">
        <v>0</v>
      </c>
      <c r="R51" s="1001">
        <v>0</v>
      </c>
      <c r="S51" s="1001">
        <v>0</v>
      </c>
      <c r="T51" s="1001">
        <v>0</v>
      </c>
      <c r="U51" s="1001">
        <v>0</v>
      </c>
      <c r="V51" s="1001">
        <v>0</v>
      </c>
      <c r="W51" s="1001">
        <v>0</v>
      </c>
      <c r="X51" s="1001">
        <v>0</v>
      </c>
      <c r="Y51" s="1001">
        <v>0</v>
      </c>
      <c r="Z51" s="1001">
        <v>0</v>
      </c>
      <c r="AA51" s="1001">
        <v>0</v>
      </c>
      <c r="AB51" s="1001">
        <v>0</v>
      </c>
      <c r="AC51" s="1001">
        <v>0</v>
      </c>
      <c r="AD51" s="1001">
        <v>0</v>
      </c>
      <c r="AE51" s="1001">
        <v>-6940</v>
      </c>
      <c r="AF51" s="1001">
        <v>-2839</v>
      </c>
      <c r="AG51" s="1002">
        <f t="shared" si="56"/>
        <v>-9779</v>
      </c>
      <c r="AH51" s="1002">
        <f t="shared" si="48"/>
        <v>13144502</v>
      </c>
      <c r="AI51" s="1002">
        <v>3587</v>
      </c>
      <c r="AJ51" s="1003">
        <v>-33402</v>
      </c>
      <c r="AK51" s="1001">
        <f t="shared" si="46"/>
        <v>0</v>
      </c>
      <c r="AL51" s="1001">
        <f t="shared" si="49"/>
        <v>-33402</v>
      </c>
      <c r="AM51" s="1001">
        <f>'[8]October Mid-Year Adj'!J49</f>
        <v>247503</v>
      </c>
      <c r="AN51" s="1001">
        <f>'[8]February Mid-Year Adj'!J49</f>
        <v>-7174</v>
      </c>
      <c r="AO51" s="1003">
        <f t="shared" si="50"/>
        <v>240329</v>
      </c>
      <c r="AP51" s="1001">
        <f>[8]Oct_Madison!$W51+[8]Oct_DArbonne!$W51+'[8]Oct_Intl High'!$W51+[8]Oct_NOMMA!$W51+[8]Oct_LFNO!$W51+'[8]Oct_L.C. Charter'!$W51+'[8]Oct_JS Clark'!$W51+[8]Oct_Southwest!$W51+'[8]Oct_LA Key'!$W51+'[8]Oct_Jeff Chamber'!$W51+[8]Oct_Tallulah!$W51+[8]Oct_Northshore!$W51+'[8]Oct_BR Charter'!$W51+[8]Oct_Delta!$W51+[8]Oct_Impact!$W51+[8]Oct_Vision!$W51+[8]Oct_Advantage!$W51+[8]Oct_Iberville!$W51+'[8]Oct_LC Col Prep'!$W51+[8]Oct_Northeast!$W51+'[8]Oct_Acadiana Ren'!$W51+'[8]Oct_Laf Ren'!$W51+[8]Oct_Willow!$W51+[8]Oct_Tangi!$W51+[8]Oct_GEO!$W51+[8]Oct_LAVCA!$W51+'[8]Oct_LA Conn'!$W51</f>
        <v>0</v>
      </c>
      <c r="AQ51" s="1001">
        <f>[8]Feb_Madison!$W51+[8]Feb_DArbonne!$W51+'[8]Feb_Intl High'!$W51+[8]Feb_NOMMA!$W51+[8]Feb_LFNO!$W51+'[8]Feb_L.C. Charter'!$W51+'[8]Feb_JS Clark'!$W51+[8]Feb_Southwest!$W51+'[8]Feb_LA Key'!$W51+'[8]Feb_Jeff Chamber'!$W51+[8]Feb_Tallulah!$W51+[8]Feb_Northshore!$W51+'[8]Feb_BR Charter'!$W51+[8]Feb_Delta!$W51+[8]Feb_Impact!$W51+[8]Feb_Vision!$W51+[8]Feb_Advantage!$W51+[8]Feb_Iberville!$W51+'[8]Feb_LC Col Prep'!$W51+[8]Feb_Northeast!$W51+'[8]Feb_Acadiana Ren'!$W51+'[8]Feb_Laf Ren'!$W51+[8]Feb_Willow!$W51+[8]Feb_Tangi!$W51+[8]Feb_GEO!$W51+[8]Feb_LAVCA!$W51+'[8]Feb_LA Conn'!$W51</f>
        <v>-2839</v>
      </c>
      <c r="AR51" s="1003">
        <f t="shared" si="51"/>
        <v>-2839</v>
      </c>
      <c r="AS51" s="1002">
        <f t="shared" si="52"/>
        <v>13348590</v>
      </c>
      <c r="AT51" s="1001">
        <f>+'4_Level 4'!E51</f>
        <v>0</v>
      </c>
      <c r="AU51" s="1001">
        <f>+'4_Level 4'!Q51</f>
        <v>42718</v>
      </c>
      <c r="AV51" s="1002">
        <f t="shared" si="53"/>
        <v>13391308</v>
      </c>
      <c r="AW51" s="1001">
        <v>8767320</v>
      </c>
      <c r="AX51" s="1001">
        <f t="shared" si="54"/>
        <v>4623988</v>
      </c>
      <c r="AY51" s="1001">
        <v>1155997</v>
      </c>
      <c r="AZ51" s="1001">
        <f>+'4_Level 4'!J51</f>
        <v>0</v>
      </c>
      <c r="BA51" s="1001">
        <f>+'4_Level 4'!L51</f>
        <v>56406</v>
      </c>
      <c r="BB51" s="1001">
        <f>+'4_Level 4'!M51</f>
        <v>35236</v>
      </c>
      <c r="BC51" s="1002">
        <f t="shared" si="55"/>
        <v>13482950</v>
      </c>
    </row>
    <row r="52" spans="1:55" ht="15.6" customHeight="1">
      <c r="A52" s="999">
        <v>48</v>
      </c>
      <c r="B52" s="1000" t="s">
        <v>124</v>
      </c>
      <c r="C52" s="1001">
        <f>'3_Levels 1&amp;2'!AP51</f>
        <v>27174171</v>
      </c>
      <c r="D52" s="1001">
        <v>0</v>
      </c>
      <c r="E52" s="1001">
        <v>0</v>
      </c>
      <c r="F52" s="1001">
        <v>0</v>
      </c>
      <c r="G52" s="1001">
        <v>0</v>
      </c>
      <c r="H52" s="1001">
        <v>0</v>
      </c>
      <c r="I52" s="1001">
        <v>-130</v>
      </c>
      <c r="J52" s="1001">
        <v>-8006</v>
      </c>
      <c r="K52" s="1001">
        <v>0</v>
      </c>
      <c r="L52" s="1001">
        <v>0</v>
      </c>
      <c r="M52" s="1001">
        <v>0</v>
      </c>
      <c r="N52" s="1001">
        <v>0</v>
      </c>
      <c r="O52" s="1001">
        <v>-8956</v>
      </c>
      <c r="P52" s="1001">
        <v>0</v>
      </c>
      <c r="Q52" s="1001">
        <v>0</v>
      </c>
      <c r="R52" s="1001">
        <v>0</v>
      </c>
      <c r="S52" s="1001">
        <v>0</v>
      </c>
      <c r="T52" s="1001">
        <v>0</v>
      </c>
      <c r="U52" s="1001">
        <v>0</v>
      </c>
      <c r="V52" s="1001">
        <v>0</v>
      </c>
      <c r="W52" s="1001">
        <v>0</v>
      </c>
      <c r="X52" s="1001">
        <v>0</v>
      </c>
      <c r="Y52" s="1001">
        <v>0</v>
      </c>
      <c r="Z52" s="1001">
        <v>0</v>
      </c>
      <c r="AA52" s="1001">
        <v>0</v>
      </c>
      <c r="AB52" s="1001">
        <v>0</v>
      </c>
      <c r="AC52" s="1001">
        <v>0</v>
      </c>
      <c r="AD52" s="1001">
        <v>0</v>
      </c>
      <c r="AE52" s="1001">
        <v>-137493</v>
      </c>
      <c r="AF52" s="1001">
        <v>-137335</v>
      </c>
      <c r="AG52" s="1002">
        <f t="shared" si="56"/>
        <v>-291920</v>
      </c>
      <c r="AH52" s="1002">
        <f t="shared" si="48"/>
        <v>26882251</v>
      </c>
      <c r="AI52" s="1002">
        <v>4689</v>
      </c>
      <c r="AJ52" s="1003">
        <v>-181389</v>
      </c>
      <c r="AK52" s="1001">
        <f t="shared" si="46"/>
        <v>0</v>
      </c>
      <c r="AL52" s="1001">
        <f t="shared" si="49"/>
        <v>-181389</v>
      </c>
      <c r="AM52" s="1001">
        <f>'[8]October Mid-Year Adj'!J50</f>
        <v>126603</v>
      </c>
      <c r="AN52" s="1001">
        <f>'[8]February Mid-Year Adj'!J50</f>
        <v>147704</v>
      </c>
      <c r="AO52" s="1003">
        <f t="shared" si="50"/>
        <v>274307</v>
      </c>
      <c r="AP52" s="1001">
        <f>[8]Oct_Madison!$W52+[8]Oct_DArbonne!$W52+'[8]Oct_Intl High'!$W52+[8]Oct_NOMMA!$W52+[8]Oct_LFNO!$W52+'[8]Oct_L.C. Charter'!$W52+'[8]Oct_JS Clark'!$W52+[8]Oct_Southwest!$W52+'[8]Oct_LA Key'!$W52+'[8]Oct_Jeff Chamber'!$W52+[8]Oct_Tallulah!$W52+[8]Oct_Northshore!$W52+'[8]Oct_BR Charter'!$W52+[8]Oct_Delta!$W52+[8]Oct_Impact!$W52+[8]Oct_Vision!$W52+[8]Oct_Advantage!$W52+[8]Oct_Iberville!$W52+'[8]Oct_LC Col Prep'!$W52+[8]Oct_Northeast!$W52+'[8]Oct_Acadiana Ren'!$W52+'[8]Oct_Laf Ren'!$W52+[8]Oct_Willow!$W52+[8]Oct_Tangi!$W52+[8]Oct_GEO!$W52+[8]Oct_LAVCA!$W52+'[8]Oct_LA Conn'!$W52</f>
        <v>693</v>
      </c>
      <c r="AQ52" s="1001">
        <f>[8]Feb_Madison!$W52+[8]Feb_DArbonne!$W52+'[8]Feb_Intl High'!$W52+[8]Feb_NOMMA!$W52+[8]Feb_LFNO!$W52+'[8]Feb_L.C. Charter'!$W52+'[8]Feb_JS Clark'!$W52+[8]Feb_Southwest!$W52+'[8]Feb_LA Key'!$W52+'[8]Feb_Jeff Chamber'!$W52+[8]Feb_Tallulah!$W52+[8]Feb_Northshore!$W52+'[8]Feb_BR Charter'!$W52+[8]Feb_Delta!$W52+[8]Feb_Impact!$W52+[8]Feb_Vision!$W52+[8]Feb_Advantage!$W52+[8]Feb_Iberville!$W52+'[8]Feb_LC Col Prep'!$W52+[8]Feb_Northeast!$W52+'[8]Feb_Acadiana Ren'!$W52+'[8]Feb_Laf Ren'!$W52+[8]Feb_Willow!$W52+[8]Feb_Tangi!$W52+[8]Feb_GEO!$W52+[8]Feb_LAVCA!$W52+'[8]Feb_LA Conn'!$W52</f>
        <v>6475</v>
      </c>
      <c r="AR52" s="1003">
        <f t="shared" si="51"/>
        <v>7168</v>
      </c>
      <c r="AS52" s="1002">
        <f t="shared" si="52"/>
        <v>26982337</v>
      </c>
      <c r="AT52" s="1001">
        <f>+'4_Level 4'!E52</f>
        <v>0</v>
      </c>
      <c r="AU52" s="1001">
        <f>+'4_Level 4'!Q52</f>
        <v>63336</v>
      </c>
      <c r="AV52" s="1002">
        <f t="shared" si="53"/>
        <v>27045673</v>
      </c>
      <c r="AW52" s="1001">
        <v>17847576</v>
      </c>
      <c r="AX52" s="1001">
        <f t="shared" si="54"/>
        <v>9198097</v>
      </c>
      <c r="AY52" s="1001">
        <v>2299524</v>
      </c>
      <c r="AZ52" s="1001">
        <f>+'4_Level 4'!J52</f>
        <v>0</v>
      </c>
      <c r="BA52" s="1001">
        <f>+'4_Level 4'!L52</f>
        <v>47600</v>
      </c>
      <c r="BB52" s="1001">
        <f>+'4_Level 4'!M52</f>
        <v>23424</v>
      </c>
      <c r="BC52" s="1002">
        <f t="shared" si="55"/>
        <v>27116697</v>
      </c>
    </row>
    <row r="53" spans="1:55" ht="15.6" customHeight="1">
      <c r="A53" s="999">
        <v>49</v>
      </c>
      <c r="B53" s="1000" t="s">
        <v>86</v>
      </c>
      <c r="C53" s="1001">
        <f>'3_Levels 1&amp;2'!AP52</f>
        <v>82334509.5</v>
      </c>
      <c r="D53" s="1001">
        <v>0</v>
      </c>
      <c r="E53" s="1001">
        <v>0</v>
      </c>
      <c r="F53" s="1001">
        <v>0</v>
      </c>
      <c r="G53" s="1001">
        <v>0</v>
      </c>
      <c r="H53" s="1001">
        <v>0</v>
      </c>
      <c r="I53" s="1001">
        <v>0</v>
      </c>
      <c r="J53" s="1001">
        <v>0</v>
      </c>
      <c r="K53" s="1001">
        <v>0</v>
      </c>
      <c r="L53" s="1001">
        <v>-1593419</v>
      </c>
      <c r="M53" s="1001">
        <v>0</v>
      </c>
      <c r="N53" s="1001">
        <v>0</v>
      </c>
      <c r="O53" s="1001">
        <v>0</v>
      </c>
      <c r="P53" s="1001">
        <v>0</v>
      </c>
      <c r="Q53" s="1001">
        <v>0</v>
      </c>
      <c r="R53" s="1001">
        <v>0</v>
      </c>
      <c r="S53" s="1001">
        <v>0</v>
      </c>
      <c r="T53" s="1001">
        <v>0</v>
      </c>
      <c r="U53" s="1001">
        <v>0</v>
      </c>
      <c r="V53" s="1001">
        <v>0</v>
      </c>
      <c r="W53" s="1001">
        <v>0</v>
      </c>
      <c r="X53" s="1001">
        <v>0</v>
      </c>
      <c r="Y53" s="1001">
        <v>0</v>
      </c>
      <c r="Z53" s="1001">
        <v>-9698</v>
      </c>
      <c r="AA53" s="1001">
        <v>-633502</v>
      </c>
      <c r="AB53" s="1001">
        <v>-173861</v>
      </c>
      <c r="AC53" s="1001">
        <v>0</v>
      </c>
      <c r="AD53" s="1001">
        <v>0</v>
      </c>
      <c r="AE53" s="1001">
        <v>-394290</v>
      </c>
      <c r="AF53" s="1001">
        <v>-245979</v>
      </c>
      <c r="AG53" s="1002">
        <f t="shared" si="56"/>
        <v>-3050749</v>
      </c>
      <c r="AH53" s="1002">
        <f t="shared" si="48"/>
        <v>79283760.5</v>
      </c>
      <c r="AI53" s="1002">
        <v>5810</v>
      </c>
      <c r="AJ53" s="1003">
        <v>-447824</v>
      </c>
      <c r="AK53" s="1001">
        <f t="shared" si="46"/>
        <v>0</v>
      </c>
      <c r="AL53" s="1001">
        <f t="shared" si="49"/>
        <v>-447824</v>
      </c>
      <c r="AM53" s="1001">
        <f>'[8]October Mid-Year Adj'!J51</f>
        <v>-1115520</v>
      </c>
      <c r="AN53" s="1001">
        <f>'[8]February Mid-Year Adj'!J51</f>
        <v>-351505</v>
      </c>
      <c r="AO53" s="1003">
        <f t="shared" si="50"/>
        <v>-1467025</v>
      </c>
      <c r="AP53" s="1001">
        <f>[8]Oct_Madison!$W53+[8]Oct_DArbonne!$W53+'[8]Oct_Intl High'!$W53+[8]Oct_NOMMA!$W53+[8]Oct_LFNO!$W53+'[8]Oct_L.C. Charter'!$W53+'[8]Oct_JS Clark'!$W53+[8]Oct_Southwest!$W53+'[8]Oct_LA Key'!$W53+'[8]Oct_Jeff Chamber'!$W53+[8]Oct_Tallulah!$W53+[8]Oct_Northshore!$W53+'[8]Oct_BR Charter'!$W53+[8]Oct_Delta!$W53+[8]Oct_Impact!$W53+[8]Oct_Vision!$W53+[8]Oct_Advantage!$W53+[8]Oct_Iberville!$W53+'[8]Oct_LC Col Prep'!$W53+[8]Oct_Northeast!$W53+'[8]Oct_Acadiana Ren'!$W53+'[8]Oct_Laf Ren'!$W53+[8]Oct_Willow!$W53+[8]Oct_Tangi!$W53+[8]Oct_GEO!$W53+[8]Oct_LAVCA!$W53+'[8]Oct_LA Conn'!$W53</f>
        <v>355061</v>
      </c>
      <c r="AQ53" s="1001">
        <f>[8]Feb_Madison!$W53+[8]Feb_DArbonne!$W53+'[8]Feb_Intl High'!$W53+[8]Feb_NOMMA!$W53+[8]Feb_LFNO!$W53+'[8]Feb_L.C. Charter'!$W53+'[8]Feb_JS Clark'!$W53+[8]Feb_Southwest!$W53+'[8]Feb_LA Key'!$W53+'[8]Feb_Jeff Chamber'!$W53+[8]Feb_Tallulah!$W53+[8]Feb_Northshore!$W53+'[8]Feb_BR Charter'!$W53+[8]Feb_Delta!$W53+[8]Feb_Impact!$W53+[8]Feb_Vision!$W53+[8]Feb_Advantage!$W53+[8]Feb_Iberville!$W53+'[8]Feb_LC Col Prep'!$W53+[8]Feb_Northeast!$W53+'[8]Feb_Acadiana Ren'!$W53+'[8]Feb_Laf Ren'!$W53+[8]Feb_Willow!$W53+[8]Feb_Tangi!$W53+[8]Feb_GEO!$W53+[8]Feb_LAVCA!$W53+'[8]Feb_LA Conn'!$W53</f>
        <v>-158355</v>
      </c>
      <c r="AR53" s="1003">
        <f t="shared" si="51"/>
        <v>196706</v>
      </c>
      <c r="AS53" s="1002">
        <f t="shared" si="52"/>
        <v>77565617.5</v>
      </c>
      <c r="AT53" s="1001">
        <f>+'4_Level 4'!E53</f>
        <v>63000</v>
      </c>
      <c r="AU53" s="1001">
        <f>+'4_Level 4'!Q53</f>
        <v>144664</v>
      </c>
      <c r="AV53" s="1002">
        <f t="shared" si="53"/>
        <v>77773282</v>
      </c>
      <c r="AW53" s="1001">
        <v>52826872</v>
      </c>
      <c r="AX53" s="1001">
        <f t="shared" si="54"/>
        <v>24946410</v>
      </c>
      <c r="AY53" s="1001">
        <v>6236603</v>
      </c>
      <c r="AZ53" s="1001">
        <f>+'4_Level 4'!J53</f>
        <v>0</v>
      </c>
      <c r="BA53" s="1001">
        <f>+'4_Level 4'!L53</f>
        <v>239428</v>
      </c>
      <c r="BB53" s="1001">
        <f>+'4_Level 4'!M53</f>
        <v>0</v>
      </c>
      <c r="BC53" s="1002">
        <f t="shared" si="55"/>
        <v>78012710</v>
      </c>
    </row>
    <row r="54" spans="1:55" ht="15.6" customHeight="1">
      <c r="A54" s="1004">
        <v>50</v>
      </c>
      <c r="B54" s="1005" t="s">
        <v>87</v>
      </c>
      <c r="C54" s="1006">
        <f>'3_Levels 1&amp;2'!AP53</f>
        <v>46113330</v>
      </c>
      <c r="D54" s="1006">
        <v>0</v>
      </c>
      <c r="E54" s="1006">
        <v>0</v>
      </c>
      <c r="F54" s="1006">
        <v>0</v>
      </c>
      <c r="G54" s="1006">
        <v>0</v>
      </c>
      <c r="H54" s="1006">
        <v>0</v>
      </c>
      <c r="I54" s="1006">
        <v>0</v>
      </c>
      <c r="J54" s="1006">
        <v>0</v>
      </c>
      <c r="K54" s="1006">
        <v>0</v>
      </c>
      <c r="L54" s="1006">
        <v>0</v>
      </c>
      <c r="M54" s="1006">
        <v>0</v>
      </c>
      <c r="N54" s="1006">
        <v>-5247</v>
      </c>
      <c r="O54" s="1006">
        <v>0</v>
      </c>
      <c r="P54" s="1006">
        <v>0</v>
      </c>
      <c r="Q54" s="1006">
        <v>0</v>
      </c>
      <c r="R54" s="1006">
        <v>0</v>
      </c>
      <c r="S54" s="1006">
        <v>0</v>
      </c>
      <c r="T54" s="1006">
        <v>0</v>
      </c>
      <c r="U54" s="1006">
        <v>0</v>
      </c>
      <c r="V54" s="1006">
        <v>0</v>
      </c>
      <c r="W54" s="1006">
        <v>0</v>
      </c>
      <c r="X54" s="1006">
        <v>0</v>
      </c>
      <c r="Y54" s="1006">
        <v>0</v>
      </c>
      <c r="Z54" s="1006">
        <v>-243592</v>
      </c>
      <c r="AA54" s="1006">
        <v>-272902</v>
      </c>
      <c r="AB54" s="1006">
        <v>-126439</v>
      </c>
      <c r="AC54" s="1006">
        <v>0</v>
      </c>
      <c r="AD54" s="1006">
        <v>0</v>
      </c>
      <c r="AE54" s="1006">
        <v>-140389</v>
      </c>
      <c r="AF54" s="1006">
        <v>-77042</v>
      </c>
      <c r="AG54" s="1007">
        <f t="shared" si="56"/>
        <v>-865611</v>
      </c>
      <c r="AH54" s="1007">
        <f t="shared" si="48"/>
        <v>45247719</v>
      </c>
      <c r="AI54" s="1007">
        <v>5736</v>
      </c>
      <c r="AJ54" s="1008">
        <v>-85443</v>
      </c>
      <c r="AK54" s="1006">
        <f t="shared" si="46"/>
        <v>0</v>
      </c>
      <c r="AL54" s="1006">
        <f t="shared" si="49"/>
        <v>-85443</v>
      </c>
      <c r="AM54" s="1006">
        <f>'[8]October Mid-Year Adj'!J52</f>
        <v>-579336</v>
      </c>
      <c r="AN54" s="1006">
        <f>'[8]February Mid-Year Adj'!J52</f>
        <v>-48756</v>
      </c>
      <c r="AO54" s="1008">
        <f t="shared" si="50"/>
        <v>-628092</v>
      </c>
      <c r="AP54" s="1006">
        <f>[8]Oct_Madison!$W54+[8]Oct_DArbonne!$W54+'[8]Oct_Intl High'!$W54+[8]Oct_NOMMA!$W54+[8]Oct_LFNO!$W54+'[8]Oct_L.C. Charter'!$W54+'[8]Oct_JS Clark'!$W54+[8]Oct_Southwest!$W54+'[8]Oct_LA Key'!$W54+'[8]Oct_Jeff Chamber'!$W54+[8]Oct_Tallulah!$W54+[8]Oct_Northshore!$W54+'[8]Oct_BR Charter'!$W54+[8]Oct_Delta!$W54+[8]Oct_Impact!$W54+[8]Oct_Vision!$W54+[8]Oct_Advantage!$W54+[8]Oct_Iberville!$W54+'[8]Oct_LC Col Prep'!$W54+[8]Oct_Northeast!$W54+'[8]Oct_Acadiana Ren'!$W54+'[8]Oct_Laf Ren'!$W54+[8]Oct_Willow!$W54+[8]Oct_Tangi!$W54+[8]Oct_GEO!$W54+[8]Oct_LAVCA!$W54+'[8]Oct_LA Conn'!$W54</f>
        <v>87597</v>
      </c>
      <c r="AQ54" s="1006">
        <f>[8]Feb_Madison!$W54+[8]Feb_DArbonne!$W54+'[8]Feb_Intl High'!$W54+[8]Feb_NOMMA!$W54+[8]Feb_LFNO!$W54+'[8]Feb_L.C. Charter'!$W54+'[8]Feb_JS Clark'!$W54+[8]Feb_Southwest!$W54+'[8]Feb_LA Key'!$W54+'[8]Feb_Jeff Chamber'!$W54+[8]Feb_Tallulah!$W54+[8]Feb_Northshore!$W54+'[8]Feb_BR Charter'!$W54+[8]Feb_Delta!$W54+[8]Feb_Impact!$W54+[8]Feb_Vision!$W54+[8]Feb_Advantage!$W54+[8]Feb_Iberville!$W54+'[8]Feb_LC Col Prep'!$W54+[8]Feb_Northeast!$W54+'[8]Feb_Acadiana Ren'!$W54+'[8]Feb_Laf Ren'!$W54+[8]Feb_Willow!$W54+[8]Feb_Tangi!$W54+[8]Feb_GEO!$W54+[8]Feb_LAVCA!$W54+'[8]Feb_LA Conn'!$W54</f>
        <v>9884</v>
      </c>
      <c r="AR54" s="1008">
        <f t="shared" si="51"/>
        <v>97481</v>
      </c>
      <c r="AS54" s="1007">
        <f t="shared" si="52"/>
        <v>44631665</v>
      </c>
      <c r="AT54" s="1006">
        <f>+'4_Level 4'!E54</f>
        <v>189000</v>
      </c>
      <c r="AU54" s="1006">
        <f>+'4_Level 4'!Q54</f>
        <v>88556</v>
      </c>
      <c r="AV54" s="1007">
        <f t="shared" si="53"/>
        <v>44909221</v>
      </c>
      <c r="AW54" s="1006">
        <v>30358208</v>
      </c>
      <c r="AX54" s="1006">
        <f t="shared" si="54"/>
        <v>14551013</v>
      </c>
      <c r="AY54" s="1006">
        <v>3637753</v>
      </c>
      <c r="AZ54" s="1006">
        <f>+'4_Level 4'!J54</f>
        <v>12000</v>
      </c>
      <c r="BA54" s="1006">
        <f>+'4_Level 4'!L54</f>
        <v>95200</v>
      </c>
      <c r="BB54" s="1006">
        <f>+'4_Level 4'!M54</f>
        <v>12727</v>
      </c>
      <c r="BC54" s="1007">
        <f t="shared" si="55"/>
        <v>45029148</v>
      </c>
    </row>
    <row r="55" spans="1:55" ht="15.6" customHeight="1">
      <c r="A55" s="997">
        <v>51</v>
      </c>
      <c r="B55" s="998" t="s">
        <v>88</v>
      </c>
      <c r="C55" s="327">
        <f>'3_Levels 1&amp;2'!AP54</f>
        <v>46964740.5</v>
      </c>
      <c r="D55" s="327">
        <v>0</v>
      </c>
      <c r="E55" s="327">
        <v>0</v>
      </c>
      <c r="F55" s="327">
        <v>0</v>
      </c>
      <c r="G55" s="327">
        <v>0</v>
      </c>
      <c r="H55" s="327">
        <v>0</v>
      </c>
      <c r="I55" s="327">
        <v>0</v>
      </c>
      <c r="J55" s="327">
        <v>0</v>
      </c>
      <c r="K55" s="327">
        <v>0</v>
      </c>
      <c r="L55" s="327">
        <v>0</v>
      </c>
      <c r="M55" s="327">
        <v>0</v>
      </c>
      <c r="N55" s="327">
        <v>0</v>
      </c>
      <c r="O55" s="327">
        <v>0</v>
      </c>
      <c r="P55" s="327">
        <v>0</v>
      </c>
      <c r="Q55" s="327">
        <v>0</v>
      </c>
      <c r="R55" s="327">
        <v>0</v>
      </c>
      <c r="S55" s="327">
        <v>0</v>
      </c>
      <c r="T55" s="327">
        <v>0</v>
      </c>
      <c r="U55" s="327">
        <v>0</v>
      </c>
      <c r="V55" s="327">
        <v>0</v>
      </c>
      <c r="W55" s="327">
        <v>0</v>
      </c>
      <c r="X55" s="327">
        <v>0</v>
      </c>
      <c r="Y55" s="327">
        <v>0</v>
      </c>
      <c r="Z55" s="327">
        <v>-4499</v>
      </c>
      <c r="AA55" s="327">
        <v>0</v>
      </c>
      <c r="AB55" s="327">
        <v>0</v>
      </c>
      <c r="AC55" s="327">
        <v>0</v>
      </c>
      <c r="AD55" s="327">
        <v>0</v>
      </c>
      <c r="AE55" s="327">
        <v>-63320</v>
      </c>
      <c r="AF55" s="327">
        <v>-122904</v>
      </c>
      <c r="AG55" s="326">
        <f t="shared" si="56"/>
        <v>-190723</v>
      </c>
      <c r="AH55" s="326">
        <f t="shared" si="48"/>
        <v>46774017.5</v>
      </c>
      <c r="AI55" s="326">
        <v>5391</v>
      </c>
      <c r="AJ55" s="328">
        <v>-55038</v>
      </c>
      <c r="AK55" s="327">
        <f t="shared" si="46"/>
        <v>0</v>
      </c>
      <c r="AL55" s="327">
        <f t="shared" si="49"/>
        <v>-55038</v>
      </c>
      <c r="AM55" s="327">
        <f>'[8]October Mid-Year Adj'!J53</f>
        <v>-1207584</v>
      </c>
      <c r="AN55" s="327">
        <f>'[8]February Mid-Year Adj'!J53</f>
        <v>-172512</v>
      </c>
      <c r="AO55" s="328">
        <f t="shared" si="50"/>
        <v>-1380096</v>
      </c>
      <c r="AP55" s="327">
        <f>[8]Oct_Madison!$W55+[8]Oct_DArbonne!$W55+'[8]Oct_Intl High'!$W55+[8]Oct_NOMMA!$W55+[8]Oct_LFNO!$W55+'[8]Oct_L.C. Charter'!$W55+'[8]Oct_JS Clark'!$W55+[8]Oct_Southwest!$W55+'[8]Oct_LA Key'!$W55+'[8]Oct_Jeff Chamber'!$W55+[8]Oct_Tallulah!$W55+[8]Oct_Northshore!$W55+'[8]Oct_BR Charter'!$W55+[8]Oct_Delta!$W55+[8]Oct_Impact!$W55+[8]Oct_Vision!$W55+[8]Oct_Advantage!$W55+[8]Oct_Iberville!$W55+'[8]Oct_LC Col Prep'!$W55+[8]Oct_Northeast!$W55+'[8]Oct_Acadiana Ren'!$W55+'[8]Oct_Laf Ren'!$W55+[8]Oct_Willow!$W55+[8]Oct_Tangi!$W55+[8]Oct_GEO!$W55+[8]Oct_LAVCA!$W55+'[8]Oct_LA Conn'!$W55</f>
        <v>5977</v>
      </c>
      <c r="AQ55" s="327">
        <f>[8]Feb_Madison!$W55+[8]Feb_DArbonne!$W55+'[8]Feb_Intl High'!$W55+[8]Feb_NOMMA!$W55+[8]Feb_LFNO!$W55+'[8]Feb_L.C. Charter'!$W55+'[8]Feb_JS Clark'!$W55+[8]Feb_Southwest!$W55+'[8]Feb_LA Key'!$W55+'[8]Feb_Jeff Chamber'!$W55+[8]Feb_Tallulah!$W55+[8]Feb_Northshore!$W55+'[8]Feb_BR Charter'!$W55+[8]Feb_Delta!$W55+[8]Feb_Impact!$W55+[8]Feb_Vision!$W55+[8]Feb_Advantage!$W55+[8]Feb_Iberville!$W55+'[8]Feb_LC Col Prep'!$W55+[8]Feb_Northeast!$W55+'[8]Feb_Acadiana Ren'!$W55+'[8]Feb_Laf Ren'!$W55+[8]Feb_Willow!$W55+[8]Feb_Tangi!$W55+[8]Feb_GEO!$W55+[8]Feb_LAVCA!$W55+'[8]Feb_LA Conn'!$W55</f>
        <v>-6780</v>
      </c>
      <c r="AR55" s="328">
        <f t="shared" si="51"/>
        <v>-803</v>
      </c>
      <c r="AS55" s="326">
        <f t="shared" si="52"/>
        <v>45338080.5</v>
      </c>
      <c r="AT55" s="327">
        <f>+'4_Level 4'!E55</f>
        <v>0</v>
      </c>
      <c r="AU55" s="327">
        <f>+'4_Level 4'!Q55</f>
        <v>101166</v>
      </c>
      <c r="AV55" s="326">
        <f t="shared" si="53"/>
        <v>45439247</v>
      </c>
      <c r="AW55" s="327">
        <v>31212896</v>
      </c>
      <c r="AX55" s="327">
        <f t="shared" si="54"/>
        <v>14226351</v>
      </c>
      <c r="AY55" s="327">
        <v>3556588</v>
      </c>
      <c r="AZ55" s="327">
        <f>+'4_Level 4'!J55</f>
        <v>0</v>
      </c>
      <c r="BA55" s="327">
        <f>+'4_Level 4'!L55</f>
        <v>76398</v>
      </c>
      <c r="BB55" s="327">
        <f>+'4_Level 4'!M55</f>
        <v>12083</v>
      </c>
      <c r="BC55" s="326">
        <f t="shared" si="55"/>
        <v>45527728</v>
      </c>
    </row>
    <row r="56" spans="1:55" ht="15.6" customHeight="1">
      <c r="A56" s="999">
        <v>52</v>
      </c>
      <c r="B56" s="1000" t="s">
        <v>89</v>
      </c>
      <c r="C56" s="1001">
        <f>'3_Levels 1&amp;2'!AP55</f>
        <v>218399050</v>
      </c>
      <c r="D56" s="1001">
        <v>0</v>
      </c>
      <c r="E56" s="1001">
        <v>0</v>
      </c>
      <c r="F56" s="1001">
        <v>0</v>
      </c>
      <c r="G56" s="1001">
        <v>0</v>
      </c>
      <c r="H56" s="1001">
        <v>-7163</v>
      </c>
      <c r="I56" s="1001">
        <v>-4738</v>
      </c>
      <c r="J56" s="1001">
        <v>-12656</v>
      </c>
      <c r="K56" s="1001">
        <v>0</v>
      </c>
      <c r="L56" s="1001">
        <v>0</v>
      </c>
      <c r="M56" s="1001">
        <v>0</v>
      </c>
      <c r="N56" s="1001">
        <v>0</v>
      </c>
      <c r="O56" s="1001">
        <v>-7164</v>
      </c>
      <c r="P56" s="1001">
        <v>0</v>
      </c>
      <c r="Q56" s="1001">
        <v>-10090</v>
      </c>
      <c r="R56" s="1001">
        <v>-19511</v>
      </c>
      <c r="S56" s="1001">
        <v>0</v>
      </c>
      <c r="T56" s="1001">
        <v>0</v>
      </c>
      <c r="U56" s="1001">
        <v>0</v>
      </c>
      <c r="V56" s="1001">
        <v>0</v>
      </c>
      <c r="W56" s="1001">
        <v>0</v>
      </c>
      <c r="X56" s="1001">
        <v>0</v>
      </c>
      <c r="Y56" s="1001">
        <v>0</v>
      </c>
      <c r="Z56" s="1001">
        <v>0</v>
      </c>
      <c r="AA56" s="1001">
        <v>0</v>
      </c>
      <c r="AB56" s="1001">
        <v>0</v>
      </c>
      <c r="AC56" s="1001">
        <v>-13940</v>
      </c>
      <c r="AD56" s="1001">
        <v>0</v>
      </c>
      <c r="AE56" s="1001">
        <v>-555796</v>
      </c>
      <c r="AF56" s="1001">
        <v>-972577</v>
      </c>
      <c r="AG56" s="1002">
        <f t="shared" si="56"/>
        <v>-1603635</v>
      </c>
      <c r="AH56" s="1002">
        <f t="shared" si="48"/>
        <v>216795415</v>
      </c>
      <c r="AI56" s="1002">
        <v>5802</v>
      </c>
      <c r="AJ56" s="1003">
        <v>-422851</v>
      </c>
      <c r="AK56" s="1001">
        <f t="shared" si="46"/>
        <v>0</v>
      </c>
      <c r="AL56" s="1001">
        <f t="shared" si="49"/>
        <v>-422851</v>
      </c>
      <c r="AM56" s="1001">
        <f>'[8]October Mid-Year Adj'!J54</f>
        <v>1502718</v>
      </c>
      <c r="AN56" s="1001">
        <f>'[8]February Mid-Year Adj'!J54</f>
        <v>58020</v>
      </c>
      <c r="AO56" s="1003">
        <f t="shared" si="50"/>
        <v>1560738</v>
      </c>
      <c r="AP56" s="1001">
        <f>[8]Oct_Madison!$W56+[8]Oct_DArbonne!$W56+'[8]Oct_Intl High'!$W56+[8]Oct_NOMMA!$W56+[8]Oct_LFNO!$W56+'[8]Oct_L.C. Charter'!$W56+'[8]Oct_JS Clark'!$W56+[8]Oct_Southwest!$W56+'[8]Oct_LA Key'!$W56+'[8]Oct_Jeff Chamber'!$W56+[8]Oct_Tallulah!$W56+[8]Oct_Northshore!$W56+'[8]Oct_BR Charter'!$W56+[8]Oct_Delta!$W56+[8]Oct_Impact!$W56+[8]Oct_Vision!$W56+[8]Oct_Advantage!$W56+[8]Oct_Iberville!$W56+'[8]Oct_LC Col Prep'!$W56+[8]Oct_Northeast!$W56+'[8]Oct_Acadiana Ren'!$W56+'[8]Oct_Laf Ren'!$W56+[8]Oct_Willow!$W56+[8]Oct_Tangi!$W56+[8]Oct_GEO!$W56+[8]Oct_LAVCA!$W56+'[8]Oct_LA Conn'!$W56</f>
        <v>118527</v>
      </c>
      <c r="AQ56" s="1001">
        <f>[8]Feb_Madison!$W56+[8]Feb_DArbonne!$W56+'[8]Feb_Intl High'!$W56+[8]Feb_NOMMA!$W56+[8]Feb_LFNO!$W56+'[8]Feb_L.C. Charter'!$W56+'[8]Feb_JS Clark'!$W56+[8]Feb_Southwest!$W56+'[8]Feb_LA Key'!$W56+'[8]Feb_Jeff Chamber'!$W56+[8]Feb_Tallulah!$W56+[8]Feb_Northshore!$W56+'[8]Feb_BR Charter'!$W56+[8]Feb_Delta!$W56+[8]Feb_Impact!$W56+[8]Feb_Vision!$W56+[8]Feb_Advantage!$W56+[8]Feb_Iberville!$W56+'[8]Feb_LC Col Prep'!$W56+[8]Feb_Northeast!$W56+'[8]Feb_Acadiana Ren'!$W56+'[8]Feb_Laf Ren'!$W56+[8]Feb_Willow!$W56+[8]Feb_Tangi!$W56+[8]Feb_GEO!$W56+[8]Feb_LAVCA!$W56+'[8]Feb_LA Conn'!$W56</f>
        <v>25083</v>
      </c>
      <c r="AR56" s="1003">
        <f t="shared" si="51"/>
        <v>143610</v>
      </c>
      <c r="AS56" s="1002">
        <f t="shared" si="52"/>
        <v>218076912</v>
      </c>
      <c r="AT56" s="1001">
        <f>+'4_Level 4'!E56</f>
        <v>0</v>
      </c>
      <c r="AU56" s="1001">
        <f>+'4_Level 4'!Q56</f>
        <v>437736</v>
      </c>
      <c r="AV56" s="1002">
        <f t="shared" si="53"/>
        <v>218514648</v>
      </c>
      <c r="AW56" s="1001">
        <v>144635944</v>
      </c>
      <c r="AX56" s="1001">
        <f t="shared" si="54"/>
        <v>73878704</v>
      </c>
      <c r="AY56" s="1001">
        <v>18469676</v>
      </c>
      <c r="AZ56" s="1001">
        <f>+'4_Level 4'!J56</f>
        <v>0</v>
      </c>
      <c r="BA56" s="1001">
        <f>+'4_Level 4'!L56</f>
        <v>428638</v>
      </c>
      <c r="BB56" s="1001">
        <f>+'4_Level 4'!M56</f>
        <v>172276</v>
      </c>
      <c r="BC56" s="1002">
        <f t="shared" si="55"/>
        <v>219115562</v>
      </c>
    </row>
    <row r="57" spans="1:55" ht="15.6" customHeight="1">
      <c r="A57" s="999">
        <v>53</v>
      </c>
      <c r="B57" s="1000" t="s">
        <v>90</v>
      </c>
      <c r="C57" s="1001">
        <f>'3_Levels 1&amp;2'!AP56</f>
        <v>113313547</v>
      </c>
      <c r="D57" s="1001">
        <v>0</v>
      </c>
      <c r="E57" s="1001">
        <v>0</v>
      </c>
      <c r="F57" s="1001">
        <v>0</v>
      </c>
      <c r="G57" s="1001">
        <v>0</v>
      </c>
      <c r="H57" s="1001">
        <v>0</v>
      </c>
      <c r="I57" s="1001">
        <v>0</v>
      </c>
      <c r="J57" s="1001">
        <v>0</v>
      </c>
      <c r="K57" s="1001">
        <v>0</v>
      </c>
      <c r="L57" s="1001">
        <v>0</v>
      </c>
      <c r="M57" s="1001">
        <v>0</v>
      </c>
      <c r="N57" s="1001">
        <v>-5360</v>
      </c>
      <c r="O57" s="1001">
        <v>-5360</v>
      </c>
      <c r="P57" s="1001">
        <v>0</v>
      </c>
      <c r="Q57" s="1001">
        <v>0</v>
      </c>
      <c r="R57" s="1001">
        <v>0</v>
      </c>
      <c r="S57" s="1001">
        <v>0</v>
      </c>
      <c r="T57" s="1001">
        <v>0</v>
      </c>
      <c r="U57" s="1001">
        <v>0</v>
      </c>
      <c r="V57" s="1001">
        <v>0</v>
      </c>
      <c r="W57" s="1001">
        <v>0</v>
      </c>
      <c r="X57" s="1001">
        <v>0</v>
      </c>
      <c r="Y57" s="1001">
        <v>0</v>
      </c>
      <c r="Z57" s="1001">
        <v>0</v>
      </c>
      <c r="AA57" s="1001">
        <v>0</v>
      </c>
      <c r="AB57" s="1001">
        <v>0</v>
      </c>
      <c r="AC57" s="1001">
        <v>-1330445</v>
      </c>
      <c r="AD57" s="1001">
        <v>0</v>
      </c>
      <c r="AE57" s="1001">
        <v>-492349</v>
      </c>
      <c r="AF57" s="1001">
        <v>-877274</v>
      </c>
      <c r="AG57" s="1002">
        <f t="shared" si="56"/>
        <v>-2710788</v>
      </c>
      <c r="AH57" s="1002">
        <f t="shared" si="48"/>
        <v>110602759</v>
      </c>
      <c r="AI57" s="1002">
        <v>5894</v>
      </c>
      <c r="AJ57" s="1003">
        <v>-135116</v>
      </c>
      <c r="AK57" s="1001">
        <f t="shared" si="46"/>
        <v>0</v>
      </c>
      <c r="AL57" s="1001">
        <f t="shared" si="49"/>
        <v>-135116</v>
      </c>
      <c r="AM57" s="1001">
        <f>'[8]October Mid-Year Adj'!J55</f>
        <v>-789796</v>
      </c>
      <c r="AN57" s="1001">
        <f>'[8]February Mid-Year Adj'!J55</f>
        <v>-285859</v>
      </c>
      <c r="AO57" s="1003">
        <f t="shared" si="50"/>
        <v>-1075655</v>
      </c>
      <c r="AP57" s="1001">
        <f>[8]Oct_Madison!$W57+[8]Oct_DArbonne!$W57+'[8]Oct_Intl High'!$W57+[8]Oct_NOMMA!$W57+[8]Oct_LFNO!$W57+'[8]Oct_L.C. Charter'!$W57+'[8]Oct_JS Clark'!$W57+[8]Oct_Southwest!$W57+'[8]Oct_LA Key'!$W57+'[8]Oct_Jeff Chamber'!$W57+[8]Oct_Tallulah!$W57+[8]Oct_Northshore!$W57+'[8]Oct_BR Charter'!$W57+[8]Oct_Delta!$W57+[8]Oct_Impact!$W57+[8]Oct_Vision!$W57+[8]Oct_Advantage!$W57+[8]Oct_Iberville!$W57+'[8]Oct_LC Col Prep'!$W57+[8]Oct_Northeast!$W57+'[8]Oct_Acadiana Ren'!$W57+'[8]Oct_Laf Ren'!$W57+[8]Oct_Willow!$W57+[8]Oct_Tangi!$W57+[8]Oct_GEO!$W57+[8]Oct_LAVCA!$W57+'[8]Oct_LA Conn'!$W57</f>
        <v>419891</v>
      </c>
      <c r="AQ57" s="1001">
        <f>[8]Feb_Madison!$W57+[8]Feb_DArbonne!$W57+'[8]Feb_Intl High'!$W57+[8]Feb_NOMMA!$W57+[8]Feb_LFNO!$W57+'[8]Feb_L.C. Charter'!$W57+'[8]Feb_JS Clark'!$W57+[8]Feb_Southwest!$W57+'[8]Feb_LA Key'!$W57+'[8]Feb_Jeff Chamber'!$W57+[8]Feb_Tallulah!$W57+[8]Feb_Northshore!$W57+'[8]Feb_BR Charter'!$W57+[8]Feb_Delta!$W57+[8]Feb_Impact!$W57+[8]Feb_Vision!$W57+[8]Feb_Advantage!$W57+[8]Feb_Iberville!$W57+'[8]Feb_LC Col Prep'!$W57+[8]Feb_Northeast!$W57+'[8]Feb_Acadiana Ren'!$W57+'[8]Feb_Laf Ren'!$W57+[8]Feb_Willow!$W57+[8]Feb_Tangi!$W57+[8]Feb_GEO!$W57+[8]Feb_LAVCA!$W57+'[8]Feb_LA Conn'!$W57</f>
        <v>-16314</v>
      </c>
      <c r="AR57" s="1003">
        <f t="shared" si="51"/>
        <v>403577</v>
      </c>
      <c r="AS57" s="1002">
        <f t="shared" si="52"/>
        <v>109795565</v>
      </c>
      <c r="AT57" s="1001">
        <f>+'4_Level 4'!E57</f>
        <v>0</v>
      </c>
      <c r="AU57" s="1001">
        <f>+'4_Level 4'!Q57</f>
        <v>212160</v>
      </c>
      <c r="AV57" s="1002">
        <f t="shared" si="53"/>
        <v>110007725</v>
      </c>
      <c r="AW57" s="1001">
        <v>74055584</v>
      </c>
      <c r="AX57" s="1001">
        <f t="shared" si="54"/>
        <v>35952141</v>
      </c>
      <c r="AY57" s="1001">
        <v>8988035</v>
      </c>
      <c r="AZ57" s="1001">
        <f>+'4_Level 4'!J57</f>
        <v>0</v>
      </c>
      <c r="BA57" s="1001">
        <f>+'4_Level 4'!L57</f>
        <v>216580</v>
      </c>
      <c r="BB57" s="1001">
        <f>+'4_Level 4'!M57</f>
        <v>0</v>
      </c>
      <c r="BC57" s="1002">
        <f t="shared" si="55"/>
        <v>110224305</v>
      </c>
    </row>
    <row r="58" spans="1:55" ht="15.6" customHeight="1">
      <c r="A58" s="999">
        <v>54</v>
      </c>
      <c r="B58" s="1000" t="s">
        <v>91</v>
      </c>
      <c r="C58" s="1001">
        <f>'3_Levels 1&amp;2'!AP57</f>
        <v>4480667.5</v>
      </c>
      <c r="D58" s="1001">
        <v>0</v>
      </c>
      <c r="E58" s="1001">
        <v>0</v>
      </c>
      <c r="F58" s="1001">
        <v>0</v>
      </c>
      <c r="G58" s="1001">
        <v>0</v>
      </c>
      <c r="H58" s="1001">
        <v>0</v>
      </c>
      <c r="I58" s="1001">
        <v>0</v>
      </c>
      <c r="J58" s="1001">
        <v>0</v>
      </c>
      <c r="K58" s="1001">
        <v>0</v>
      </c>
      <c r="L58" s="1001">
        <v>0</v>
      </c>
      <c r="M58" s="1001">
        <v>0</v>
      </c>
      <c r="N58" s="1001">
        <v>0</v>
      </c>
      <c r="O58" s="1001">
        <v>0</v>
      </c>
      <c r="P58" s="1001">
        <v>-11222</v>
      </c>
      <c r="Q58" s="1001">
        <v>0</v>
      </c>
      <c r="R58" s="1001">
        <v>0</v>
      </c>
      <c r="S58" s="1001">
        <v>-68084</v>
      </c>
      <c r="T58" s="1001">
        <v>0</v>
      </c>
      <c r="U58" s="1001">
        <v>0</v>
      </c>
      <c r="V58" s="1001">
        <v>0</v>
      </c>
      <c r="W58" s="1001">
        <v>0</v>
      </c>
      <c r="X58" s="1001">
        <v>0</v>
      </c>
      <c r="Y58" s="1001">
        <v>0</v>
      </c>
      <c r="Z58" s="1001">
        <v>0</v>
      </c>
      <c r="AA58" s="1001">
        <v>0</v>
      </c>
      <c r="AB58" s="1001">
        <v>0</v>
      </c>
      <c r="AC58" s="1001">
        <v>0</v>
      </c>
      <c r="AD58" s="1001">
        <v>0</v>
      </c>
      <c r="AE58" s="1001">
        <v>-500</v>
      </c>
      <c r="AF58" s="1001">
        <v>-33449</v>
      </c>
      <c r="AG58" s="1002">
        <f t="shared" si="56"/>
        <v>-113255</v>
      </c>
      <c r="AH58" s="1002">
        <f t="shared" si="48"/>
        <v>4367412.5</v>
      </c>
      <c r="AI58" s="1002">
        <v>7013</v>
      </c>
      <c r="AJ58" s="1003">
        <v>-24617</v>
      </c>
      <c r="AK58" s="1001">
        <f t="shared" si="46"/>
        <v>0</v>
      </c>
      <c r="AL58" s="1001">
        <f t="shared" si="49"/>
        <v>-24617</v>
      </c>
      <c r="AM58" s="1001">
        <f>'[8]October Mid-Year Adj'!J56</f>
        <v>-112208</v>
      </c>
      <c r="AN58" s="1001">
        <f>'[8]February Mid-Year Adj'!J56</f>
        <v>-24546</v>
      </c>
      <c r="AO58" s="1003">
        <f t="shared" si="50"/>
        <v>-136754</v>
      </c>
      <c r="AP58" s="1001">
        <f>[8]Oct_Madison!$W58+[8]Oct_DArbonne!$W58+'[8]Oct_Intl High'!$W58+[8]Oct_NOMMA!$W58+[8]Oct_LFNO!$W58+'[8]Oct_L.C. Charter'!$W58+'[8]Oct_JS Clark'!$W58+[8]Oct_Southwest!$W58+'[8]Oct_LA Key'!$W58+'[8]Oct_Jeff Chamber'!$W58+[8]Oct_Tallulah!$W58+[8]Oct_Northshore!$W58+'[8]Oct_BR Charter'!$W58+[8]Oct_Delta!$W58+[8]Oct_Impact!$W58+[8]Oct_Vision!$W58+[8]Oct_Advantage!$W58+[8]Oct_Iberville!$W58+'[8]Oct_LC Col Prep'!$W58+[8]Oct_Northeast!$W58+'[8]Oct_Acadiana Ren'!$W58+'[8]Oct_Laf Ren'!$W58+[8]Oct_Willow!$W58+[8]Oct_Tangi!$W58+[8]Oct_GEO!$W58+[8]Oct_LAVCA!$W58+'[8]Oct_LA Conn'!$W58</f>
        <v>-20233</v>
      </c>
      <c r="AQ58" s="1001">
        <f>[8]Feb_Madison!$W58+[8]Feb_DArbonne!$W58+'[8]Feb_Intl High'!$W58+[8]Feb_NOMMA!$W58+[8]Feb_LFNO!$W58+'[8]Feb_L.C. Charter'!$W58+'[8]Feb_JS Clark'!$W58+[8]Feb_Southwest!$W58+'[8]Feb_LA Key'!$W58+'[8]Feb_Jeff Chamber'!$W58+[8]Feb_Tallulah!$W58+[8]Feb_Northshore!$W58+'[8]Feb_BR Charter'!$W58+[8]Feb_Delta!$W58+[8]Feb_Impact!$W58+[8]Feb_Vision!$W58+[8]Feb_Advantage!$W58+[8]Feb_Iberville!$W58+'[8]Feb_LC Col Prep'!$W58+[8]Feb_Northeast!$W58+'[8]Feb_Acadiana Ren'!$W58+'[8]Feb_Laf Ren'!$W58+[8]Feb_Willow!$W58+[8]Feb_Tangi!$W58+[8]Feb_GEO!$W58+[8]Feb_LAVCA!$W58+'[8]Feb_LA Conn'!$W58</f>
        <v>1009</v>
      </c>
      <c r="AR58" s="1003">
        <f t="shared" si="51"/>
        <v>-19224</v>
      </c>
      <c r="AS58" s="1002">
        <f t="shared" si="52"/>
        <v>4186817.5</v>
      </c>
      <c r="AT58" s="1001">
        <f>+'4_Level 4'!E58</f>
        <v>0</v>
      </c>
      <c r="AU58" s="1001">
        <f>+'4_Level 4'!Q58</f>
        <v>7358</v>
      </c>
      <c r="AV58" s="1002">
        <f t="shared" si="53"/>
        <v>4194176</v>
      </c>
      <c r="AW58" s="1001">
        <v>2887288</v>
      </c>
      <c r="AX58" s="1001">
        <f t="shared" si="54"/>
        <v>1306888</v>
      </c>
      <c r="AY58" s="1001">
        <v>326722</v>
      </c>
      <c r="AZ58" s="1001">
        <f>+'4_Level 4'!J58</f>
        <v>0</v>
      </c>
      <c r="BA58" s="1001">
        <f>+'4_Level 4'!L58</f>
        <v>25000</v>
      </c>
      <c r="BB58" s="1001">
        <f>+'4_Level 4'!M58</f>
        <v>0</v>
      </c>
      <c r="BC58" s="1002">
        <f t="shared" si="55"/>
        <v>4219176</v>
      </c>
    </row>
    <row r="59" spans="1:55" ht="15.6" customHeight="1">
      <c r="A59" s="1004">
        <v>55</v>
      </c>
      <c r="B59" s="1005" t="s">
        <v>92</v>
      </c>
      <c r="C59" s="1006">
        <f>'3_Levels 1&amp;2'!AP58</f>
        <v>90424917.5</v>
      </c>
      <c r="D59" s="1006">
        <v>0</v>
      </c>
      <c r="E59" s="1006">
        <v>0</v>
      </c>
      <c r="F59" s="1006">
        <v>0</v>
      </c>
      <c r="G59" s="1006">
        <v>0</v>
      </c>
      <c r="H59" s="1006">
        <v>0</v>
      </c>
      <c r="I59" s="1006">
        <v>-309</v>
      </c>
      <c r="J59" s="1006">
        <v>0</v>
      </c>
      <c r="K59" s="1006">
        <v>0</v>
      </c>
      <c r="L59" s="1006">
        <v>0</v>
      </c>
      <c r="M59" s="1006">
        <v>0</v>
      </c>
      <c r="N59" s="1006">
        <v>0</v>
      </c>
      <c r="O59" s="1006">
        <v>0</v>
      </c>
      <c r="P59" s="1006">
        <v>0</v>
      </c>
      <c r="Q59" s="1006">
        <v>0</v>
      </c>
      <c r="R59" s="1006">
        <v>0</v>
      </c>
      <c r="S59" s="1006">
        <v>0</v>
      </c>
      <c r="T59" s="1006">
        <v>0</v>
      </c>
      <c r="U59" s="1006">
        <v>0</v>
      </c>
      <c r="V59" s="1006">
        <v>0</v>
      </c>
      <c r="W59" s="1006">
        <v>0</v>
      </c>
      <c r="X59" s="1006">
        <v>0</v>
      </c>
      <c r="Y59" s="1006">
        <v>0</v>
      </c>
      <c r="Z59" s="1006">
        <v>0</v>
      </c>
      <c r="AA59" s="1006">
        <v>-14421</v>
      </c>
      <c r="AB59" s="1006">
        <v>0</v>
      </c>
      <c r="AC59" s="1006">
        <v>0</v>
      </c>
      <c r="AD59" s="1006">
        <v>0</v>
      </c>
      <c r="AE59" s="1006">
        <v>-237820</v>
      </c>
      <c r="AF59" s="1006">
        <v>-265331</v>
      </c>
      <c r="AG59" s="1007">
        <f t="shared" si="56"/>
        <v>-517881</v>
      </c>
      <c r="AH59" s="1007">
        <f t="shared" si="48"/>
        <v>89907036.5</v>
      </c>
      <c r="AI59" s="1007">
        <v>5217</v>
      </c>
      <c r="AJ59" s="1008">
        <v>-88504</v>
      </c>
      <c r="AK59" s="1006">
        <f t="shared" si="46"/>
        <v>0</v>
      </c>
      <c r="AL59" s="1006">
        <f t="shared" si="49"/>
        <v>-88504</v>
      </c>
      <c r="AM59" s="1006">
        <f>'[8]October Mid-Year Adj'!J57</f>
        <v>-537351</v>
      </c>
      <c r="AN59" s="1006">
        <f>'[8]February Mid-Year Adj'!J57</f>
        <v>-242591</v>
      </c>
      <c r="AO59" s="1008">
        <f t="shared" si="50"/>
        <v>-779942</v>
      </c>
      <c r="AP59" s="1006">
        <f>[8]Oct_Madison!$W59+[8]Oct_DArbonne!$W59+'[8]Oct_Intl High'!$W59+[8]Oct_NOMMA!$W59+[8]Oct_LFNO!$W59+'[8]Oct_L.C. Charter'!$W59+'[8]Oct_JS Clark'!$W59+[8]Oct_Southwest!$W59+'[8]Oct_LA Key'!$W59+'[8]Oct_Jeff Chamber'!$W59+[8]Oct_Tallulah!$W59+[8]Oct_Northshore!$W59+'[8]Oct_BR Charter'!$W59+[8]Oct_Delta!$W59+[8]Oct_Impact!$W59+[8]Oct_Vision!$W59+[8]Oct_Advantage!$W59+[8]Oct_Iberville!$W59+'[8]Oct_LC Col Prep'!$W59+[8]Oct_Northeast!$W59+'[8]Oct_Acadiana Ren'!$W59+'[8]Oct_Laf Ren'!$W59+[8]Oct_Willow!$W59+[8]Oct_Tangi!$W59+[8]Oct_GEO!$W59+[8]Oct_LAVCA!$W59+'[8]Oct_LA Conn'!$W59</f>
        <v>124039</v>
      </c>
      <c r="AQ59" s="1006">
        <f>[8]Feb_Madison!$W59+[8]Feb_DArbonne!$W59+'[8]Feb_Intl High'!$W59+[8]Feb_NOMMA!$W59+[8]Feb_LFNO!$W59+'[8]Feb_L.C. Charter'!$W59+'[8]Feb_JS Clark'!$W59+[8]Feb_Southwest!$W59+'[8]Feb_LA Key'!$W59+'[8]Feb_Jeff Chamber'!$W59+[8]Feb_Tallulah!$W59+[8]Feb_Northshore!$W59+'[8]Feb_BR Charter'!$W59+[8]Feb_Delta!$W59+[8]Feb_Impact!$W59+[8]Feb_Vision!$W59+[8]Feb_Advantage!$W59+[8]Feb_Iberville!$W59+'[8]Feb_LC Col Prep'!$W59+[8]Feb_Northeast!$W59+'[8]Feb_Acadiana Ren'!$W59+'[8]Feb_Laf Ren'!$W59+[8]Feb_Willow!$W59+[8]Feb_Tangi!$W59+[8]Feb_GEO!$W59+[8]Feb_LAVCA!$W59+'[8]Feb_LA Conn'!$W59</f>
        <v>-15420</v>
      </c>
      <c r="AR59" s="1008">
        <f t="shared" si="51"/>
        <v>108619</v>
      </c>
      <c r="AS59" s="1007">
        <f t="shared" si="52"/>
        <v>89147209.5</v>
      </c>
      <c r="AT59" s="1006">
        <f>+'4_Level 4'!E59</f>
        <v>0</v>
      </c>
      <c r="AU59" s="1006">
        <f>+'4_Level 4'!Q59</f>
        <v>189202</v>
      </c>
      <c r="AV59" s="1007">
        <f t="shared" si="53"/>
        <v>89336412</v>
      </c>
      <c r="AW59" s="1006">
        <v>60077568</v>
      </c>
      <c r="AX59" s="1006">
        <f t="shared" si="54"/>
        <v>29258844</v>
      </c>
      <c r="AY59" s="1006">
        <v>7314711</v>
      </c>
      <c r="AZ59" s="1006">
        <f>+'4_Level 4'!J59</f>
        <v>0</v>
      </c>
      <c r="BA59" s="1006">
        <f>+'4_Level 4'!L59</f>
        <v>237286</v>
      </c>
      <c r="BB59" s="1006">
        <f>+'4_Level 4'!M59</f>
        <v>247402</v>
      </c>
      <c r="BC59" s="1007">
        <f t="shared" si="55"/>
        <v>89821100</v>
      </c>
    </row>
    <row r="60" spans="1:55" ht="15.6" customHeight="1">
      <c r="A60" s="997">
        <v>56</v>
      </c>
      <c r="B60" s="998" t="s">
        <v>93</v>
      </c>
      <c r="C60" s="327">
        <f>'3_Levels 1&amp;2'!AP59</f>
        <v>19832292.5</v>
      </c>
      <c r="D60" s="327">
        <v>0</v>
      </c>
      <c r="E60" s="327">
        <v>0</v>
      </c>
      <c r="F60" s="327">
        <v>0</v>
      </c>
      <c r="G60" s="327">
        <v>-4953601</v>
      </c>
      <c r="H60" s="327">
        <v>0</v>
      </c>
      <c r="I60" s="327">
        <v>0</v>
      </c>
      <c r="J60" s="327">
        <v>0</v>
      </c>
      <c r="K60" s="327">
        <v>0</v>
      </c>
      <c r="L60" s="327">
        <v>0</v>
      </c>
      <c r="M60" s="327">
        <v>0</v>
      </c>
      <c r="N60" s="327">
        <v>0</v>
      </c>
      <c r="O60" s="327">
        <v>0</v>
      </c>
      <c r="P60" s="327">
        <v>0</v>
      </c>
      <c r="Q60" s="327">
        <v>0</v>
      </c>
      <c r="R60" s="327">
        <v>0</v>
      </c>
      <c r="S60" s="327">
        <v>0</v>
      </c>
      <c r="T60" s="327">
        <v>0</v>
      </c>
      <c r="U60" s="327">
        <v>-2464</v>
      </c>
      <c r="V60" s="327">
        <v>0</v>
      </c>
      <c r="W60" s="327">
        <v>0</v>
      </c>
      <c r="X60" s="327">
        <v>0</v>
      </c>
      <c r="Y60" s="327">
        <v>-708633</v>
      </c>
      <c r="Z60" s="327">
        <v>0</v>
      </c>
      <c r="AA60" s="327">
        <v>0</v>
      </c>
      <c r="AB60" s="327">
        <v>0</v>
      </c>
      <c r="AC60" s="327">
        <v>0</v>
      </c>
      <c r="AD60" s="327">
        <v>0</v>
      </c>
      <c r="AE60" s="327">
        <v>-39368</v>
      </c>
      <c r="AF60" s="327">
        <v>-60971</v>
      </c>
      <c r="AG60" s="326">
        <f t="shared" si="56"/>
        <v>-5765037</v>
      </c>
      <c r="AH60" s="326">
        <f t="shared" si="48"/>
        <v>14067255.5</v>
      </c>
      <c r="AI60" s="326">
        <v>6728</v>
      </c>
      <c r="AJ60" s="328">
        <v>-30758</v>
      </c>
      <c r="AK60" s="327">
        <f t="shared" si="46"/>
        <v>0</v>
      </c>
      <c r="AL60" s="327">
        <f t="shared" si="49"/>
        <v>-30758</v>
      </c>
      <c r="AM60" s="327">
        <f>'[8]October Mid-Year Adj'!J58</f>
        <v>-625704</v>
      </c>
      <c r="AN60" s="327">
        <f>'[8]February Mid-Year Adj'!J58</f>
        <v>-90828</v>
      </c>
      <c r="AO60" s="328">
        <f t="shared" si="50"/>
        <v>-716532</v>
      </c>
      <c r="AP60" s="327">
        <f>[8]Oct_Madison!$W60+[8]Oct_DArbonne!$W60+'[8]Oct_Intl High'!$W60+[8]Oct_NOMMA!$W60+[8]Oct_LFNO!$W60+'[8]Oct_L.C. Charter'!$W60+'[8]Oct_JS Clark'!$W60+[8]Oct_Southwest!$W60+'[8]Oct_LA Key'!$W60+'[8]Oct_Jeff Chamber'!$W60+[8]Oct_Tallulah!$W60+[8]Oct_Northshore!$W60+'[8]Oct_BR Charter'!$W60+[8]Oct_Delta!$W60+[8]Oct_Impact!$W60+[8]Oct_Vision!$W60+[8]Oct_Advantage!$W60+[8]Oct_Iberville!$W60+'[8]Oct_LC Col Prep'!$W60+[8]Oct_Northeast!$W60+'[8]Oct_Acadiana Ren'!$W60+'[8]Oct_Laf Ren'!$W60+[8]Oct_Willow!$W60+[8]Oct_Tangi!$W60+[8]Oct_GEO!$W60+[8]Oct_LAVCA!$W60+'[8]Oct_LA Conn'!$W60</f>
        <v>297739</v>
      </c>
      <c r="AQ60" s="327">
        <f>[8]Feb_Madison!$W60+[8]Feb_DArbonne!$W60+'[8]Feb_Intl High'!$W60+[8]Feb_NOMMA!$W60+[8]Feb_LFNO!$W60+'[8]Feb_L.C. Charter'!$W60+'[8]Feb_JS Clark'!$W60+[8]Feb_Southwest!$W60+'[8]Feb_LA Key'!$W60+'[8]Feb_Jeff Chamber'!$W60+[8]Feb_Tallulah!$W60+[8]Feb_Northshore!$W60+'[8]Feb_BR Charter'!$W60+[8]Feb_Delta!$W60+[8]Feb_Impact!$W60+[8]Feb_Vision!$W60+[8]Feb_Advantage!$W60+[8]Feb_Iberville!$W60+'[8]Feb_LC Col Prep'!$W60+[8]Feb_Northeast!$W60+'[8]Feb_Acadiana Ren'!$W60+'[8]Feb_Laf Ren'!$W60+[8]Feb_Willow!$W60+[8]Feb_Tangi!$W60+[8]Feb_GEO!$W60+[8]Feb_LAVCA!$W60+'[8]Feb_LA Conn'!$W60</f>
        <v>-7801</v>
      </c>
      <c r="AR60" s="328">
        <f t="shared" si="51"/>
        <v>289938</v>
      </c>
      <c r="AS60" s="326">
        <f t="shared" si="52"/>
        <v>13609903.5</v>
      </c>
      <c r="AT60" s="327">
        <f>+'4_Level 4'!E60</f>
        <v>0</v>
      </c>
      <c r="AU60" s="327">
        <f>+'4_Level 4'!Q60</f>
        <v>25740</v>
      </c>
      <c r="AV60" s="326">
        <f t="shared" si="53"/>
        <v>13635644</v>
      </c>
      <c r="AW60" s="327">
        <v>9568120</v>
      </c>
      <c r="AX60" s="327">
        <f t="shared" si="54"/>
        <v>4067524</v>
      </c>
      <c r="AY60" s="327">
        <v>1016881</v>
      </c>
      <c r="AZ60" s="327">
        <f>+'4_Level 4'!J60</f>
        <v>0</v>
      </c>
      <c r="BA60" s="327">
        <f>+'4_Level 4'!L60</f>
        <v>25000</v>
      </c>
      <c r="BB60" s="327">
        <f>+'4_Level 4'!M60</f>
        <v>12591</v>
      </c>
      <c r="BC60" s="326">
        <f t="shared" si="55"/>
        <v>13673235</v>
      </c>
    </row>
    <row r="61" spans="1:55" ht="15.6" customHeight="1">
      <c r="A61" s="999">
        <v>57</v>
      </c>
      <c r="B61" s="1000" t="s">
        <v>94</v>
      </c>
      <c r="C61" s="1001">
        <f>'3_Levels 1&amp;2'!AP60</f>
        <v>50699607.5</v>
      </c>
      <c r="D61" s="1001">
        <v>0</v>
      </c>
      <c r="E61" s="1001">
        <v>0</v>
      </c>
      <c r="F61" s="1001">
        <v>0</v>
      </c>
      <c r="G61" s="1001">
        <v>0</v>
      </c>
      <c r="H61" s="1001">
        <v>0</v>
      </c>
      <c r="I61" s="1001">
        <v>0</v>
      </c>
      <c r="J61" s="1001">
        <v>0</v>
      </c>
      <c r="K61" s="1001">
        <v>0</v>
      </c>
      <c r="L61" s="1001">
        <v>0</v>
      </c>
      <c r="M61" s="1001">
        <v>0</v>
      </c>
      <c r="N61" s="1001">
        <v>0</v>
      </c>
      <c r="O61" s="1001">
        <v>0</v>
      </c>
      <c r="P61" s="1001">
        <v>0</v>
      </c>
      <c r="Q61" s="1001">
        <v>0</v>
      </c>
      <c r="R61" s="1001">
        <v>0</v>
      </c>
      <c r="S61" s="1001">
        <v>0</v>
      </c>
      <c r="T61" s="1001">
        <v>0</v>
      </c>
      <c r="U61" s="1001">
        <v>0</v>
      </c>
      <c r="V61" s="1001">
        <v>0</v>
      </c>
      <c r="W61" s="1001">
        <v>0</v>
      </c>
      <c r="X61" s="1001">
        <v>0</v>
      </c>
      <c r="Y61" s="1001">
        <v>0</v>
      </c>
      <c r="Z61" s="1001">
        <v>-224635</v>
      </c>
      <c r="AA61" s="1001">
        <v>-42972</v>
      </c>
      <c r="AB61" s="1001">
        <v>-23719</v>
      </c>
      <c r="AC61" s="1001">
        <v>0</v>
      </c>
      <c r="AD61" s="1001">
        <v>0</v>
      </c>
      <c r="AE61" s="1001">
        <v>-150890</v>
      </c>
      <c r="AF61" s="1001">
        <v>-91900</v>
      </c>
      <c r="AG61" s="1002">
        <f t="shared" si="56"/>
        <v>-534116</v>
      </c>
      <c r="AH61" s="1002">
        <f t="shared" si="48"/>
        <v>50165491.5</v>
      </c>
      <c r="AI61" s="1002">
        <v>5423</v>
      </c>
      <c r="AJ61" s="1003">
        <v>-22310</v>
      </c>
      <c r="AK61" s="1001">
        <f t="shared" si="46"/>
        <v>0</v>
      </c>
      <c r="AL61" s="1001">
        <f t="shared" si="49"/>
        <v>-22310</v>
      </c>
      <c r="AM61" s="1001">
        <f>'[8]October Mid-Year Adj'!J59</f>
        <v>325380</v>
      </c>
      <c r="AN61" s="1001">
        <f>'[8]February Mid-Year Adj'!J59</f>
        <v>-244035</v>
      </c>
      <c r="AO61" s="1003">
        <f t="shared" si="50"/>
        <v>81345</v>
      </c>
      <c r="AP61" s="1001">
        <f>[8]Oct_Madison!$W61+[8]Oct_DArbonne!$W61+'[8]Oct_Intl High'!$W61+[8]Oct_NOMMA!$W61+[8]Oct_LFNO!$W61+'[8]Oct_L.C. Charter'!$W61+'[8]Oct_JS Clark'!$W61+[8]Oct_Southwest!$W61+'[8]Oct_LA Key'!$W61+'[8]Oct_Jeff Chamber'!$W61+[8]Oct_Tallulah!$W61+[8]Oct_Northshore!$W61+'[8]Oct_BR Charter'!$W61+[8]Oct_Delta!$W61+[8]Oct_Impact!$W61+[8]Oct_Vision!$W61+[8]Oct_Advantage!$W61+[8]Oct_Iberville!$W61+'[8]Oct_LC Col Prep'!$W61+[8]Oct_Northeast!$W61+'[8]Oct_Acadiana Ren'!$W61+'[8]Oct_Laf Ren'!$W61+[8]Oct_Willow!$W61+[8]Oct_Tangi!$W61+[8]Oct_GEO!$W61+[8]Oct_LAVCA!$W61+'[8]Oct_LA Conn'!$W61</f>
        <v>43540</v>
      </c>
      <c r="AQ61" s="1001">
        <f>[8]Feb_Madison!$W61+[8]Feb_DArbonne!$W61+'[8]Feb_Intl High'!$W61+[8]Feb_NOMMA!$W61+[8]Feb_LFNO!$W61+'[8]Feb_L.C. Charter'!$W61+'[8]Feb_JS Clark'!$W61+[8]Feb_Southwest!$W61+'[8]Feb_LA Key'!$W61+'[8]Feb_Jeff Chamber'!$W61+[8]Feb_Tallulah!$W61+[8]Feb_Northshore!$W61+'[8]Feb_BR Charter'!$W61+[8]Feb_Delta!$W61+[8]Feb_Impact!$W61+[8]Feb_Vision!$W61+[8]Feb_Advantage!$W61+[8]Feb_Iberville!$W61+'[8]Feb_LC Col Prep'!$W61+[8]Feb_Northeast!$W61+'[8]Feb_Acadiana Ren'!$W61+'[8]Feb_Laf Ren'!$W61+[8]Feb_Willow!$W61+[8]Feb_Tangi!$W61+[8]Feb_GEO!$W61+[8]Feb_LAVCA!$W61+'[8]Feb_LA Conn'!$W61</f>
        <v>1350</v>
      </c>
      <c r="AR61" s="1003">
        <f t="shared" si="51"/>
        <v>44890</v>
      </c>
      <c r="AS61" s="1002">
        <f t="shared" si="52"/>
        <v>50269416.5</v>
      </c>
      <c r="AT61" s="1001">
        <f>+'4_Level 4'!E61</f>
        <v>0</v>
      </c>
      <c r="AU61" s="1001">
        <f>+'4_Level 4'!Q61</f>
        <v>99996</v>
      </c>
      <c r="AV61" s="1002">
        <f t="shared" si="53"/>
        <v>50369413</v>
      </c>
      <c r="AW61" s="1001">
        <v>33525376</v>
      </c>
      <c r="AX61" s="1001">
        <f t="shared" si="54"/>
        <v>16844037</v>
      </c>
      <c r="AY61" s="1001">
        <v>4211009</v>
      </c>
      <c r="AZ61" s="1001">
        <f>+'4_Level 4'!J61</f>
        <v>0</v>
      </c>
      <c r="BA61" s="1001">
        <f>+'4_Level 4'!L61</f>
        <v>88060</v>
      </c>
      <c r="BB61" s="1001">
        <f>+'4_Level 4'!M61</f>
        <v>120582</v>
      </c>
      <c r="BC61" s="1002">
        <f t="shared" si="55"/>
        <v>50578055</v>
      </c>
    </row>
    <row r="62" spans="1:55" ht="15.6" customHeight="1">
      <c r="A62" s="999">
        <v>58</v>
      </c>
      <c r="B62" s="1000" t="s">
        <v>95</v>
      </c>
      <c r="C62" s="1001">
        <f>'3_Levels 1&amp;2'!AP61</f>
        <v>55793344</v>
      </c>
      <c r="D62" s="1001">
        <v>0</v>
      </c>
      <c r="E62" s="1001">
        <v>0</v>
      </c>
      <c r="F62" s="1001">
        <v>0</v>
      </c>
      <c r="G62" s="1001">
        <v>0</v>
      </c>
      <c r="H62" s="1001">
        <v>0</v>
      </c>
      <c r="I62" s="1001">
        <v>0</v>
      </c>
      <c r="J62" s="1001">
        <v>0</v>
      </c>
      <c r="K62" s="1001">
        <v>0</v>
      </c>
      <c r="L62" s="1001">
        <v>0</v>
      </c>
      <c r="M62" s="1001">
        <v>0</v>
      </c>
      <c r="N62" s="1001">
        <v>0</v>
      </c>
      <c r="O62" s="1001">
        <v>0</v>
      </c>
      <c r="P62" s="1001">
        <v>0</v>
      </c>
      <c r="Q62" s="1001">
        <v>0</v>
      </c>
      <c r="R62" s="1001">
        <v>0</v>
      </c>
      <c r="S62" s="1001">
        <v>0</v>
      </c>
      <c r="T62" s="1001">
        <v>0</v>
      </c>
      <c r="U62" s="1001">
        <v>0</v>
      </c>
      <c r="V62" s="1001">
        <v>0</v>
      </c>
      <c r="W62" s="1001">
        <v>0</v>
      </c>
      <c r="X62" s="1001">
        <v>0</v>
      </c>
      <c r="Y62" s="1001">
        <v>0</v>
      </c>
      <c r="Z62" s="1001">
        <v>0</v>
      </c>
      <c r="AA62" s="1001">
        <v>0</v>
      </c>
      <c r="AB62" s="1001">
        <v>0</v>
      </c>
      <c r="AC62" s="1001">
        <v>0</v>
      </c>
      <c r="AD62" s="1001">
        <v>0</v>
      </c>
      <c r="AE62" s="1001">
        <v>-266854</v>
      </c>
      <c r="AF62" s="1001">
        <v>-157873</v>
      </c>
      <c r="AG62" s="1002">
        <f t="shared" si="56"/>
        <v>-424727</v>
      </c>
      <c r="AH62" s="1002">
        <f t="shared" si="48"/>
        <v>55368617</v>
      </c>
      <c r="AI62" s="1002">
        <v>6478</v>
      </c>
      <c r="AJ62" s="1003">
        <v>-110237</v>
      </c>
      <c r="AK62" s="1001">
        <f t="shared" si="46"/>
        <v>0</v>
      </c>
      <c r="AL62" s="1001">
        <f t="shared" si="49"/>
        <v>-110237</v>
      </c>
      <c r="AM62" s="1001">
        <f>'[8]October Mid-Year Adj'!J60</f>
        <v>-1289122</v>
      </c>
      <c r="AN62" s="1001">
        <f>'[8]February Mid-Year Adj'!J60</f>
        <v>-200818</v>
      </c>
      <c r="AO62" s="1003">
        <f t="shared" si="50"/>
        <v>-1489940</v>
      </c>
      <c r="AP62" s="1001">
        <f>[8]Oct_Madison!$W62+[8]Oct_DArbonne!$W62+'[8]Oct_Intl High'!$W62+[8]Oct_NOMMA!$W62+[8]Oct_LFNO!$W62+'[8]Oct_L.C. Charter'!$W62+'[8]Oct_JS Clark'!$W62+[8]Oct_Southwest!$W62+'[8]Oct_LA Key'!$W62+'[8]Oct_Jeff Chamber'!$W62+[8]Oct_Tallulah!$W62+[8]Oct_Northshore!$W62+'[8]Oct_BR Charter'!$W62+[8]Oct_Delta!$W62+[8]Oct_Impact!$W62+[8]Oct_Vision!$W62+[8]Oct_Advantage!$W62+[8]Oct_Iberville!$W62+'[8]Oct_LC Col Prep'!$W62+[8]Oct_Northeast!$W62+'[8]Oct_Acadiana Ren'!$W62+'[8]Oct_Laf Ren'!$W62+[8]Oct_Willow!$W62+[8]Oct_Tangi!$W62+[8]Oct_GEO!$W62+[8]Oct_LAVCA!$W62+'[8]Oct_LA Conn'!$W62</f>
        <v>-54443</v>
      </c>
      <c r="AQ62" s="1001">
        <f>[8]Feb_Madison!$W62+[8]Feb_DArbonne!$W62+'[8]Feb_Intl High'!$W62+[8]Feb_NOMMA!$W62+[8]Feb_LFNO!$W62+'[8]Feb_L.C. Charter'!$W62+'[8]Feb_JS Clark'!$W62+[8]Feb_Southwest!$W62+'[8]Feb_LA Key'!$W62+'[8]Feb_Jeff Chamber'!$W62+[8]Feb_Tallulah!$W62+[8]Feb_Northshore!$W62+'[8]Feb_BR Charter'!$W62+[8]Feb_Delta!$W62+[8]Feb_Impact!$W62+[8]Feb_Vision!$W62+[8]Feb_Advantage!$W62+[8]Feb_Iberville!$W62+'[8]Feb_LC Col Prep'!$W62+[8]Feb_Northeast!$W62+'[8]Feb_Acadiana Ren'!$W62+'[8]Feb_Laf Ren'!$W62+[8]Feb_Willow!$W62+[8]Feb_Tangi!$W62+[8]Feb_GEO!$W62+[8]Feb_LAVCA!$W62+'[8]Feb_LA Conn'!$W62</f>
        <v>-19260</v>
      </c>
      <c r="AR62" s="1003">
        <f t="shared" si="51"/>
        <v>-73703</v>
      </c>
      <c r="AS62" s="1002">
        <f t="shared" si="52"/>
        <v>53694737</v>
      </c>
      <c r="AT62" s="1001">
        <f>+'4_Level 4'!E62</f>
        <v>0</v>
      </c>
      <c r="AU62" s="1001">
        <f>+'4_Level 4'!Q62</f>
        <v>89830</v>
      </c>
      <c r="AV62" s="1002">
        <f t="shared" si="53"/>
        <v>53784567</v>
      </c>
      <c r="AW62" s="1001">
        <v>36849672</v>
      </c>
      <c r="AX62" s="1001">
        <f t="shared" si="54"/>
        <v>16934895</v>
      </c>
      <c r="AY62" s="1001">
        <v>4233724</v>
      </c>
      <c r="AZ62" s="1001">
        <f>+'4_Level 4'!J62</f>
        <v>0</v>
      </c>
      <c r="BA62" s="1001">
        <f>+'4_Level 4'!L62</f>
        <v>61642</v>
      </c>
      <c r="BB62" s="1001">
        <f>+'4_Level 4'!M62</f>
        <v>0</v>
      </c>
      <c r="BC62" s="1002">
        <f t="shared" si="55"/>
        <v>53846209</v>
      </c>
    </row>
    <row r="63" spans="1:55" ht="15.6" customHeight="1">
      <c r="A63" s="999">
        <v>59</v>
      </c>
      <c r="B63" s="1000" t="s">
        <v>96</v>
      </c>
      <c r="C63" s="1001">
        <f>'3_Levels 1&amp;2'!AP62</f>
        <v>37159071</v>
      </c>
      <c r="D63" s="1001">
        <v>0</v>
      </c>
      <c r="E63" s="1001">
        <v>0</v>
      </c>
      <c r="F63" s="1001">
        <v>0</v>
      </c>
      <c r="G63" s="1001">
        <v>0</v>
      </c>
      <c r="H63" s="1001">
        <v>0</v>
      </c>
      <c r="I63" s="1001">
        <v>0</v>
      </c>
      <c r="J63" s="1001">
        <v>0</v>
      </c>
      <c r="K63" s="1001">
        <v>0</v>
      </c>
      <c r="L63" s="1001">
        <v>0</v>
      </c>
      <c r="M63" s="1001">
        <v>0</v>
      </c>
      <c r="N63" s="1001">
        <v>0</v>
      </c>
      <c r="O63" s="1001">
        <v>-5928</v>
      </c>
      <c r="P63" s="1001">
        <v>0</v>
      </c>
      <c r="Q63" s="1001">
        <v>-1042274</v>
      </c>
      <c r="R63" s="1001">
        <v>0</v>
      </c>
      <c r="S63" s="1001">
        <v>0</v>
      </c>
      <c r="T63" s="1001">
        <v>0</v>
      </c>
      <c r="U63" s="1001">
        <v>0</v>
      </c>
      <c r="V63" s="1001">
        <v>0</v>
      </c>
      <c r="W63" s="1001">
        <v>0</v>
      </c>
      <c r="X63" s="1001">
        <v>0</v>
      </c>
      <c r="Y63" s="1001">
        <v>0</v>
      </c>
      <c r="Z63" s="1001">
        <v>0</v>
      </c>
      <c r="AA63" s="1001">
        <v>0</v>
      </c>
      <c r="AB63" s="1001">
        <v>0</v>
      </c>
      <c r="AC63" s="1001">
        <v>0</v>
      </c>
      <c r="AD63" s="1001">
        <v>0</v>
      </c>
      <c r="AE63" s="1001">
        <v>-97174</v>
      </c>
      <c r="AF63" s="1001">
        <v>-96714</v>
      </c>
      <c r="AG63" s="1002">
        <f t="shared" si="56"/>
        <v>-1242090</v>
      </c>
      <c r="AH63" s="1002">
        <f t="shared" si="48"/>
        <v>35916981</v>
      </c>
      <c r="AI63" s="1002">
        <v>7131</v>
      </c>
      <c r="AJ63" s="1003">
        <v>-40818</v>
      </c>
      <c r="AK63" s="1001">
        <f t="shared" si="46"/>
        <v>0</v>
      </c>
      <c r="AL63" s="1001">
        <f t="shared" si="49"/>
        <v>-40818</v>
      </c>
      <c r="AM63" s="1001">
        <f>'[8]October Mid-Year Adj'!J61</f>
        <v>57048</v>
      </c>
      <c r="AN63" s="1001">
        <f>'[8]February Mid-Year Adj'!J61</f>
        <v>28524</v>
      </c>
      <c r="AO63" s="1003">
        <f t="shared" si="50"/>
        <v>85572</v>
      </c>
      <c r="AP63" s="1001">
        <f>[8]Oct_Madison!$W63+[8]Oct_DArbonne!$W63+'[8]Oct_Intl High'!$W63+[8]Oct_NOMMA!$W63+[8]Oct_LFNO!$W63+'[8]Oct_L.C. Charter'!$W63+'[8]Oct_JS Clark'!$W63+[8]Oct_Southwest!$W63+'[8]Oct_LA Key'!$W63+'[8]Oct_Jeff Chamber'!$W63+[8]Oct_Tallulah!$W63+[8]Oct_Northshore!$W63+'[8]Oct_BR Charter'!$W63+[8]Oct_Delta!$W63+[8]Oct_Impact!$W63+[8]Oct_Vision!$W63+[8]Oct_Advantage!$W63+[8]Oct_Iberville!$W63+'[8]Oct_LC Col Prep'!$W63+[8]Oct_Northeast!$W63+'[8]Oct_Acadiana Ren'!$W63+'[8]Oct_Laf Ren'!$W63+[8]Oct_Willow!$W63+[8]Oct_Tangi!$W63+[8]Oct_GEO!$W63+[8]Oct_LAVCA!$W63+'[8]Oct_LA Conn'!$W63</f>
        <v>238992</v>
      </c>
      <c r="AQ63" s="1001">
        <f>[8]Feb_Madison!$W63+[8]Feb_DArbonne!$W63+'[8]Feb_Intl High'!$W63+[8]Feb_NOMMA!$W63+[8]Feb_LFNO!$W63+'[8]Feb_L.C. Charter'!$W63+'[8]Feb_JS Clark'!$W63+[8]Feb_Southwest!$W63+'[8]Feb_LA Key'!$W63+'[8]Feb_Jeff Chamber'!$W63+[8]Feb_Tallulah!$W63+[8]Feb_Northshore!$W63+'[8]Feb_BR Charter'!$W63+[8]Feb_Delta!$W63+[8]Feb_Impact!$W63+[8]Feb_Vision!$W63+[8]Feb_Advantage!$W63+[8]Feb_Iberville!$W63+'[8]Feb_LC Col Prep'!$W63+[8]Feb_Northeast!$W63+'[8]Feb_Acadiana Ren'!$W63+'[8]Feb_Laf Ren'!$W63+[8]Feb_Willow!$W63+[8]Feb_Tangi!$W63+[8]Feb_GEO!$W63+[8]Feb_LAVCA!$W63+'[8]Feb_LA Conn'!$W63</f>
        <v>42256</v>
      </c>
      <c r="AR63" s="1003">
        <f t="shared" si="51"/>
        <v>281248</v>
      </c>
      <c r="AS63" s="1002">
        <f t="shared" si="52"/>
        <v>36242983</v>
      </c>
      <c r="AT63" s="1001">
        <f>+'4_Level 4'!E63</f>
        <v>0</v>
      </c>
      <c r="AU63" s="1001">
        <f>+'4_Level 4'!Q63</f>
        <v>61594</v>
      </c>
      <c r="AV63" s="1002">
        <f t="shared" si="53"/>
        <v>36304577</v>
      </c>
      <c r="AW63" s="1001">
        <v>24146000</v>
      </c>
      <c r="AX63" s="1001">
        <f t="shared" si="54"/>
        <v>12158577</v>
      </c>
      <c r="AY63" s="1001">
        <v>3039644</v>
      </c>
      <c r="AZ63" s="1001">
        <f>+'4_Level 4'!J63</f>
        <v>0</v>
      </c>
      <c r="BA63" s="1001">
        <f>+'4_Level 4'!L63</f>
        <v>52360</v>
      </c>
      <c r="BB63" s="1001">
        <f>+'4_Level 4'!M63</f>
        <v>26858</v>
      </c>
      <c r="BC63" s="1002">
        <f t="shared" si="55"/>
        <v>36383795</v>
      </c>
    </row>
    <row r="64" spans="1:55" ht="15.6" customHeight="1">
      <c r="A64" s="1004">
        <v>60</v>
      </c>
      <c r="B64" s="1005" t="s">
        <v>97</v>
      </c>
      <c r="C64" s="1006">
        <f>'3_Levels 1&amp;2'!AP63</f>
        <v>37143150</v>
      </c>
      <c r="D64" s="1006">
        <v>0</v>
      </c>
      <c r="E64" s="1006">
        <v>0</v>
      </c>
      <c r="F64" s="1006">
        <v>0</v>
      </c>
      <c r="G64" s="1006">
        <v>0</v>
      </c>
      <c r="H64" s="1006">
        <v>0</v>
      </c>
      <c r="I64" s="1006">
        <v>0</v>
      </c>
      <c r="J64" s="1006">
        <v>0</v>
      </c>
      <c r="K64" s="1006">
        <v>0</v>
      </c>
      <c r="L64" s="1006">
        <v>0</v>
      </c>
      <c r="M64" s="1006">
        <v>0</v>
      </c>
      <c r="N64" s="1006">
        <v>0</v>
      </c>
      <c r="O64" s="1006">
        <v>0</v>
      </c>
      <c r="P64" s="1006">
        <v>0</v>
      </c>
      <c r="Q64" s="1006">
        <v>0</v>
      </c>
      <c r="R64" s="1006">
        <v>0</v>
      </c>
      <c r="S64" s="1006">
        <v>0</v>
      </c>
      <c r="T64" s="1006">
        <v>0</v>
      </c>
      <c r="U64" s="1006">
        <v>-4696</v>
      </c>
      <c r="V64" s="1006">
        <v>0</v>
      </c>
      <c r="W64" s="1006">
        <v>0</v>
      </c>
      <c r="X64" s="1006">
        <v>0</v>
      </c>
      <c r="Y64" s="1006">
        <v>0</v>
      </c>
      <c r="Z64" s="1006">
        <v>0</v>
      </c>
      <c r="AA64" s="1006">
        <v>0</v>
      </c>
      <c r="AB64" s="1006">
        <v>0</v>
      </c>
      <c r="AC64" s="1006">
        <v>0</v>
      </c>
      <c r="AD64" s="1006">
        <v>0</v>
      </c>
      <c r="AE64" s="1006">
        <v>-65259</v>
      </c>
      <c r="AF64" s="1006">
        <v>-183623</v>
      </c>
      <c r="AG64" s="1007">
        <f t="shared" si="56"/>
        <v>-253578</v>
      </c>
      <c r="AH64" s="1007">
        <f t="shared" si="48"/>
        <v>36889572</v>
      </c>
      <c r="AI64" s="1007">
        <v>5955</v>
      </c>
      <c r="AJ64" s="1008">
        <v>-107678</v>
      </c>
      <c r="AK64" s="1006">
        <f t="shared" si="46"/>
        <v>0</v>
      </c>
      <c r="AL64" s="1006">
        <f t="shared" si="49"/>
        <v>-107678</v>
      </c>
      <c r="AM64" s="1006">
        <f>'[8]October Mid-Year Adj'!J62</f>
        <v>-214380</v>
      </c>
      <c r="AN64" s="1006">
        <f>'[8]February Mid-Year Adj'!J62</f>
        <v>-122078</v>
      </c>
      <c r="AO64" s="1008">
        <f t="shared" si="50"/>
        <v>-336458</v>
      </c>
      <c r="AP64" s="1006">
        <f>[8]Oct_Madison!$W64+[8]Oct_DArbonne!$W64+'[8]Oct_Intl High'!$W64+[8]Oct_NOMMA!$W64+[8]Oct_LFNO!$W64+'[8]Oct_L.C. Charter'!$W64+'[8]Oct_JS Clark'!$W64+[8]Oct_Southwest!$W64+'[8]Oct_LA Key'!$W64+'[8]Oct_Jeff Chamber'!$W64+[8]Oct_Tallulah!$W64+[8]Oct_Northshore!$W64+'[8]Oct_BR Charter'!$W64+[8]Oct_Delta!$W64+[8]Oct_Impact!$W64+[8]Oct_Vision!$W64+[8]Oct_Advantage!$W64+[8]Oct_Iberville!$W64+'[8]Oct_LC Col Prep'!$W64+[8]Oct_Northeast!$W64+'[8]Oct_Acadiana Ren'!$W64+'[8]Oct_Laf Ren'!$W64+[8]Oct_Willow!$W64+[8]Oct_Tangi!$W64+[8]Oct_GEO!$W64+[8]Oct_LAVCA!$W64+'[8]Oct_LA Conn'!$W64</f>
        <v>1422</v>
      </c>
      <c r="AQ64" s="1006">
        <f>[8]Feb_Madison!$W64+[8]Feb_DArbonne!$W64+'[8]Feb_Intl High'!$W64+[8]Feb_NOMMA!$W64+[8]Feb_LFNO!$W64+'[8]Feb_L.C. Charter'!$W64+'[8]Feb_JS Clark'!$W64+[8]Feb_Southwest!$W64+'[8]Feb_LA Key'!$W64+'[8]Feb_Jeff Chamber'!$W64+[8]Feb_Tallulah!$W64+[8]Feb_Northshore!$W64+'[8]Feb_BR Charter'!$W64+[8]Feb_Delta!$W64+[8]Feb_Impact!$W64+[8]Feb_Vision!$W64+[8]Feb_Advantage!$W64+[8]Feb_Iberville!$W64+'[8]Feb_LC Col Prep'!$W64+[8]Feb_Northeast!$W64+'[8]Feb_Acadiana Ren'!$W64+'[8]Feb_Laf Ren'!$W64+[8]Feb_Willow!$W64+[8]Feb_Tangi!$W64+[8]Feb_GEO!$W64+[8]Feb_LAVCA!$W64+'[8]Feb_LA Conn'!$W64</f>
        <v>6309</v>
      </c>
      <c r="AR64" s="1008">
        <f t="shared" si="51"/>
        <v>7731</v>
      </c>
      <c r="AS64" s="1007">
        <f t="shared" si="52"/>
        <v>36453167</v>
      </c>
      <c r="AT64" s="1006">
        <f>+'4_Level 4'!E64</f>
        <v>0</v>
      </c>
      <c r="AU64" s="1006">
        <f>+'4_Level 4'!Q64</f>
        <v>71760</v>
      </c>
      <c r="AV64" s="1007">
        <f t="shared" si="53"/>
        <v>36524927</v>
      </c>
      <c r="AW64" s="1006">
        <v>24574256</v>
      </c>
      <c r="AX64" s="1006">
        <f t="shared" si="54"/>
        <v>11950671</v>
      </c>
      <c r="AY64" s="1006">
        <v>2987668</v>
      </c>
      <c r="AZ64" s="1006">
        <f>+'4_Level 4'!J64</f>
        <v>0</v>
      </c>
      <c r="BA64" s="1006">
        <f>+'4_Level 4'!L64</f>
        <v>42126</v>
      </c>
      <c r="BB64" s="1006">
        <f>+'4_Level 4'!M64</f>
        <v>0</v>
      </c>
      <c r="BC64" s="1007">
        <f t="shared" si="55"/>
        <v>36567053</v>
      </c>
    </row>
    <row r="65" spans="1:55" ht="15.6" customHeight="1">
      <c r="A65" s="997">
        <v>61</v>
      </c>
      <c r="B65" s="998" t="s">
        <v>98</v>
      </c>
      <c r="C65" s="327">
        <f>'3_Levels 1&amp;2'!AP64</f>
        <v>12954967</v>
      </c>
      <c r="D65" s="327">
        <v>0</v>
      </c>
      <c r="E65" s="327">
        <v>0</v>
      </c>
      <c r="F65" s="327">
        <v>-7839</v>
      </c>
      <c r="G65" s="327">
        <v>0</v>
      </c>
      <c r="H65" s="327">
        <v>0</v>
      </c>
      <c r="I65" s="327">
        <v>0</v>
      </c>
      <c r="J65" s="327">
        <v>0</v>
      </c>
      <c r="K65" s="327">
        <v>0</v>
      </c>
      <c r="L65" s="327">
        <v>0</v>
      </c>
      <c r="M65" s="327">
        <v>0</v>
      </c>
      <c r="N65" s="327">
        <v>-46782</v>
      </c>
      <c r="O65" s="327">
        <v>0</v>
      </c>
      <c r="P65" s="327">
        <v>0</v>
      </c>
      <c r="Q65" s="327">
        <v>0</v>
      </c>
      <c r="R65" s="327">
        <v>-12272</v>
      </c>
      <c r="S65" s="327">
        <v>0</v>
      </c>
      <c r="T65" s="327">
        <v>0</v>
      </c>
      <c r="U65" s="327">
        <v>0</v>
      </c>
      <c r="V65" s="327">
        <v>-7528</v>
      </c>
      <c r="W65" s="327">
        <v>-131343</v>
      </c>
      <c r="X65" s="327">
        <v>0</v>
      </c>
      <c r="Y65" s="327">
        <v>0</v>
      </c>
      <c r="Z65" s="327">
        <v>0</v>
      </c>
      <c r="AA65" s="327">
        <v>0</v>
      </c>
      <c r="AB65" s="327">
        <v>0</v>
      </c>
      <c r="AC65" s="327">
        <v>0</v>
      </c>
      <c r="AD65" s="327">
        <v>-3163</v>
      </c>
      <c r="AE65" s="327">
        <v>-26911</v>
      </c>
      <c r="AF65" s="327">
        <v>-58349</v>
      </c>
      <c r="AG65" s="326">
        <f t="shared" si="56"/>
        <v>-294187</v>
      </c>
      <c r="AH65" s="326">
        <f t="shared" si="48"/>
        <v>12660780</v>
      </c>
      <c r="AI65" s="326">
        <v>3596</v>
      </c>
      <c r="AJ65" s="328">
        <v>-31423</v>
      </c>
      <c r="AK65" s="327">
        <f t="shared" si="46"/>
        <v>0</v>
      </c>
      <c r="AL65" s="327">
        <f t="shared" si="49"/>
        <v>-31423</v>
      </c>
      <c r="AM65" s="327">
        <f>'[8]October Mid-Year Adj'!J63</f>
        <v>219356</v>
      </c>
      <c r="AN65" s="327">
        <f>'[8]February Mid-Year Adj'!J63</f>
        <v>-25172</v>
      </c>
      <c r="AO65" s="328">
        <f t="shared" si="50"/>
        <v>194184</v>
      </c>
      <c r="AP65" s="327">
        <f>[8]Oct_Madison!$W65+[8]Oct_DArbonne!$W65+'[8]Oct_Intl High'!$W65+[8]Oct_NOMMA!$W65+[8]Oct_LFNO!$W65+'[8]Oct_L.C. Charter'!$W65+'[8]Oct_JS Clark'!$W65+[8]Oct_Southwest!$W65+'[8]Oct_LA Key'!$W65+'[8]Oct_Jeff Chamber'!$W65+[8]Oct_Tallulah!$W65+[8]Oct_Northshore!$W65+'[8]Oct_BR Charter'!$W65+[8]Oct_Delta!$W65+[8]Oct_Impact!$W65+[8]Oct_Vision!$W65+[8]Oct_Advantage!$W65+[8]Oct_Iberville!$W65+'[8]Oct_LC Col Prep'!$W65+[8]Oct_Northeast!$W65+'[8]Oct_Acadiana Ren'!$W65+'[8]Oct_Laf Ren'!$W65+[8]Oct_Willow!$W65+[8]Oct_Tangi!$W65+[8]Oct_GEO!$W65+[8]Oct_LAVCA!$W65+'[8]Oct_LA Conn'!$W65</f>
        <v>44947</v>
      </c>
      <c r="AQ65" s="327">
        <f>[8]Feb_Madison!$W65+[8]Feb_DArbonne!$W65+'[8]Feb_Intl High'!$W65+[8]Feb_NOMMA!$W65+[8]Feb_LFNO!$W65+'[8]Feb_L.C. Charter'!$W65+'[8]Feb_JS Clark'!$W65+[8]Feb_Southwest!$W65+'[8]Feb_LA Key'!$W65+'[8]Feb_Jeff Chamber'!$W65+[8]Feb_Tallulah!$W65+[8]Feb_Northshore!$W65+'[8]Feb_BR Charter'!$W65+[8]Feb_Delta!$W65+[8]Feb_Impact!$W65+[8]Feb_Vision!$W65+[8]Feb_Advantage!$W65+[8]Feb_Iberville!$W65+'[8]Feb_LC Col Prep'!$W65+[8]Feb_Northeast!$W65+'[8]Feb_Acadiana Ren'!$W65+'[8]Feb_Laf Ren'!$W65+[8]Feb_Willow!$W65+[8]Feb_Tangi!$W65+[8]Feb_GEO!$W65+[8]Feb_LAVCA!$W65+'[8]Feb_LA Conn'!$W65</f>
        <v>2061</v>
      </c>
      <c r="AR65" s="328">
        <f t="shared" si="51"/>
        <v>47008</v>
      </c>
      <c r="AS65" s="326">
        <f t="shared" si="52"/>
        <v>12870549</v>
      </c>
      <c r="AT65" s="327">
        <f>+'4_Level 4'!E65</f>
        <v>0</v>
      </c>
      <c r="AU65" s="327">
        <f>+'4_Level 4'!Q65</f>
        <v>38766</v>
      </c>
      <c r="AV65" s="326">
        <f t="shared" si="53"/>
        <v>12909315</v>
      </c>
      <c r="AW65" s="327">
        <v>8476752</v>
      </c>
      <c r="AX65" s="327">
        <f t="shared" si="54"/>
        <v>4432563</v>
      </c>
      <c r="AY65" s="327">
        <v>1108141</v>
      </c>
      <c r="AZ65" s="327">
        <f>+'4_Level 4'!J65</f>
        <v>0</v>
      </c>
      <c r="BA65" s="327">
        <f>+'4_Level 4'!L65</f>
        <v>29512</v>
      </c>
      <c r="BB65" s="327">
        <f>+'4_Level 4'!M65</f>
        <v>170086</v>
      </c>
      <c r="BC65" s="326">
        <f t="shared" si="55"/>
        <v>13108913</v>
      </c>
    </row>
    <row r="66" spans="1:55" ht="15.6" customHeight="1">
      <c r="A66" s="999">
        <v>62</v>
      </c>
      <c r="B66" s="1000" t="s">
        <v>99</v>
      </c>
      <c r="C66" s="1001">
        <f>'3_Levels 1&amp;2'!AP65</f>
        <v>13742869.5</v>
      </c>
      <c r="D66" s="1001">
        <v>0</v>
      </c>
      <c r="E66" s="1001">
        <v>0</v>
      </c>
      <c r="F66" s="1001">
        <v>0</v>
      </c>
      <c r="G66" s="1001">
        <v>0</v>
      </c>
      <c r="H66" s="1001">
        <v>0</v>
      </c>
      <c r="I66" s="1001">
        <v>0</v>
      </c>
      <c r="J66" s="1001">
        <v>0</v>
      </c>
      <c r="K66" s="1001">
        <v>0</v>
      </c>
      <c r="L66" s="1001">
        <v>0</v>
      </c>
      <c r="M66" s="1001">
        <v>0</v>
      </c>
      <c r="N66" s="1001">
        <v>0</v>
      </c>
      <c r="O66" s="1001">
        <v>0</v>
      </c>
      <c r="P66" s="1001">
        <v>0</v>
      </c>
      <c r="Q66" s="1001">
        <v>0</v>
      </c>
      <c r="R66" s="1001">
        <v>0</v>
      </c>
      <c r="S66" s="1001">
        <v>0</v>
      </c>
      <c r="T66" s="1001">
        <v>0</v>
      </c>
      <c r="U66" s="1001">
        <v>0</v>
      </c>
      <c r="V66" s="1001">
        <v>0</v>
      </c>
      <c r="W66" s="1001">
        <v>0</v>
      </c>
      <c r="X66" s="1001">
        <v>0</v>
      </c>
      <c r="Y66" s="1001">
        <v>0</v>
      </c>
      <c r="Z66" s="1001">
        <v>0</v>
      </c>
      <c r="AA66" s="1001">
        <v>0</v>
      </c>
      <c r="AB66" s="1001">
        <v>0</v>
      </c>
      <c r="AC66" s="1001">
        <v>0</v>
      </c>
      <c r="AD66" s="1001">
        <v>0</v>
      </c>
      <c r="AE66" s="1001">
        <v>-27853</v>
      </c>
      <c r="AF66" s="1001">
        <v>-41778</v>
      </c>
      <c r="AG66" s="1002">
        <f t="shared" si="56"/>
        <v>-69631</v>
      </c>
      <c r="AH66" s="1002">
        <f t="shared" si="48"/>
        <v>13673238.5</v>
      </c>
      <c r="AI66" s="1002">
        <v>6616</v>
      </c>
      <c r="AJ66" s="1003">
        <v>-13826</v>
      </c>
      <c r="AK66" s="1001">
        <f t="shared" si="46"/>
        <v>0</v>
      </c>
      <c r="AL66" s="1001">
        <f t="shared" si="49"/>
        <v>-13826</v>
      </c>
      <c r="AM66" s="1001">
        <f>'[8]October Mid-Year Adj'!J64</f>
        <v>-39696</v>
      </c>
      <c r="AN66" s="1001">
        <f>'[8]February Mid-Year Adj'!J64</f>
        <v>23156</v>
      </c>
      <c r="AO66" s="1003">
        <f t="shared" si="50"/>
        <v>-16540</v>
      </c>
      <c r="AP66" s="1001">
        <f>[8]Oct_Madison!$W66+[8]Oct_DArbonne!$W66+'[8]Oct_Intl High'!$W66+[8]Oct_NOMMA!$W66+[8]Oct_LFNO!$W66+'[8]Oct_L.C. Charter'!$W66+'[8]Oct_JS Clark'!$W66+[8]Oct_Southwest!$W66+'[8]Oct_LA Key'!$W66+'[8]Oct_Jeff Chamber'!$W66+[8]Oct_Tallulah!$W66+[8]Oct_Northshore!$W66+'[8]Oct_BR Charter'!$W66+[8]Oct_Delta!$W66+[8]Oct_Impact!$W66+[8]Oct_Vision!$W66+[8]Oct_Advantage!$W66+[8]Oct_Iberville!$W66+'[8]Oct_LC Col Prep'!$W66+[8]Oct_Northeast!$W66+'[8]Oct_Acadiana Ren'!$W66+'[8]Oct_Laf Ren'!$W66+[8]Oct_Willow!$W66+[8]Oct_Tangi!$W66+[8]Oct_GEO!$W66+[8]Oct_LAVCA!$W66+'[8]Oct_LA Conn'!$W66</f>
        <v>18737</v>
      </c>
      <c r="AQ66" s="1001">
        <f>[8]Feb_Madison!$W66+[8]Feb_DArbonne!$W66+'[8]Feb_Intl High'!$W66+[8]Feb_NOMMA!$W66+[8]Feb_LFNO!$W66+'[8]Feb_L.C. Charter'!$W66+'[8]Feb_JS Clark'!$W66+[8]Feb_Southwest!$W66+'[8]Feb_LA Key'!$W66+'[8]Feb_Jeff Chamber'!$W66+[8]Feb_Tallulah!$W66+[8]Feb_Northshore!$W66+'[8]Feb_BR Charter'!$W66+[8]Feb_Delta!$W66+[8]Feb_Impact!$W66+[8]Feb_Vision!$W66+[8]Feb_Advantage!$W66+[8]Feb_Iberville!$W66+'[8]Feb_LC Col Prep'!$W66+[8]Feb_Northeast!$W66+'[8]Feb_Acadiana Ren'!$W66+'[8]Feb_Laf Ren'!$W66+[8]Feb_Willow!$W66+[8]Feb_Tangi!$W66+[8]Feb_GEO!$W66+[8]Feb_LAVCA!$W66+'[8]Feb_LA Conn'!$W66</f>
        <v>-2768</v>
      </c>
      <c r="AR66" s="1003">
        <f t="shared" si="51"/>
        <v>15969</v>
      </c>
      <c r="AS66" s="1002">
        <f t="shared" si="52"/>
        <v>13658841.5</v>
      </c>
      <c r="AT66" s="1001">
        <f>+'4_Level 4'!E66</f>
        <v>0</v>
      </c>
      <c r="AU66" s="1001">
        <f>+'4_Level 4'!Q66</f>
        <v>22620</v>
      </c>
      <c r="AV66" s="1002">
        <f t="shared" si="53"/>
        <v>13681462</v>
      </c>
      <c r="AW66" s="1001">
        <v>9132000</v>
      </c>
      <c r="AX66" s="1001">
        <f t="shared" si="54"/>
        <v>4549462</v>
      </c>
      <c r="AY66" s="1001">
        <v>1137366</v>
      </c>
      <c r="AZ66" s="1001">
        <f>+'4_Level 4'!J66</f>
        <v>0</v>
      </c>
      <c r="BA66" s="1001">
        <f>+'4_Level 4'!L66</f>
        <v>49266</v>
      </c>
      <c r="BB66" s="1001">
        <f>+'4_Level 4'!M66</f>
        <v>0</v>
      </c>
      <c r="BC66" s="1002">
        <f t="shared" si="55"/>
        <v>13730728</v>
      </c>
    </row>
    <row r="67" spans="1:55" ht="15.6" customHeight="1">
      <c r="A67" s="999">
        <v>63</v>
      </c>
      <c r="B67" s="1000" t="s">
        <v>100</v>
      </c>
      <c r="C67" s="1001">
        <f>'3_Levels 1&amp;2'!AP66</f>
        <v>9043072</v>
      </c>
      <c r="D67" s="1001">
        <v>0</v>
      </c>
      <c r="E67" s="1001">
        <v>0</v>
      </c>
      <c r="F67" s="1001">
        <v>0</v>
      </c>
      <c r="G67" s="1001">
        <v>0</v>
      </c>
      <c r="H67" s="1001">
        <v>0</v>
      </c>
      <c r="I67" s="1001">
        <v>0</v>
      </c>
      <c r="J67" s="1001">
        <v>0</v>
      </c>
      <c r="K67" s="1001">
        <v>0</v>
      </c>
      <c r="L67" s="1001">
        <v>0</v>
      </c>
      <c r="M67" s="1001">
        <v>0</v>
      </c>
      <c r="N67" s="1001">
        <v>0</v>
      </c>
      <c r="O67" s="1001">
        <v>0</v>
      </c>
      <c r="P67" s="1001">
        <v>0</v>
      </c>
      <c r="Q67" s="1001">
        <v>0</v>
      </c>
      <c r="R67" s="1001">
        <v>0</v>
      </c>
      <c r="S67" s="1001">
        <v>0</v>
      </c>
      <c r="T67" s="1001">
        <v>0</v>
      </c>
      <c r="U67" s="1001">
        <v>0</v>
      </c>
      <c r="V67" s="1001">
        <v>0</v>
      </c>
      <c r="W67" s="1001">
        <v>0</v>
      </c>
      <c r="X67" s="1001">
        <v>0</v>
      </c>
      <c r="Y67" s="1001">
        <v>0</v>
      </c>
      <c r="Z67" s="1001">
        <v>0</v>
      </c>
      <c r="AA67" s="1001">
        <v>0</v>
      </c>
      <c r="AB67" s="1001">
        <v>0</v>
      </c>
      <c r="AC67" s="1001">
        <v>0</v>
      </c>
      <c r="AD67" s="1001">
        <v>0</v>
      </c>
      <c r="AE67" s="1001">
        <v>-10365</v>
      </c>
      <c r="AF67" s="1001">
        <v>-9601</v>
      </c>
      <c r="AG67" s="1002">
        <f t="shared" si="56"/>
        <v>-19966</v>
      </c>
      <c r="AH67" s="1002">
        <f t="shared" si="48"/>
        <v>9023106</v>
      </c>
      <c r="AI67" s="1002">
        <v>4660</v>
      </c>
      <c r="AJ67" s="1003">
        <v>-9179</v>
      </c>
      <c r="AK67" s="1001">
        <f t="shared" si="46"/>
        <v>0</v>
      </c>
      <c r="AL67" s="1001">
        <f t="shared" si="49"/>
        <v>-9179</v>
      </c>
      <c r="AM67" s="1001">
        <f>'[8]October Mid-Year Adj'!J65</f>
        <v>400760</v>
      </c>
      <c r="AN67" s="1001">
        <f>'[8]February Mid-Year Adj'!J65</f>
        <v>25630</v>
      </c>
      <c r="AO67" s="1003">
        <f t="shared" si="50"/>
        <v>426390</v>
      </c>
      <c r="AP67" s="1001">
        <f>[8]Oct_Madison!$W67+[8]Oct_DArbonne!$W67+'[8]Oct_Intl High'!$W67+[8]Oct_NOMMA!$W67+[8]Oct_LFNO!$W67+'[8]Oct_L.C. Charter'!$W67+'[8]Oct_JS Clark'!$W67+[8]Oct_Southwest!$W67+'[8]Oct_LA Key'!$W67+'[8]Oct_Jeff Chamber'!$W67+[8]Oct_Tallulah!$W67+[8]Oct_Northshore!$W67+'[8]Oct_BR Charter'!$W67+[8]Oct_Delta!$W67+[8]Oct_Impact!$W67+[8]Oct_Vision!$W67+[8]Oct_Advantage!$W67+[8]Oct_Iberville!$W67+'[8]Oct_LC Col Prep'!$W67+[8]Oct_Northeast!$W67+'[8]Oct_Acadiana Ren'!$W67+'[8]Oct_Laf Ren'!$W67+[8]Oct_Willow!$W67+[8]Oct_Tangi!$W67+[8]Oct_GEO!$W67+[8]Oct_LAVCA!$W67+'[8]Oct_LA Conn'!$W67</f>
        <v>-7237</v>
      </c>
      <c r="AQ67" s="1001">
        <f>[8]Feb_Madison!$W67+[8]Feb_DArbonne!$W67+'[8]Feb_Intl High'!$W67+[8]Feb_NOMMA!$W67+[8]Feb_LFNO!$W67+'[8]Feb_L.C. Charter'!$W67+'[8]Feb_JS Clark'!$W67+[8]Feb_Southwest!$W67+'[8]Feb_LA Key'!$W67+'[8]Feb_Jeff Chamber'!$W67+[8]Feb_Tallulah!$W67+[8]Feb_Northshore!$W67+'[8]Feb_BR Charter'!$W67+[8]Feb_Delta!$W67+[8]Feb_Impact!$W67+[8]Feb_Vision!$W67+[8]Feb_Advantage!$W67+[8]Feb_Iberville!$W67+'[8]Feb_LC Col Prep'!$W67+[8]Feb_Northeast!$W67+'[8]Feb_Acadiana Ren'!$W67+'[8]Feb_Laf Ren'!$W67+[8]Feb_Willow!$W67+[8]Feb_Tangi!$W67+[8]Feb_GEO!$W67+[8]Feb_LAVCA!$W67+'[8]Feb_LA Conn'!$W67</f>
        <v>-3217</v>
      </c>
      <c r="AR67" s="1003">
        <f t="shared" si="51"/>
        <v>-10454</v>
      </c>
      <c r="AS67" s="1002">
        <f t="shared" si="52"/>
        <v>9429863</v>
      </c>
      <c r="AT67" s="1001">
        <f>+'4_Level 4'!E67</f>
        <v>0</v>
      </c>
      <c r="AU67" s="1001">
        <f>+'4_Level 4'!Q67</f>
        <v>23114</v>
      </c>
      <c r="AV67" s="1002">
        <f t="shared" si="53"/>
        <v>9452977</v>
      </c>
      <c r="AW67" s="1001">
        <v>6017728</v>
      </c>
      <c r="AX67" s="1001">
        <f t="shared" si="54"/>
        <v>3435249</v>
      </c>
      <c r="AY67" s="1001">
        <v>858812</v>
      </c>
      <c r="AZ67" s="1001">
        <f>+'4_Level 4'!J67</f>
        <v>0</v>
      </c>
      <c r="BA67" s="1001">
        <f>+'4_Level 4'!L67</f>
        <v>25000</v>
      </c>
      <c r="BB67" s="1001">
        <f>+'4_Level 4'!M67</f>
        <v>4220</v>
      </c>
      <c r="BC67" s="1002">
        <f t="shared" si="55"/>
        <v>9482197</v>
      </c>
    </row>
    <row r="68" spans="1:55" ht="15.6" customHeight="1">
      <c r="A68" s="999">
        <v>64</v>
      </c>
      <c r="B68" s="1000" t="s">
        <v>101</v>
      </c>
      <c r="C68" s="1001">
        <f>'3_Levels 1&amp;2'!AP67</f>
        <v>16280761</v>
      </c>
      <c r="D68" s="1001">
        <v>0</v>
      </c>
      <c r="E68" s="1001">
        <v>0</v>
      </c>
      <c r="F68" s="1001">
        <v>0</v>
      </c>
      <c r="G68" s="1001">
        <v>0</v>
      </c>
      <c r="H68" s="1001">
        <v>0</v>
      </c>
      <c r="I68" s="1001">
        <v>0</v>
      </c>
      <c r="J68" s="1001">
        <v>0</v>
      </c>
      <c r="K68" s="1001">
        <v>0</v>
      </c>
      <c r="L68" s="1001">
        <v>0</v>
      </c>
      <c r="M68" s="1001">
        <v>0</v>
      </c>
      <c r="N68" s="1001">
        <v>0</v>
      </c>
      <c r="O68" s="1001">
        <v>0</v>
      </c>
      <c r="P68" s="1001">
        <v>0</v>
      </c>
      <c r="Q68" s="1001">
        <v>0</v>
      </c>
      <c r="R68" s="1001">
        <v>0</v>
      </c>
      <c r="S68" s="1001">
        <v>0</v>
      </c>
      <c r="T68" s="1001">
        <v>0</v>
      </c>
      <c r="U68" s="1001">
        <v>0</v>
      </c>
      <c r="V68" s="1001">
        <v>0</v>
      </c>
      <c r="W68" s="1001">
        <v>0</v>
      </c>
      <c r="X68" s="1001">
        <v>0</v>
      </c>
      <c r="Y68" s="1001">
        <v>0</v>
      </c>
      <c r="Z68" s="1001">
        <v>0</v>
      </c>
      <c r="AA68" s="1001">
        <v>0</v>
      </c>
      <c r="AB68" s="1001">
        <v>0</v>
      </c>
      <c r="AC68" s="1001">
        <v>0</v>
      </c>
      <c r="AD68" s="1001">
        <v>0</v>
      </c>
      <c r="AE68" s="1001">
        <v>-43003</v>
      </c>
      <c r="AF68" s="1001">
        <v>-4268</v>
      </c>
      <c r="AG68" s="1002">
        <f t="shared" si="56"/>
        <v>-47271</v>
      </c>
      <c r="AH68" s="1002">
        <f t="shared" si="48"/>
        <v>16233490</v>
      </c>
      <c r="AI68" s="1002">
        <v>7022</v>
      </c>
      <c r="AJ68" s="1003">
        <v>-5050</v>
      </c>
      <c r="AK68" s="1001">
        <f t="shared" si="46"/>
        <v>0</v>
      </c>
      <c r="AL68" s="1001">
        <f t="shared" si="49"/>
        <v>-5050</v>
      </c>
      <c r="AM68" s="1001">
        <f>'[8]October Mid-Year Adj'!J66</f>
        <v>-56176</v>
      </c>
      <c r="AN68" s="1001">
        <f>'[8]February Mid-Year Adj'!J66</f>
        <v>-3511</v>
      </c>
      <c r="AO68" s="1003">
        <f t="shared" si="50"/>
        <v>-59687</v>
      </c>
      <c r="AP68" s="1001">
        <f>[8]Oct_Madison!$W68+[8]Oct_DArbonne!$W68+'[8]Oct_Intl High'!$W68+[8]Oct_NOMMA!$W68+[8]Oct_LFNO!$W68+'[8]Oct_L.C. Charter'!$W68+'[8]Oct_JS Clark'!$W68+[8]Oct_Southwest!$W68+'[8]Oct_LA Key'!$W68+'[8]Oct_Jeff Chamber'!$W68+[8]Oct_Tallulah!$W68+[8]Oct_Northshore!$W68+'[8]Oct_BR Charter'!$W68+[8]Oct_Delta!$W68+[8]Oct_Impact!$W68+[8]Oct_Vision!$W68+[8]Oct_Advantage!$W68+[8]Oct_Iberville!$W68+'[8]Oct_LC Col Prep'!$W68+[8]Oct_Northeast!$W68+'[8]Oct_Acadiana Ren'!$W68+'[8]Oct_Laf Ren'!$W68+[8]Oct_Willow!$W68+[8]Oct_Tangi!$W68+[8]Oct_GEO!$W68+[8]Oct_LAVCA!$W68+'[8]Oct_LA Conn'!$W68</f>
        <v>-26156</v>
      </c>
      <c r="AQ68" s="1001">
        <f>[8]Feb_Madison!$W68+[8]Feb_DArbonne!$W68+'[8]Feb_Intl High'!$W68+[8]Feb_NOMMA!$W68+[8]Feb_LFNO!$W68+'[8]Feb_L.C. Charter'!$W68+'[8]Feb_JS Clark'!$W68+[8]Feb_Southwest!$W68+'[8]Feb_LA Key'!$W68+'[8]Feb_Jeff Chamber'!$W68+[8]Feb_Tallulah!$W68+[8]Feb_Northshore!$W68+'[8]Feb_BR Charter'!$W68+[8]Feb_Delta!$W68+[8]Feb_Impact!$W68+[8]Feb_Vision!$W68+[8]Feb_Advantage!$W68+[8]Feb_Iberville!$W68+'[8]Feb_LC Col Prep'!$W68+[8]Feb_Northeast!$W68+'[8]Feb_Acadiana Ren'!$W68+'[8]Feb_Laf Ren'!$W68+[8]Feb_Willow!$W68+[8]Feb_Tangi!$W68+[8]Feb_GEO!$W68+[8]Feb_LAVCA!$W68+'[8]Feb_LA Conn'!$W68</f>
        <v>-7447</v>
      </c>
      <c r="AR68" s="1003">
        <f t="shared" si="51"/>
        <v>-33603</v>
      </c>
      <c r="AS68" s="1002">
        <f t="shared" si="52"/>
        <v>16135150</v>
      </c>
      <c r="AT68" s="1001">
        <f>+'4_Level 4'!E68</f>
        <v>0</v>
      </c>
      <c r="AU68" s="1001">
        <f>+'4_Level 4'!Q68</f>
        <v>27300</v>
      </c>
      <c r="AV68" s="1002">
        <f t="shared" si="53"/>
        <v>16162450</v>
      </c>
      <c r="AW68" s="1001">
        <v>10814760</v>
      </c>
      <c r="AX68" s="1001">
        <f t="shared" si="54"/>
        <v>5347690</v>
      </c>
      <c r="AY68" s="1001">
        <v>1336923</v>
      </c>
      <c r="AZ68" s="1001">
        <f>+'4_Level 4'!J68</f>
        <v>0</v>
      </c>
      <c r="BA68" s="1001">
        <f>+'4_Level 4'!L68</f>
        <v>39270</v>
      </c>
      <c r="BB68" s="1001">
        <f>+'4_Level 4'!M68</f>
        <v>0</v>
      </c>
      <c r="BC68" s="1002">
        <f t="shared" si="55"/>
        <v>16201720</v>
      </c>
    </row>
    <row r="69" spans="1:55" ht="15.6" customHeight="1">
      <c r="A69" s="1004">
        <v>65</v>
      </c>
      <c r="B69" s="1005" t="s">
        <v>102</v>
      </c>
      <c r="C69" s="1006">
        <f>'3_Levels 1&amp;2'!AP68</f>
        <v>47890732</v>
      </c>
      <c r="D69" s="1006">
        <v>0</v>
      </c>
      <c r="E69" s="1006">
        <v>0</v>
      </c>
      <c r="F69" s="1006">
        <v>0</v>
      </c>
      <c r="G69" s="1006">
        <v>-19046</v>
      </c>
      <c r="H69" s="1006">
        <v>0</v>
      </c>
      <c r="I69" s="1006">
        <v>0</v>
      </c>
      <c r="J69" s="1006">
        <v>0</v>
      </c>
      <c r="K69" s="1006">
        <v>0</v>
      </c>
      <c r="L69" s="1006">
        <v>0</v>
      </c>
      <c r="M69" s="1006">
        <v>0</v>
      </c>
      <c r="N69" s="1006">
        <v>0</v>
      </c>
      <c r="O69" s="1006">
        <v>0</v>
      </c>
      <c r="P69" s="1006">
        <v>0</v>
      </c>
      <c r="Q69" s="1006">
        <v>0</v>
      </c>
      <c r="R69" s="1006">
        <v>0</v>
      </c>
      <c r="S69" s="1006">
        <v>0</v>
      </c>
      <c r="T69" s="1006">
        <v>0</v>
      </c>
      <c r="U69" s="1006">
        <v>-623641</v>
      </c>
      <c r="V69" s="1006">
        <v>0</v>
      </c>
      <c r="W69" s="1006">
        <v>0</v>
      </c>
      <c r="X69" s="1006">
        <v>0</v>
      </c>
      <c r="Y69" s="1006">
        <v>0</v>
      </c>
      <c r="Z69" s="1006">
        <v>0</v>
      </c>
      <c r="AA69" s="1006">
        <v>0</v>
      </c>
      <c r="AB69" s="1006">
        <v>0</v>
      </c>
      <c r="AC69" s="1006">
        <v>0</v>
      </c>
      <c r="AD69" s="1006">
        <v>0</v>
      </c>
      <c r="AE69" s="1006">
        <v>-41659</v>
      </c>
      <c r="AF69" s="1006">
        <v>-49588</v>
      </c>
      <c r="AG69" s="1007">
        <f t="shared" ref="AG69:AG73" si="57">SUM(D69:AF69)</f>
        <v>-733934</v>
      </c>
      <c r="AH69" s="1007">
        <f t="shared" si="48"/>
        <v>47156798</v>
      </c>
      <c r="AI69" s="1007">
        <v>5808</v>
      </c>
      <c r="AJ69" s="1008">
        <v>-108957</v>
      </c>
      <c r="AK69" s="1006">
        <f>IF(AJ69&gt;0,AJ69,0)</f>
        <v>0</v>
      </c>
      <c r="AL69" s="1006">
        <f t="shared" si="49"/>
        <v>-108957</v>
      </c>
      <c r="AM69" s="1006">
        <f>'[8]October Mid-Year Adj'!J67</f>
        <v>-534336</v>
      </c>
      <c r="AN69" s="1006">
        <f>'[8]February Mid-Year Adj'!J67</f>
        <v>-20328</v>
      </c>
      <c r="AO69" s="1008">
        <f t="shared" si="50"/>
        <v>-554664</v>
      </c>
      <c r="AP69" s="1006">
        <f>[8]Oct_Madison!$W69+[8]Oct_DArbonne!$W69+'[8]Oct_Intl High'!$W69+[8]Oct_NOMMA!$W69+[8]Oct_LFNO!$W69+'[8]Oct_L.C. Charter'!$W69+'[8]Oct_JS Clark'!$W69+[8]Oct_Southwest!$W69+'[8]Oct_LA Key'!$W69+'[8]Oct_Jeff Chamber'!$W69+[8]Oct_Tallulah!$W69+[8]Oct_Northshore!$W69+'[8]Oct_BR Charter'!$W69+[8]Oct_Delta!$W69+[8]Oct_Impact!$W69+[8]Oct_Vision!$W69+[8]Oct_Advantage!$W69+[8]Oct_Iberville!$W69+'[8]Oct_LC Col Prep'!$W69+[8]Oct_Northeast!$W69+'[8]Oct_Acadiana Ren'!$W69+'[8]Oct_Laf Ren'!$W69+[8]Oct_Willow!$W69+[8]Oct_Tangi!$W69+[8]Oct_GEO!$W69+[8]Oct_LAVCA!$W69+'[8]Oct_LA Conn'!$W69</f>
        <v>-79838</v>
      </c>
      <c r="AQ69" s="1006">
        <f>[8]Feb_Madison!$W69+[8]Feb_DArbonne!$W69+'[8]Feb_Intl High'!$W69+[8]Feb_NOMMA!$W69+[8]Feb_LFNO!$W69+'[8]Feb_L.C. Charter'!$W69+'[8]Feb_JS Clark'!$W69+[8]Feb_Southwest!$W69+'[8]Feb_LA Key'!$W69+'[8]Feb_Jeff Chamber'!$W69+[8]Feb_Tallulah!$W69+[8]Feb_Northshore!$W69+'[8]Feb_BR Charter'!$W69+[8]Feb_Delta!$W69+[8]Feb_Impact!$W69+[8]Feb_Vision!$W69+[8]Feb_Advantage!$W69+[8]Feb_Iberville!$W69+'[8]Feb_LC Col Prep'!$W69+[8]Feb_Northeast!$W69+'[8]Feb_Acadiana Ren'!$W69+'[8]Feb_Laf Ren'!$W69+[8]Feb_Willow!$W69+[8]Feb_Tangi!$W69+[8]Feb_GEO!$W69+[8]Feb_LAVCA!$W69+'[8]Feb_LA Conn'!$W69</f>
        <v>-45513</v>
      </c>
      <c r="AR69" s="1008">
        <f t="shared" si="51"/>
        <v>-125351</v>
      </c>
      <c r="AS69" s="1007">
        <f t="shared" si="52"/>
        <v>46367826</v>
      </c>
      <c r="AT69" s="1006">
        <f>+'4_Level 4'!E69</f>
        <v>0</v>
      </c>
      <c r="AU69" s="1006">
        <f>+'4_Level 4'!Q69</f>
        <v>84188</v>
      </c>
      <c r="AV69" s="1007">
        <f t="shared" si="53"/>
        <v>46452014</v>
      </c>
      <c r="AW69" s="1006">
        <v>31337784</v>
      </c>
      <c r="AX69" s="1006">
        <f t="shared" si="54"/>
        <v>15114230</v>
      </c>
      <c r="AY69" s="1006">
        <v>3778558</v>
      </c>
      <c r="AZ69" s="1006">
        <f>+'4_Level 4'!J69</f>
        <v>0</v>
      </c>
      <c r="BA69" s="1006">
        <f>+'4_Level 4'!L69</f>
        <v>25000</v>
      </c>
      <c r="BB69" s="1006">
        <f>+'4_Level 4'!M69</f>
        <v>16560</v>
      </c>
      <c r="BC69" s="1007">
        <f t="shared" si="55"/>
        <v>46493574</v>
      </c>
    </row>
    <row r="70" spans="1:55" ht="15.6" customHeight="1">
      <c r="A70" s="997">
        <v>66</v>
      </c>
      <c r="B70" s="998" t="s">
        <v>103</v>
      </c>
      <c r="C70" s="327">
        <f>'3_Levels 1&amp;2'!AP69</f>
        <v>14408846</v>
      </c>
      <c r="D70" s="327">
        <v>0</v>
      </c>
      <c r="E70" s="327">
        <v>0</v>
      </c>
      <c r="F70" s="327">
        <v>0</v>
      </c>
      <c r="G70" s="327">
        <v>0</v>
      </c>
      <c r="H70" s="327">
        <v>0</v>
      </c>
      <c r="I70" s="327">
        <v>0</v>
      </c>
      <c r="J70" s="327">
        <v>0</v>
      </c>
      <c r="K70" s="327">
        <v>0</v>
      </c>
      <c r="L70" s="327">
        <v>0</v>
      </c>
      <c r="M70" s="327">
        <v>0</v>
      </c>
      <c r="N70" s="327">
        <v>0</v>
      </c>
      <c r="O70" s="327">
        <v>0</v>
      </c>
      <c r="P70" s="327">
        <v>0</v>
      </c>
      <c r="Q70" s="327">
        <v>-3360454</v>
      </c>
      <c r="R70" s="327">
        <v>0</v>
      </c>
      <c r="S70" s="327">
        <v>0</v>
      </c>
      <c r="T70" s="327">
        <v>0</v>
      </c>
      <c r="U70" s="327">
        <v>0</v>
      </c>
      <c r="V70" s="327">
        <v>0</v>
      </c>
      <c r="W70" s="327">
        <v>0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</v>
      </c>
      <c r="AE70" s="327">
        <v>-11443</v>
      </c>
      <c r="AF70" s="327">
        <v>-18302</v>
      </c>
      <c r="AG70" s="326">
        <f t="shared" si="57"/>
        <v>-3390199</v>
      </c>
      <c r="AH70" s="326">
        <f t="shared" ref="AH70:AH73" si="58">SUM(C70:AF70)</f>
        <v>11018647</v>
      </c>
      <c r="AI70" s="326">
        <v>7474</v>
      </c>
      <c r="AJ70" s="328">
        <v>-30708</v>
      </c>
      <c r="AK70" s="327">
        <f>IF(AJ70&gt;0,AJ70,0)</f>
        <v>0</v>
      </c>
      <c r="AL70" s="327">
        <f>IF(AJ70&lt;0,AJ70,0)</f>
        <v>-30708</v>
      </c>
      <c r="AM70" s="327">
        <f>'[8]October Mid-Year Adj'!J68</f>
        <v>-956672</v>
      </c>
      <c r="AN70" s="327">
        <f>'[8]February Mid-Year Adj'!J68</f>
        <v>29896</v>
      </c>
      <c r="AO70" s="328">
        <f t="shared" ref="AO70:AO73" si="59">SUM(AM70:AN70)</f>
        <v>-926776</v>
      </c>
      <c r="AP70" s="327">
        <f>[8]Oct_Madison!$W70+[8]Oct_DArbonne!$W70+'[8]Oct_Intl High'!$W70+[8]Oct_NOMMA!$W70+[8]Oct_LFNO!$W70+'[8]Oct_L.C. Charter'!$W70+'[8]Oct_JS Clark'!$W70+[8]Oct_Southwest!$W70+'[8]Oct_LA Key'!$W70+'[8]Oct_Jeff Chamber'!$W70+[8]Oct_Tallulah!$W70+[8]Oct_Northshore!$W70+'[8]Oct_BR Charter'!$W70+[8]Oct_Delta!$W70+[8]Oct_Impact!$W70+[8]Oct_Vision!$W70+[8]Oct_Advantage!$W70+[8]Oct_Iberville!$W70+'[8]Oct_LC Col Prep'!$W70+[8]Oct_Northeast!$W70+'[8]Oct_Acadiana Ren'!$W70+'[8]Oct_Laf Ren'!$W70+[8]Oct_Willow!$W70+[8]Oct_Tangi!$W70+[8]Oct_GEO!$W70+[8]Oct_LAVCA!$W70+'[8]Oct_LA Conn'!$W70</f>
        <v>515540</v>
      </c>
      <c r="AQ70" s="327">
        <f>[8]Feb_Madison!$W70+[8]Feb_DArbonne!$W70+'[8]Feb_Intl High'!$W70+[8]Feb_NOMMA!$W70+[8]Feb_LFNO!$W70+'[8]Feb_L.C. Charter'!$W70+'[8]Feb_JS Clark'!$W70+[8]Feb_Southwest!$W70+'[8]Feb_LA Key'!$W70+'[8]Feb_Jeff Chamber'!$W70+[8]Feb_Tallulah!$W70+[8]Feb_Northshore!$W70+'[8]Feb_BR Charter'!$W70+[8]Feb_Delta!$W70+[8]Feb_Impact!$W70+[8]Feb_Vision!$W70+[8]Feb_Advantage!$W70+[8]Feb_Iberville!$W70+'[8]Feb_LC Col Prep'!$W70+[8]Feb_Northeast!$W70+'[8]Feb_Acadiana Ren'!$W70+'[8]Feb_Laf Ren'!$W70+[8]Feb_Willow!$W70+[8]Feb_Tangi!$W70+[8]Feb_GEO!$W70+[8]Feb_LAVCA!$W70+'[8]Feb_LA Conn'!$W70</f>
        <v>-23594</v>
      </c>
      <c r="AR70" s="328">
        <f t="shared" ref="AR70:AR73" si="60">SUM(AP70:AQ70)</f>
        <v>491946</v>
      </c>
      <c r="AS70" s="326">
        <f t="shared" ref="AS70:AS73" si="61">AH70+AJ70+AO70+AR70</f>
        <v>10553109</v>
      </c>
      <c r="AT70" s="327">
        <f>+'4_Level 4'!E70</f>
        <v>0</v>
      </c>
      <c r="AU70" s="327">
        <f>+'4_Level 4'!Q70</f>
        <v>19318</v>
      </c>
      <c r="AV70" s="326">
        <f t="shared" ref="AV70:AV73" si="62">ROUND(SUM(AS70:AU70),0)</f>
        <v>10572427</v>
      </c>
      <c r="AW70" s="327">
        <v>7347246</v>
      </c>
      <c r="AX70" s="327">
        <f t="shared" ref="AX70:AX73" si="63">AV70-AW70</f>
        <v>3225181</v>
      </c>
      <c r="AY70" s="327">
        <v>806295</v>
      </c>
      <c r="AZ70" s="327">
        <f>+'4_Level 4'!J70</f>
        <v>0</v>
      </c>
      <c r="BA70" s="327">
        <f>+'4_Level 4'!L70</f>
        <v>25000</v>
      </c>
      <c r="BB70" s="327">
        <f>+'4_Level 4'!M70</f>
        <v>25949</v>
      </c>
      <c r="BC70" s="326">
        <f t="shared" ref="BC70:BC73" si="64">+AV70+AZ70+BA70+BB70</f>
        <v>10623376</v>
      </c>
    </row>
    <row r="71" spans="1:55" ht="15.6" customHeight="1">
      <c r="A71" s="999">
        <v>67</v>
      </c>
      <c r="B71" s="1000" t="s">
        <v>11</v>
      </c>
      <c r="C71" s="1001">
        <f>'3_Levels 1&amp;2'!AP70</f>
        <v>31066646</v>
      </c>
      <c r="D71" s="1001">
        <v>0</v>
      </c>
      <c r="E71" s="1001">
        <v>0</v>
      </c>
      <c r="F71" s="1001">
        <v>-13285</v>
      </c>
      <c r="G71" s="1001">
        <v>0</v>
      </c>
      <c r="H71" s="1001">
        <v>0</v>
      </c>
      <c r="I71" s="1001">
        <v>0</v>
      </c>
      <c r="J71" s="1001">
        <v>0</v>
      </c>
      <c r="K71" s="1001">
        <v>0</v>
      </c>
      <c r="L71" s="1001">
        <v>0</v>
      </c>
      <c r="M71" s="1001">
        <v>0</v>
      </c>
      <c r="N71" s="1001">
        <v>-30682</v>
      </c>
      <c r="O71" s="1001">
        <v>0</v>
      </c>
      <c r="P71" s="1001">
        <v>0</v>
      </c>
      <c r="Q71" s="1001">
        <v>0</v>
      </c>
      <c r="R71" s="1001">
        <v>0</v>
      </c>
      <c r="S71" s="1001">
        <v>0</v>
      </c>
      <c r="T71" s="1001">
        <v>-39483</v>
      </c>
      <c r="U71" s="1001">
        <v>0</v>
      </c>
      <c r="V71" s="1001">
        <v>-82034</v>
      </c>
      <c r="W71" s="1001">
        <v>0</v>
      </c>
      <c r="X71" s="1001">
        <v>0</v>
      </c>
      <c r="Y71" s="1001">
        <v>0</v>
      </c>
      <c r="Z71" s="1001">
        <v>0</v>
      </c>
      <c r="AA71" s="1001">
        <v>0</v>
      </c>
      <c r="AB71" s="1001">
        <v>0</v>
      </c>
      <c r="AC71" s="1001">
        <v>0</v>
      </c>
      <c r="AD71" s="1001">
        <v>0</v>
      </c>
      <c r="AE71" s="1001">
        <v>-45651</v>
      </c>
      <c r="AF71" s="1001">
        <v>-129365</v>
      </c>
      <c r="AG71" s="1002">
        <f t="shared" si="57"/>
        <v>-340500</v>
      </c>
      <c r="AH71" s="1002">
        <f t="shared" si="58"/>
        <v>30726146</v>
      </c>
      <c r="AI71" s="1002">
        <v>5952</v>
      </c>
      <c r="AJ71" s="1003">
        <v>-45766</v>
      </c>
      <c r="AK71" s="1001">
        <f>IF(AJ71&gt;0,AJ71,0)</f>
        <v>0</v>
      </c>
      <c r="AL71" s="1001">
        <f>IF(AJ71&lt;0,AJ71,0)</f>
        <v>-45766</v>
      </c>
      <c r="AM71" s="1001">
        <f>'[8]October Mid-Year Adj'!J69</f>
        <v>369024</v>
      </c>
      <c r="AN71" s="1001">
        <f>'[8]February Mid-Year Adj'!J69</f>
        <v>95232</v>
      </c>
      <c r="AO71" s="1003">
        <f t="shared" si="59"/>
        <v>464256</v>
      </c>
      <c r="AP71" s="1001">
        <f>[8]Oct_Madison!$W71+[8]Oct_DArbonne!$W71+'[8]Oct_Intl High'!$W71+[8]Oct_NOMMA!$W71+[8]Oct_LFNO!$W71+'[8]Oct_L.C. Charter'!$W71+'[8]Oct_JS Clark'!$W71+[8]Oct_Southwest!$W71+'[8]Oct_LA Key'!$W71+'[8]Oct_Jeff Chamber'!$W71+[8]Oct_Tallulah!$W71+[8]Oct_Northshore!$W71+'[8]Oct_BR Charter'!$W71+[8]Oct_Delta!$W71+[8]Oct_Impact!$W71+[8]Oct_Vision!$W71+[8]Oct_Advantage!$W71+[8]Oct_Iberville!$W71+'[8]Oct_LC Col Prep'!$W71+[8]Oct_Northeast!$W71+'[8]Oct_Acadiana Ren'!$W71+'[8]Oct_Laf Ren'!$W71+[8]Oct_Willow!$W71+[8]Oct_Tangi!$W71+[8]Oct_GEO!$W71+[8]Oct_LAVCA!$W71+'[8]Oct_LA Conn'!$W71</f>
        <v>34758</v>
      </c>
      <c r="AQ71" s="1001">
        <f>[8]Feb_Madison!$W71+[8]Feb_DArbonne!$W71+'[8]Feb_Intl High'!$W71+[8]Feb_NOMMA!$W71+[8]Feb_LFNO!$W71+'[8]Feb_L.C. Charter'!$W71+'[8]Feb_JS Clark'!$W71+[8]Feb_Southwest!$W71+'[8]Feb_LA Key'!$W71+'[8]Feb_Jeff Chamber'!$W71+[8]Feb_Tallulah!$W71+[8]Feb_Northshore!$W71+'[8]Feb_BR Charter'!$W71+[8]Feb_Delta!$W71+[8]Feb_Impact!$W71+[8]Feb_Vision!$W71+[8]Feb_Advantage!$W71+[8]Feb_Iberville!$W71+'[8]Feb_LC Col Prep'!$W71+[8]Feb_Northeast!$W71+'[8]Feb_Acadiana Ren'!$W71+'[8]Feb_Laf Ren'!$W71+[8]Feb_Willow!$W71+[8]Feb_Tangi!$W71+[8]Feb_GEO!$W71+[8]Feb_LAVCA!$W71+'[8]Feb_LA Conn'!$W71</f>
        <v>10426</v>
      </c>
      <c r="AR71" s="1003">
        <f t="shared" si="60"/>
        <v>45184</v>
      </c>
      <c r="AS71" s="1002">
        <f t="shared" si="61"/>
        <v>31189820</v>
      </c>
      <c r="AT71" s="1001">
        <f>+'4_Level 4'!E71</f>
        <v>0</v>
      </c>
      <c r="AU71" s="1001">
        <f>+'4_Level 4'!Q71</f>
        <v>61490</v>
      </c>
      <c r="AV71" s="1002">
        <f t="shared" si="62"/>
        <v>31251310</v>
      </c>
      <c r="AW71" s="1001">
        <v>20524704</v>
      </c>
      <c r="AX71" s="1001">
        <f t="shared" si="63"/>
        <v>10726606</v>
      </c>
      <c r="AY71" s="1001">
        <v>2681652</v>
      </c>
      <c r="AZ71" s="1001">
        <f>+'4_Level 4'!J71</f>
        <v>0</v>
      </c>
      <c r="BA71" s="1001">
        <f>+'4_Level 4'!L71</f>
        <v>30464</v>
      </c>
      <c r="BB71" s="1001">
        <f>+'4_Level 4'!M71</f>
        <v>0</v>
      </c>
      <c r="BC71" s="1002">
        <f t="shared" si="64"/>
        <v>31281774</v>
      </c>
    </row>
    <row r="72" spans="1:55" ht="15.6" customHeight="1">
      <c r="A72" s="999">
        <v>68</v>
      </c>
      <c r="B72" s="1000" t="s">
        <v>10</v>
      </c>
      <c r="C72" s="1001">
        <f>'3_Levels 1&amp;2'!AP71</f>
        <v>13100749</v>
      </c>
      <c r="D72" s="1001">
        <v>0</v>
      </c>
      <c r="E72" s="1001">
        <v>0</v>
      </c>
      <c r="F72" s="1001">
        <v>-67377</v>
      </c>
      <c r="G72" s="1001">
        <v>0</v>
      </c>
      <c r="H72" s="1001">
        <v>0</v>
      </c>
      <c r="I72" s="1001">
        <v>0</v>
      </c>
      <c r="J72" s="1001">
        <v>0</v>
      </c>
      <c r="K72" s="1001">
        <v>0</v>
      </c>
      <c r="L72" s="1001">
        <v>0</v>
      </c>
      <c r="M72" s="1001">
        <v>0</v>
      </c>
      <c r="N72" s="1001">
        <v>-52175</v>
      </c>
      <c r="O72" s="1001">
        <v>0</v>
      </c>
      <c r="P72" s="1001">
        <v>0</v>
      </c>
      <c r="Q72" s="1001">
        <v>0</v>
      </c>
      <c r="R72" s="1001">
        <v>-58625</v>
      </c>
      <c r="S72" s="1001">
        <v>0</v>
      </c>
      <c r="T72" s="1001">
        <v>-939842</v>
      </c>
      <c r="U72" s="1001">
        <v>0</v>
      </c>
      <c r="V72" s="1001">
        <v>-1815112</v>
      </c>
      <c r="W72" s="1001">
        <v>0</v>
      </c>
      <c r="X72" s="1001">
        <v>0</v>
      </c>
      <c r="Y72" s="1001">
        <v>0</v>
      </c>
      <c r="Z72" s="1001">
        <v>0</v>
      </c>
      <c r="AA72" s="1001">
        <v>0</v>
      </c>
      <c r="AB72" s="1001">
        <v>0</v>
      </c>
      <c r="AC72" s="1001">
        <v>0</v>
      </c>
      <c r="AD72" s="1001">
        <v>-35619</v>
      </c>
      <c r="AE72" s="1001">
        <v>-59263</v>
      </c>
      <c r="AF72" s="1001">
        <v>-51221</v>
      </c>
      <c r="AG72" s="1002">
        <f t="shared" si="57"/>
        <v>-3079234</v>
      </c>
      <c r="AH72" s="1002">
        <f t="shared" si="58"/>
        <v>10021515</v>
      </c>
      <c r="AI72" s="1002">
        <v>7430</v>
      </c>
      <c r="AJ72" s="1003">
        <v>-27895</v>
      </c>
      <c r="AK72" s="1001">
        <f>IF(AJ72&gt;0,AJ72,0)</f>
        <v>0</v>
      </c>
      <c r="AL72" s="1001">
        <f>IF(AJ72&lt;0,AJ72,0)</f>
        <v>-27895</v>
      </c>
      <c r="AM72" s="1001">
        <f>'[8]October Mid-Year Adj'!J70</f>
        <v>104020</v>
      </c>
      <c r="AN72" s="1001">
        <f>'[8]February Mid-Year Adj'!J70</f>
        <v>63155</v>
      </c>
      <c r="AO72" s="1003">
        <f t="shared" si="59"/>
        <v>167175</v>
      </c>
      <c r="AP72" s="1001">
        <f>[8]Oct_Madison!$W72+[8]Oct_DArbonne!$W72+'[8]Oct_Intl High'!$W72+[8]Oct_NOMMA!$W72+[8]Oct_LFNO!$W72+'[8]Oct_L.C. Charter'!$W72+'[8]Oct_JS Clark'!$W72+[8]Oct_Southwest!$W72+'[8]Oct_LA Key'!$W72+'[8]Oct_Jeff Chamber'!$W72+[8]Oct_Tallulah!$W72+[8]Oct_Northshore!$W72+'[8]Oct_BR Charter'!$W72+[8]Oct_Delta!$W72+[8]Oct_Impact!$W72+[8]Oct_Vision!$W72+[8]Oct_Advantage!$W72+[8]Oct_Iberville!$W72+'[8]Oct_LC Col Prep'!$W72+[8]Oct_Northeast!$W72+'[8]Oct_Acadiana Ren'!$W72+'[8]Oct_Laf Ren'!$W72+[8]Oct_Willow!$W72+[8]Oct_Tangi!$W72+[8]Oct_GEO!$W72+[8]Oct_LAVCA!$W72+'[8]Oct_LA Conn'!$W72</f>
        <v>237378</v>
      </c>
      <c r="AQ72" s="1001">
        <f>[8]Feb_Madison!$W72+[8]Feb_DArbonne!$W72+'[8]Feb_Intl High'!$W72+[8]Feb_NOMMA!$W72+[8]Feb_LFNO!$W72+'[8]Feb_L.C. Charter'!$W72+'[8]Feb_JS Clark'!$W72+[8]Feb_Southwest!$W72+'[8]Feb_LA Key'!$W72+'[8]Feb_Jeff Chamber'!$W72+[8]Feb_Tallulah!$W72+[8]Feb_Northshore!$W72+'[8]Feb_BR Charter'!$W72+[8]Feb_Delta!$W72+[8]Feb_Impact!$W72+[8]Feb_Vision!$W72+[8]Feb_Advantage!$W72+[8]Feb_Iberville!$W72+'[8]Feb_LC Col Prep'!$W72+[8]Feb_Northeast!$W72+'[8]Feb_Acadiana Ren'!$W72+'[8]Feb_Laf Ren'!$W72+[8]Feb_Willow!$W72+[8]Feb_Tangi!$W72+[8]Feb_GEO!$W72+[8]Feb_LAVCA!$W72+'[8]Feb_LA Conn'!$W72</f>
        <v>9730</v>
      </c>
      <c r="AR72" s="1003">
        <f t="shared" si="60"/>
        <v>247108</v>
      </c>
      <c r="AS72" s="1002">
        <f t="shared" si="61"/>
        <v>10407903</v>
      </c>
      <c r="AT72" s="1001">
        <f>+'4_Level 4'!E72</f>
        <v>0</v>
      </c>
      <c r="AU72" s="1001">
        <f>+'4_Level 4'!Q72</f>
        <v>19526</v>
      </c>
      <c r="AV72" s="1002">
        <f t="shared" si="62"/>
        <v>10427429</v>
      </c>
      <c r="AW72" s="1001">
        <v>6840168</v>
      </c>
      <c r="AX72" s="1001">
        <f t="shared" si="63"/>
        <v>3587261</v>
      </c>
      <c r="AY72" s="1001">
        <v>896815</v>
      </c>
      <c r="AZ72" s="1001">
        <f>+'4_Level 4'!J72</f>
        <v>0</v>
      </c>
      <c r="BA72" s="1001">
        <f>+'4_Level 4'!L72</f>
        <v>25000</v>
      </c>
      <c r="BB72" s="1001">
        <f>+'4_Level 4'!M72</f>
        <v>3384</v>
      </c>
      <c r="BC72" s="1002">
        <f t="shared" si="64"/>
        <v>10455813</v>
      </c>
    </row>
    <row r="73" spans="1:55" ht="15.6" customHeight="1">
      <c r="A73" s="1009">
        <v>69</v>
      </c>
      <c r="B73" s="1010" t="s">
        <v>127</v>
      </c>
      <c r="C73" s="1011">
        <f>'3_Levels 1&amp;2'!AP72</f>
        <v>30302702</v>
      </c>
      <c r="D73" s="1012">
        <v>0</v>
      </c>
      <c r="E73" s="1012">
        <v>0</v>
      </c>
      <c r="F73" s="1012">
        <v>-25762</v>
      </c>
      <c r="G73" s="1012">
        <v>0</v>
      </c>
      <c r="H73" s="1012">
        <v>0</v>
      </c>
      <c r="I73" s="1012">
        <v>0</v>
      </c>
      <c r="J73" s="1012">
        <v>0</v>
      </c>
      <c r="K73" s="1012">
        <v>0</v>
      </c>
      <c r="L73" s="1012">
        <v>0</v>
      </c>
      <c r="M73" s="1012">
        <v>0</v>
      </c>
      <c r="N73" s="1012">
        <v>-62727</v>
      </c>
      <c r="O73" s="1012">
        <v>0</v>
      </c>
      <c r="P73" s="1012">
        <v>0</v>
      </c>
      <c r="Q73" s="1012">
        <v>0</v>
      </c>
      <c r="R73" s="1012">
        <v>-11499</v>
      </c>
      <c r="S73" s="1012">
        <v>0</v>
      </c>
      <c r="T73" s="1012">
        <v>0</v>
      </c>
      <c r="U73" s="1012">
        <v>0</v>
      </c>
      <c r="V73" s="1012">
        <v>-10268</v>
      </c>
      <c r="W73" s="1012">
        <v>0</v>
      </c>
      <c r="X73" s="1012">
        <v>0</v>
      </c>
      <c r="Y73" s="1012">
        <v>0</v>
      </c>
      <c r="Z73" s="1012">
        <v>0</v>
      </c>
      <c r="AA73" s="1012">
        <v>0</v>
      </c>
      <c r="AB73" s="1012">
        <v>0</v>
      </c>
      <c r="AC73" s="1012">
        <v>0</v>
      </c>
      <c r="AD73" s="1012">
        <v>-21509</v>
      </c>
      <c r="AE73" s="1012">
        <v>-39691</v>
      </c>
      <c r="AF73" s="1012">
        <v>-130306</v>
      </c>
      <c r="AG73" s="1013">
        <f t="shared" si="57"/>
        <v>-301762</v>
      </c>
      <c r="AH73" s="1013">
        <f t="shared" si="58"/>
        <v>30000940</v>
      </c>
      <c r="AI73" s="1013">
        <v>6568</v>
      </c>
      <c r="AJ73" s="1014">
        <v>-11730</v>
      </c>
      <c r="AK73" s="1011">
        <f>IF(AJ73&gt;0,AJ73,0)</f>
        <v>0</v>
      </c>
      <c r="AL73" s="1011">
        <f>IF(AJ73&lt;0,AJ73,0)</f>
        <v>-11730</v>
      </c>
      <c r="AM73" s="1012">
        <f>'[8]October Mid-Year Adj'!J71</f>
        <v>-236448</v>
      </c>
      <c r="AN73" s="1012">
        <f>'[8]February Mid-Year Adj'!J71</f>
        <v>-6568</v>
      </c>
      <c r="AO73" s="1015">
        <f t="shared" si="59"/>
        <v>-243016</v>
      </c>
      <c r="AP73" s="1012">
        <f>[8]Oct_Madison!$W73+[8]Oct_DArbonne!$W73+'[8]Oct_Intl High'!$W73+[8]Oct_NOMMA!$W73+[8]Oct_LFNO!$W73+'[8]Oct_L.C. Charter'!$W73+'[8]Oct_JS Clark'!$W73+[8]Oct_Southwest!$W73+'[8]Oct_LA Key'!$W73+'[8]Oct_Jeff Chamber'!$W73+[8]Oct_Tallulah!$W73+[8]Oct_Northshore!$W73+'[8]Oct_BR Charter'!$W73+[8]Oct_Delta!$W73+[8]Oct_Impact!$W73+[8]Oct_Vision!$W73+[8]Oct_Advantage!$W73+[8]Oct_Iberville!$W73+'[8]Oct_LC Col Prep'!$W73+[8]Oct_Northeast!$W73+'[8]Oct_Acadiana Ren'!$W73+'[8]Oct_Laf Ren'!$W73+[8]Oct_Willow!$W73+[8]Oct_Tangi!$W73+[8]Oct_GEO!$W73+[8]Oct_LAVCA!$W73+'[8]Oct_LA Conn'!$W73</f>
        <v>-32779</v>
      </c>
      <c r="AQ73" s="1012">
        <f>[8]Feb_Madison!$W73+[8]Feb_DArbonne!$W73+'[8]Feb_Intl High'!$W73+[8]Feb_NOMMA!$W73+[8]Feb_LFNO!$W73+'[8]Feb_L.C. Charter'!$W73+'[8]Feb_JS Clark'!$W73+[8]Feb_Southwest!$W73+'[8]Feb_LA Key'!$W73+'[8]Feb_Jeff Chamber'!$W73+[8]Feb_Tallulah!$W73+[8]Feb_Northshore!$W73+'[8]Feb_BR Charter'!$W73+[8]Feb_Delta!$W73+[8]Feb_Impact!$W73+[8]Feb_Vision!$W73+[8]Feb_Advantage!$W73+[8]Feb_Iberville!$W73+'[8]Feb_LC Col Prep'!$W73+[8]Feb_Northeast!$W73+'[8]Feb_Acadiana Ren'!$W73+'[8]Feb_Laf Ren'!$W73+[8]Feb_Willow!$W73+[8]Feb_Tangi!$W73+[8]Feb_GEO!$W73+[8]Feb_LAVCA!$W73+'[8]Feb_LA Conn'!$W73</f>
        <v>35853</v>
      </c>
      <c r="AR73" s="1015">
        <f t="shared" si="60"/>
        <v>3074</v>
      </c>
      <c r="AS73" s="1013">
        <f t="shared" si="61"/>
        <v>29749268</v>
      </c>
      <c r="AT73" s="1012">
        <f>+'4_Level 4'!E73</f>
        <v>0</v>
      </c>
      <c r="AU73" s="1012">
        <f>+'4_Level 4'!Q73</f>
        <v>52910</v>
      </c>
      <c r="AV73" s="1013">
        <f t="shared" si="62"/>
        <v>29802178</v>
      </c>
      <c r="AW73" s="1012">
        <v>20030128</v>
      </c>
      <c r="AX73" s="1012">
        <f t="shared" si="63"/>
        <v>9772050</v>
      </c>
      <c r="AY73" s="1012">
        <v>2443013</v>
      </c>
      <c r="AZ73" s="1012">
        <f>+'4_Level 4'!J73</f>
        <v>0</v>
      </c>
      <c r="BA73" s="1012">
        <f>+'4_Level 4'!L73</f>
        <v>56882</v>
      </c>
      <c r="BB73" s="1012">
        <f>+'4_Level 4'!M73</f>
        <v>14852</v>
      </c>
      <c r="BC73" s="1013">
        <f t="shared" si="64"/>
        <v>29873912</v>
      </c>
    </row>
    <row r="74" spans="1:55" s="324" customFormat="1" ht="15.6" customHeight="1">
      <c r="A74" s="944"/>
      <c r="B74" s="943" t="s">
        <v>104</v>
      </c>
      <c r="C74" s="1016">
        <f t="shared" ref="C74:BB74" si="65">SUM(C5:C73)</f>
        <v>3582320369</v>
      </c>
      <c r="D74" s="1016">
        <f t="shared" si="65"/>
        <v>-129017261</v>
      </c>
      <c r="E74" s="1016">
        <f t="shared" si="65"/>
        <v>-13001185</v>
      </c>
      <c r="F74" s="1016">
        <f t="shared" si="65"/>
        <v>-2125951</v>
      </c>
      <c r="G74" s="1016">
        <f t="shared" si="65"/>
        <v>-5192846</v>
      </c>
      <c r="H74" s="1016">
        <f t="shared" si="65"/>
        <v>-2349183</v>
      </c>
      <c r="I74" s="1016">
        <f t="shared" si="65"/>
        <v>-3105348</v>
      </c>
      <c r="J74" s="1016">
        <f t="shared" si="65"/>
        <v>-2707780</v>
      </c>
      <c r="K74" s="1016">
        <f t="shared" si="65"/>
        <v>-3936757</v>
      </c>
      <c r="L74" s="1016">
        <f t="shared" si="65"/>
        <v>-1602081</v>
      </c>
      <c r="M74" s="1016">
        <f t="shared" si="65"/>
        <v>-2804072</v>
      </c>
      <c r="N74" s="1016">
        <f>SUM(N5:N73)</f>
        <v>-1482483</v>
      </c>
      <c r="O74" s="1016">
        <f t="shared" si="65"/>
        <v>-1150771</v>
      </c>
      <c r="P74" s="1016">
        <f t="shared" si="65"/>
        <v>-2141798</v>
      </c>
      <c r="Q74" s="1016">
        <f>SUM(Q5:Q73)</f>
        <v>-4428847</v>
      </c>
      <c r="R74" s="1016">
        <f t="shared" si="65"/>
        <v>-2656562</v>
      </c>
      <c r="S74" s="1016">
        <f t="shared" si="65"/>
        <v>-2941224</v>
      </c>
      <c r="T74" s="1016">
        <f t="shared" si="65"/>
        <v>-1621199</v>
      </c>
      <c r="U74" s="1016">
        <f t="shared" si="65"/>
        <v>-895097</v>
      </c>
      <c r="V74" s="1016">
        <f t="shared" si="65"/>
        <v>-2932448</v>
      </c>
      <c r="W74" s="1016">
        <f t="shared" si="65"/>
        <v>-862262</v>
      </c>
      <c r="X74" s="1016">
        <f t="shared" si="65"/>
        <v>-1790788</v>
      </c>
      <c r="Y74" s="1016">
        <f t="shared" si="65"/>
        <v>-955140</v>
      </c>
      <c r="Z74" s="1016">
        <f t="shared" si="65"/>
        <v>-3496997</v>
      </c>
      <c r="AA74" s="1016">
        <f t="shared" si="65"/>
        <v>-3295957</v>
      </c>
      <c r="AB74" s="1016">
        <f t="shared" si="65"/>
        <v>-1917175</v>
      </c>
      <c r="AC74" s="1016">
        <f t="shared" si="65"/>
        <v>-1418174</v>
      </c>
      <c r="AD74" s="1016">
        <f t="shared" si="65"/>
        <v>-1078837</v>
      </c>
      <c r="AE74" s="1016">
        <f>SUM(AE5:AE73)</f>
        <v>-9769650</v>
      </c>
      <c r="AF74" s="1016">
        <f t="shared" si="65"/>
        <v>-11374413</v>
      </c>
      <c r="AG74" s="1017">
        <f t="shared" si="65"/>
        <v>-222052286</v>
      </c>
      <c r="AH74" s="1017">
        <f t="shared" si="65"/>
        <v>3360268083</v>
      </c>
      <c r="AI74" s="1017">
        <v>5284</v>
      </c>
      <c r="AJ74" s="1018">
        <f t="shared" ref="AJ74:AS74" si="66">SUM(AJ5:AJ73)</f>
        <v>-7693475</v>
      </c>
      <c r="AK74" s="1016">
        <f t="shared" si="66"/>
        <v>4407</v>
      </c>
      <c r="AL74" s="1016">
        <f t="shared" si="66"/>
        <v>-7697882</v>
      </c>
      <c r="AM74" s="1016">
        <f t="shared" si="66"/>
        <v>-10697978</v>
      </c>
      <c r="AN74" s="1016">
        <f t="shared" si="66"/>
        <v>-4297359</v>
      </c>
      <c r="AO74" s="1018">
        <f t="shared" si="66"/>
        <v>-14995337</v>
      </c>
      <c r="AP74" s="1016">
        <f t="shared" si="66"/>
        <v>7328666</v>
      </c>
      <c r="AQ74" s="1016">
        <f t="shared" si="66"/>
        <v>-791399</v>
      </c>
      <c r="AR74" s="1018">
        <f t="shared" si="66"/>
        <v>6537267</v>
      </c>
      <c r="AS74" s="1017">
        <f t="shared" si="66"/>
        <v>3344116538</v>
      </c>
      <c r="AT74" s="1016">
        <f t="shared" si="65"/>
        <v>4473000</v>
      </c>
      <c r="AU74" s="1016">
        <f t="shared" si="65"/>
        <v>7207044</v>
      </c>
      <c r="AV74" s="1017">
        <f>SUM(AV5:AV73)</f>
        <v>3355796592</v>
      </c>
      <c r="AW74" s="1016">
        <f t="shared" si="65"/>
        <v>2246875742</v>
      </c>
      <c r="AX74" s="1016">
        <f t="shared" si="65"/>
        <v>1108920850</v>
      </c>
      <c r="AY74" s="1016">
        <f t="shared" si="65"/>
        <v>277230219</v>
      </c>
      <c r="AZ74" s="1016">
        <f t="shared" si="65"/>
        <v>390000</v>
      </c>
      <c r="BA74" s="1016">
        <f t="shared" si="65"/>
        <v>6150090</v>
      </c>
      <c r="BB74" s="1016">
        <f t="shared" si="65"/>
        <v>2748872</v>
      </c>
      <c r="BC74" s="1017">
        <f t="shared" ref="BC74" si="67">SUM(BC5:BC73)</f>
        <v>3365085554</v>
      </c>
    </row>
  </sheetData>
  <mergeCells count="18">
    <mergeCell ref="AW1:AW2"/>
    <mergeCell ref="AX1:AX2"/>
    <mergeCell ref="AY1:AY2"/>
    <mergeCell ref="BC1:BC2"/>
    <mergeCell ref="AZ1:BB1"/>
    <mergeCell ref="A1:B2"/>
    <mergeCell ref="C1:C2"/>
    <mergeCell ref="AV1:AV2"/>
    <mergeCell ref="AJ1:AL1"/>
    <mergeCell ref="AT1:AU1"/>
    <mergeCell ref="AM1:AR1"/>
    <mergeCell ref="AS1:AS2"/>
    <mergeCell ref="AH1:AH2"/>
    <mergeCell ref="AI1:AI2"/>
    <mergeCell ref="D1:K1"/>
    <mergeCell ref="AD1:AG1"/>
    <mergeCell ref="L1:T1"/>
    <mergeCell ref="U1:AC1"/>
  </mergeCells>
  <phoneticPr fontId="44" type="noConversion"/>
  <printOptions horizontalCentered="1"/>
  <pageMargins left="0.35" right="0.35" top="1.1499999999999999" bottom="0.5" header="0.5" footer="0.25"/>
  <pageSetup paperSize="5" scale="70" firstPageNumber="3" fitToWidth="12" orientation="portrait" r:id="rId1"/>
  <headerFooter alignWithMargins="0">
    <oddHeader>&amp;L&amp;"Arial,Bold"&amp;18&amp;K000000Table 2:  FY2016-17 Budget Letter  &amp;"Arial,Regular"&amp;10
&amp;"Arial,Bold"&amp;18Distribution and Adjustments (March 2017)</oddHeader>
    <oddFooter>&amp;R&amp;12&amp;P</oddFooter>
  </headerFooter>
  <colBreaks count="5" manualBreakCount="5">
    <brk id="11" max="1048575" man="1"/>
    <brk id="20" max="1048575" man="1"/>
    <brk id="29" max="1048575" man="1"/>
    <brk id="38" max="1048575" man="1"/>
    <brk id="4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71"/>
  <sheetViews>
    <sheetView zoomScaleNormal="100" zoomScaleSheetLayoutView="80" workbookViewId="0">
      <pane xSplit="1" ySplit="1" topLeftCell="C2" activePane="bottomRight" state="frozen"/>
      <selection activeCell="A4" sqref="A4"/>
      <selection pane="topRight" activeCell="A4" sqref="A4"/>
      <selection pane="bottomLeft" activeCell="A4" sqref="A4"/>
      <selection pane="bottomRight" activeCell="C2" sqref="C2"/>
    </sheetView>
  </sheetViews>
  <sheetFormatPr defaultColWidth="8.88671875" defaultRowHeight="14.4"/>
  <cols>
    <col min="1" max="1" width="9" style="804" bestFit="1" customWidth="1"/>
    <col min="2" max="2" width="9" style="804" hidden="1" customWidth="1"/>
    <col min="3" max="3" width="46.6640625" style="348" bestFit="1" customWidth="1"/>
    <col min="4" max="6" width="9" style="348" customWidth="1"/>
    <col min="7" max="7" width="9" style="768" customWidth="1"/>
    <col min="8" max="16384" width="8.88671875" style="348"/>
  </cols>
  <sheetData>
    <row r="1" spans="1:7" s="347" customFormat="1" ht="43.95" customHeight="1">
      <c r="A1" s="1417" t="s">
        <v>1120</v>
      </c>
      <c r="B1" s="1418"/>
      <c r="C1" s="1419"/>
      <c r="D1" s="349" t="s">
        <v>504</v>
      </c>
      <c r="E1" s="349" t="s">
        <v>936</v>
      </c>
      <c r="F1" s="349" t="s">
        <v>505</v>
      </c>
      <c r="G1" s="865" t="s">
        <v>848</v>
      </c>
    </row>
    <row r="2" spans="1:7">
      <c r="A2" s="798" t="s">
        <v>881</v>
      </c>
      <c r="B2" s="798">
        <v>300002</v>
      </c>
      <c r="C2" s="749" t="s">
        <v>507</v>
      </c>
      <c r="D2" s="750">
        <f>VLOOKUP($A2,'[9]Type 5'!$A$2:$F$61,4,FALSE)</f>
        <v>0</v>
      </c>
      <c r="E2" s="750">
        <f>VLOOKUP($A2,'[9]Type 5'!$A$2:$F$61,5,FALSE)</f>
        <v>0</v>
      </c>
      <c r="F2" s="750">
        <f>VLOOKUP($A2,'[9]Type 5'!$A$2:$F$61,6,FALSE)</f>
        <v>475</v>
      </c>
      <c r="G2" s="763">
        <f t="shared" ref="G2:G33" si="0">SUM(D2:F2)</f>
        <v>475</v>
      </c>
    </row>
    <row r="3" spans="1:7">
      <c r="A3" s="798" t="s">
        <v>883</v>
      </c>
      <c r="B3" s="798">
        <v>300004</v>
      </c>
      <c r="C3" s="749" t="s">
        <v>509</v>
      </c>
      <c r="D3" s="750">
        <f>VLOOKUP($A3,'[9]Type 5'!$A$2:$F$61,4,FALSE)</f>
        <v>0</v>
      </c>
      <c r="E3" s="750">
        <f>VLOOKUP($A3,'[9]Type 5'!$A$2:$F$61,5,FALSE)</f>
        <v>0</v>
      </c>
      <c r="F3" s="750">
        <f>VLOOKUP($A3,'[9]Type 5'!$A$2:$F$61,6,FALSE)</f>
        <v>443</v>
      </c>
      <c r="G3" s="763">
        <f t="shared" si="0"/>
        <v>443</v>
      </c>
    </row>
    <row r="4" spans="1:7">
      <c r="A4" s="798" t="s">
        <v>905</v>
      </c>
      <c r="B4" s="798">
        <v>390001</v>
      </c>
      <c r="C4" s="749" t="s">
        <v>530</v>
      </c>
      <c r="D4" s="750">
        <f>VLOOKUP($A4,'[9]Type 5'!$A$2:$F$61,4,FALSE)</f>
        <v>0</v>
      </c>
      <c r="E4" s="750">
        <f>VLOOKUP($A4,'[9]Type 5'!$A$2:$F$61,5,FALSE)</f>
        <v>0</v>
      </c>
      <c r="F4" s="750">
        <f>VLOOKUP($A4,'[9]Type 5'!$A$2:$F$61,6,FALSE)</f>
        <v>431</v>
      </c>
      <c r="G4" s="763">
        <f t="shared" si="0"/>
        <v>431</v>
      </c>
    </row>
    <row r="5" spans="1:7">
      <c r="A5" s="798" t="s">
        <v>849</v>
      </c>
      <c r="B5" s="798" t="s">
        <v>849</v>
      </c>
      <c r="C5" s="749" t="s">
        <v>531</v>
      </c>
      <c r="D5" s="750">
        <f>VLOOKUP($A5,'[9]Type 5'!$A$2:$F$61,4,FALSE)</f>
        <v>0</v>
      </c>
      <c r="E5" s="750">
        <f>VLOOKUP($A5,'[9]Type 5'!$A$2:$F$61,5,FALSE)</f>
        <v>0</v>
      </c>
      <c r="F5" s="750">
        <f>VLOOKUP($A5,'[9]Type 5'!$A$2:$F$61,6,FALSE)</f>
        <v>320</v>
      </c>
      <c r="G5" s="763">
        <f t="shared" si="0"/>
        <v>320</v>
      </c>
    </row>
    <row r="6" spans="1:7">
      <c r="A6" s="799" t="s">
        <v>906</v>
      </c>
      <c r="B6" s="799">
        <v>393001</v>
      </c>
      <c r="C6" s="751" t="s">
        <v>532</v>
      </c>
      <c r="D6" s="752">
        <f>VLOOKUP($A6,'[9]Type 5'!$A$2:$F$61,4,FALSE)</f>
        <v>0</v>
      </c>
      <c r="E6" s="752">
        <f>VLOOKUP($A6,'[9]Type 5'!$A$2:$F$61,5,FALSE)</f>
        <v>0</v>
      </c>
      <c r="F6" s="752">
        <f>VLOOKUP($A6,'[9]Type 5'!$A$2:$F$61,6,FALSE)</f>
        <v>864</v>
      </c>
      <c r="G6" s="764">
        <f t="shared" si="0"/>
        <v>864</v>
      </c>
    </row>
    <row r="7" spans="1:7">
      <c r="A7" s="798" t="s">
        <v>907</v>
      </c>
      <c r="B7" s="798">
        <v>393002</v>
      </c>
      <c r="C7" s="749" t="s">
        <v>533</v>
      </c>
      <c r="D7" s="750">
        <f>VLOOKUP($A7,'[9]Type 5'!$A$2:$F$61,4,FALSE)</f>
        <v>0</v>
      </c>
      <c r="E7" s="750">
        <f>VLOOKUP($A7,'[9]Type 5'!$A$2:$F$61,5,FALSE)</f>
        <v>0</v>
      </c>
      <c r="F7" s="750">
        <f>VLOOKUP($A7,'[9]Type 5'!$A$2:$F$61,6,FALSE)</f>
        <v>518</v>
      </c>
      <c r="G7" s="763">
        <f t="shared" si="0"/>
        <v>518</v>
      </c>
    </row>
    <row r="8" spans="1:7">
      <c r="A8" s="798" t="s">
        <v>908</v>
      </c>
      <c r="B8" s="798">
        <v>393003</v>
      </c>
      <c r="C8" s="749" t="s">
        <v>534</v>
      </c>
      <c r="D8" s="750">
        <f>VLOOKUP($A8,'[9]Type 5'!$A$2:$F$61,4,FALSE)</f>
        <v>0</v>
      </c>
      <c r="E8" s="750">
        <f>VLOOKUP($A8,'[9]Type 5'!$A$2:$F$61,5,FALSE)</f>
        <v>0</v>
      </c>
      <c r="F8" s="750">
        <f>VLOOKUP($A8,'[9]Type 5'!$A$2:$F$61,6,FALSE)</f>
        <v>464</v>
      </c>
      <c r="G8" s="763">
        <f t="shared" si="0"/>
        <v>464</v>
      </c>
    </row>
    <row r="9" spans="1:7">
      <c r="A9" s="798" t="s">
        <v>913</v>
      </c>
      <c r="B9" s="798">
        <v>395005</v>
      </c>
      <c r="C9" s="749" t="s">
        <v>539</v>
      </c>
      <c r="D9" s="750">
        <f>VLOOKUP($A9,'[9]Type 5'!$A$2:$F$61,4,FALSE)</f>
        <v>0</v>
      </c>
      <c r="E9" s="750">
        <f>VLOOKUP($A9,'[9]Type 5'!$A$2:$F$61,5,FALSE)</f>
        <v>0</v>
      </c>
      <c r="F9" s="750">
        <f>VLOOKUP($A9,'[9]Type 5'!$A$2:$F$61,6,FALSE)</f>
        <v>1245</v>
      </c>
      <c r="G9" s="763">
        <f t="shared" si="0"/>
        <v>1245</v>
      </c>
    </row>
    <row r="10" spans="1:7">
      <c r="A10" s="798" t="s">
        <v>912</v>
      </c>
      <c r="B10" s="798">
        <v>395004</v>
      </c>
      <c r="C10" s="749" t="s">
        <v>538</v>
      </c>
      <c r="D10" s="750">
        <f>VLOOKUP($A10,'[9]Type 5'!$A$2:$F$61,4,FALSE)</f>
        <v>0</v>
      </c>
      <c r="E10" s="750">
        <f>VLOOKUP($A10,'[9]Type 5'!$A$2:$F$61,5,FALSE)</f>
        <v>0</v>
      </c>
      <c r="F10" s="750">
        <f>VLOOKUP($A10,'[9]Type 5'!$A$2:$F$61,6,FALSE)</f>
        <v>587</v>
      </c>
      <c r="G10" s="763">
        <f t="shared" si="0"/>
        <v>587</v>
      </c>
    </row>
    <row r="11" spans="1:7">
      <c r="A11" s="799" t="s">
        <v>911</v>
      </c>
      <c r="B11" s="799">
        <v>395003</v>
      </c>
      <c r="C11" s="751" t="s">
        <v>537</v>
      </c>
      <c r="D11" s="752">
        <f>VLOOKUP($A11,'[9]Type 5'!$A$2:$F$61,4,FALSE)</f>
        <v>0</v>
      </c>
      <c r="E11" s="752">
        <f>VLOOKUP($A11,'[9]Type 5'!$A$2:$F$61,5,FALSE)</f>
        <v>0</v>
      </c>
      <c r="F11" s="752">
        <f>VLOOKUP($A11,'[9]Type 5'!$A$2:$F$61,6,FALSE)</f>
        <v>531</v>
      </c>
      <c r="G11" s="764">
        <f t="shared" si="0"/>
        <v>531</v>
      </c>
    </row>
    <row r="12" spans="1:7">
      <c r="A12" s="798" t="s">
        <v>910</v>
      </c>
      <c r="B12" s="798">
        <v>395002</v>
      </c>
      <c r="C12" s="749" t="s">
        <v>536</v>
      </c>
      <c r="D12" s="750">
        <f>VLOOKUP($A12,'[9]Type 5'!$A$2:$F$61,4,FALSE)</f>
        <v>0</v>
      </c>
      <c r="E12" s="750">
        <f>VLOOKUP($A12,'[9]Type 5'!$A$2:$F$61,5,FALSE)</f>
        <v>0</v>
      </c>
      <c r="F12" s="750">
        <f>VLOOKUP($A12,'[9]Type 5'!$A$2:$F$61,6,FALSE)</f>
        <v>732</v>
      </c>
      <c r="G12" s="763">
        <f t="shared" si="0"/>
        <v>732</v>
      </c>
    </row>
    <row r="13" spans="1:7">
      <c r="A13" s="798" t="s">
        <v>909</v>
      </c>
      <c r="B13" s="798">
        <v>395001</v>
      </c>
      <c r="C13" s="749" t="s">
        <v>535</v>
      </c>
      <c r="D13" s="750">
        <f>VLOOKUP($A13,'[9]Type 5'!$A$2:$F$61,4,FALSE)</f>
        <v>0</v>
      </c>
      <c r="E13" s="750">
        <f>VLOOKUP($A13,'[9]Type 5'!$A$2:$F$61,5,FALSE)</f>
        <v>0</v>
      </c>
      <c r="F13" s="750">
        <f>VLOOKUP($A13,'[9]Type 5'!$A$2:$F$61,6,FALSE)</f>
        <v>676</v>
      </c>
      <c r="G13" s="763">
        <f t="shared" si="0"/>
        <v>676</v>
      </c>
    </row>
    <row r="14" spans="1:7">
      <c r="A14" s="798" t="s">
        <v>914</v>
      </c>
      <c r="B14" s="798">
        <v>395007</v>
      </c>
      <c r="C14" s="749" t="s">
        <v>540</v>
      </c>
      <c r="D14" s="750">
        <f>VLOOKUP($A14,'[9]Type 5'!$A$2:$F$61,4,FALSE)</f>
        <v>0</v>
      </c>
      <c r="E14" s="750">
        <f>VLOOKUP($A14,'[9]Type 5'!$A$2:$F$61,5,FALSE)</f>
        <v>0</v>
      </c>
      <c r="F14" s="750">
        <f>VLOOKUP($A14,'[9]Type 5'!$A$2:$F$61,6,FALSE)</f>
        <v>241</v>
      </c>
      <c r="G14" s="763">
        <f t="shared" si="0"/>
        <v>241</v>
      </c>
    </row>
    <row r="15" spans="1:7">
      <c r="A15" s="798" t="s">
        <v>915</v>
      </c>
      <c r="B15" s="798">
        <v>397001</v>
      </c>
      <c r="C15" s="749" t="s">
        <v>541</v>
      </c>
      <c r="D15" s="750">
        <f>VLOOKUP($A15,'[9]Type 5'!$A$2:$F$61,4,FALSE)</f>
        <v>0</v>
      </c>
      <c r="E15" s="750">
        <f>VLOOKUP($A15,'[9]Type 5'!$A$2:$F$61,5,FALSE)</f>
        <v>0</v>
      </c>
      <c r="F15" s="750">
        <f>VLOOKUP($A15,'[9]Type 5'!$A$2:$F$61,6,FALSE)</f>
        <v>424</v>
      </c>
      <c r="G15" s="763">
        <f t="shared" si="0"/>
        <v>424</v>
      </c>
    </row>
    <row r="16" spans="1:7">
      <c r="A16" s="799" t="s">
        <v>917</v>
      </c>
      <c r="B16" s="799">
        <v>398002</v>
      </c>
      <c r="C16" s="751" t="s">
        <v>543</v>
      </c>
      <c r="D16" s="752">
        <f>VLOOKUP($A16,'[9]Type 5'!$A$2:$F$61,4,FALSE)</f>
        <v>0</v>
      </c>
      <c r="E16" s="752">
        <f>VLOOKUP($A16,'[9]Type 5'!$A$2:$F$61,5,FALSE)</f>
        <v>0</v>
      </c>
      <c r="F16" s="752">
        <f>VLOOKUP($A16,'[9]Type 5'!$A$2:$F$61,6,FALSE)</f>
        <v>912</v>
      </c>
      <c r="G16" s="764">
        <f t="shared" si="0"/>
        <v>912</v>
      </c>
    </row>
    <row r="17" spans="1:7">
      <c r="A17" s="798" t="s">
        <v>916</v>
      </c>
      <c r="B17" s="798">
        <v>398001</v>
      </c>
      <c r="C17" s="749" t="s">
        <v>542</v>
      </c>
      <c r="D17" s="750">
        <f>VLOOKUP($A17,'[9]Type 5'!$A$2:$F$61,4,FALSE)</f>
        <v>0</v>
      </c>
      <c r="E17" s="750">
        <f>VLOOKUP($A17,'[9]Type 5'!$A$2:$F$61,5,FALSE)</f>
        <v>0</v>
      </c>
      <c r="F17" s="750">
        <f>VLOOKUP($A17,'[9]Type 5'!$A$2:$F$61,6,FALSE)</f>
        <v>883</v>
      </c>
      <c r="G17" s="763">
        <f t="shared" si="0"/>
        <v>883</v>
      </c>
    </row>
    <row r="18" spans="1:7">
      <c r="A18" s="798" t="s">
        <v>918</v>
      </c>
      <c r="B18" s="798">
        <v>398003</v>
      </c>
      <c r="C18" s="749" t="s">
        <v>544</v>
      </c>
      <c r="D18" s="750">
        <f>VLOOKUP($A18,'[9]Type 5'!$A$2:$F$61,4,FALSE)</f>
        <v>0</v>
      </c>
      <c r="E18" s="750">
        <f>VLOOKUP($A18,'[9]Type 5'!$A$2:$F$61,5,FALSE)</f>
        <v>0</v>
      </c>
      <c r="F18" s="750">
        <f>VLOOKUP($A18,'[9]Type 5'!$A$2:$F$61,6,FALSE)</f>
        <v>425</v>
      </c>
      <c r="G18" s="763">
        <f t="shared" si="0"/>
        <v>425</v>
      </c>
    </row>
    <row r="19" spans="1:7">
      <c r="A19" s="798" t="s">
        <v>921</v>
      </c>
      <c r="B19" s="798">
        <v>398006</v>
      </c>
      <c r="C19" s="749" t="s">
        <v>547</v>
      </c>
      <c r="D19" s="750">
        <f>VLOOKUP($A19,'[9]Type 5'!$A$2:$F$61,4,FALSE)</f>
        <v>0</v>
      </c>
      <c r="E19" s="750">
        <f>VLOOKUP($A19,'[9]Type 5'!$A$2:$F$61,5,FALSE)</f>
        <v>0</v>
      </c>
      <c r="F19" s="750">
        <f>VLOOKUP($A19,'[9]Type 5'!$A$2:$F$61,6,FALSE)</f>
        <v>868</v>
      </c>
      <c r="G19" s="763">
        <f t="shared" si="0"/>
        <v>868</v>
      </c>
    </row>
    <row r="20" spans="1:7">
      <c r="A20" s="798" t="s">
        <v>922</v>
      </c>
      <c r="B20" s="798">
        <v>398007</v>
      </c>
      <c r="C20" s="749" t="s">
        <v>548</v>
      </c>
      <c r="D20" s="750">
        <f>VLOOKUP($A20,'[9]Type 5'!$A$2:$F$61,4,FALSE)</f>
        <v>0</v>
      </c>
      <c r="E20" s="750">
        <f>VLOOKUP($A20,'[9]Type 5'!$A$2:$F$61,5,FALSE)</f>
        <v>0</v>
      </c>
      <c r="F20" s="750">
        <f>VLOOKUP($A20,'[9]Type 5'!$A$2:$F$61,6,FALSE)</f>
        <v>158</v>
      </c>
      <c r="G20" s="763">
        <f t="shared" si="0"/>
        <v>158</v>
      </c>
    </row>
    <row r="21" spans="1:7">
      <c r="A21" s="799" t="s">
        <v>1067</v>
      </c>
      <c r="B21" s="799">
        <v>398008</v>
      </c>
      <c r="C21" s="751" t="s">
        <v>1026</v>
      </c>
      <c r="D21" s="752">
        <f>VLOOKUP($A21,'[9]Type 5'!$A$2:$F$61,4,FALSE)</f>
        <v>0</v>
      </c>
      <c r="E21" s="752">
        <f>VLOOKUP($A21,'[9]Type 5'!$A$2:$F$61,5,FALSE)</f>
        <v>0</v>
      </c>
      <c r="F21" s="752">
        <f>VLOOKUP($A21,'[9]Type 5'!$A$2:$F$61,6,FALSE)</f>
        <v>0</v>
      </c>
      <c r="G21" s="764">
        <f t="shared" si="0"/>
        <v>0</v>
      </c>
    </row>
    <row r="22" spans="1:7">
      <c r="A22" s="798" t="s">
        <v>923</v>
      </c>
      <c r="B22" s="798">
        <v>399001</v>
      </c>
      <c r="C22" s="749" t="s">
        <v>549</v>
      </c>
      <c r="D22" s="750">
        <f>VLOOKUP($A22,'[9]Type 5'!$A$2:$F$61,4,FALSE)</f>
        <v>0</v>
      </c>
      <c r="E22" s="750">
        <f>VLOOKUP($A22,'[9]Type 5'!$A$2:$F$61,5,FALSE)</f>
        <v>0</v>
      </c>
      <c r="F22" s="750">
        <f>VLOOKUP($A22,'[9]Type 5'!$A$2:$F$61,6,FALSE)</f>
        <v>509</v>
      </c>
      <c r="G22" s="763">
        <f t="shared" si="0"/>
        <v>509</v>
      </c>
    </row>
    <row r="23" spans="1:7">
      <c r="A23" s="798" t="s">
        <v>924</v>
      </c>
      <c r="B23" s="798">
        <v>399002</v>
      </c>
      <c r="C23" s="749" t="s">
        <v>550</v>
      </c>
      <c r="D23" s="750">
        <f>VLOOKUP($A23,'[9]Type 5'!$A$2:$F$61,4,FALSE)</f>
        <v>0</v>
      </c>
      <c r="E23" s="750">
        <f>VLOOKUP($A23,'[9]Type 5'!$A$2:$F$61,5,FALSE)</f>
        <v>0</v>
      </c>
      <c r="F23" s="750">
        <f>VLOOKUP($A23,'[9]Type 5'!$A$2:$F$61,6,FALSE)</f>
        <v>696</v>
      </c>
      <c r="G23" s="763">
        <f t="shared" si="0"/>
        <v>696</v>
      </c>
    </row>
    <row r="24" spans="1:7">
      <c r="A24" s="798" t="s">
        <v>925</v>
      </c>
      <c r="B24" s="798">
        <v>399003</v>
      </c>
      <c r="C24" s="749" t="s">
        <v>551</v>
      </c>
      <c r="D24" s="750">
        <f>VLOOKUP($A24,'[9]Type 5'!$A$2:$F$61,4,FALSE)</f>
        <v>0</v>
      </c>
      <c r="E24" s="750">
        <f>VLOOKUP($A24,'[9]Type 5'!$A$2:$F$61,5,FALSE)</f>
        <v>0</v>
      </c>
      <c r="F24" s="750">
        <f>VLOOKUP($A24,'[9]Type 5'!$A$2:$F$61,6,FALSE)</f>
        <v>371</v>
      </c>
      <c r="G24" s="763">
        <f t="shared" si="0"/>
        <v>371</v>
      </c>
    </row>
    <row r="25" spans="1:7">
      <c r="A25" s="798" t="s">
        <v>926</v>
      </c>
      <c r="B25" s="798">
        <v>399004</v>
      </c>
      <c r="C25" s="749" t="s">
        <v>937</v>
      </c>
      <c r="D25" s="750">
        <f>VLOOKUP($A25,'[9]Type 5'!$A$2:$F$61,4,FALSE)</f>
        <v>0</v>
      </c>
      <c r="E25" s="750">
        <f>VLOOKUP($A25,'[9]Type 5'!$A$2:$F$61,5,FALSE)</f>
        <v>0</v>
      </c>
      <c r="F25" s="750">
        <f>VLOOKUP($A25,'[9]Type 5'!$A$2:$F$61,6,FALSE)</f>
        <v>659</v>
      </c>
      <c r="G25" s="763">
        <f t="shared" si="0"/>
        <v>659</v>
      </c>
    </row>
    <row r="26" spans="1:7">
      <c r="A26" s="799" t="s">
        <v>927</v>
      </c>
      <c r="B26" s="799">
        <v>399005</v>
      </c>
      <c r="C26" s="751" t="s">
        <v>552</v>
      </c>
      <c r="D26" s="752">
        <f>VLOOKUP($A26,'[9]Type 5'!$A$2:$F$61,4,FALSE)</f>
        <v>0</v>
      </c>
      <c r="E26" s="752">
        <f>VLOOKUP($A26,'[9]Type 5'!$A$2:$F$61,5,FALSE)</f>
        <v>0</v>
      </c>
      <c r="F26" s="752">
        <f>VLOOKUP($A26,'[9]Type 5'!$A$2:$F$61,6,FALSE)</f>
        <v>783</v>
      </c>
      <c r="G26" s="764">
        <f t="shared" si="0"/>
        <v>783</v>
      </c>
    </row>
    <row r="27" spans="1:7">
      <c r="A27" s="798" t="s">
        <v>890</v>
      </c>
      <c r="B27" s="798">
        <v>368001</v>
      </c>
      <c r="C27" s="749" t="s">
        <v>516</v>
      </c>
      <c r="D27" s="750">
        <f>VLOOKUP($A27,'[9]Type 5'!$A$2:$F$61,4,FALSE)</f>
        <v>0</v>
      </c>
      <c r="E27" s="750">
        <f>VLOOKUP($A27,'[9]Type 5'!$A$2:$F$61,5,FALSE)</f>
        <v>0</v>
      </c>
      <c r="F27" s="750">
        <f>VLOOKUP($A27,'[9]Type 5'!$A$2:$F$61,6,FALSE)</f>
        <v>559</v>
      </c>
      <c r="G27" s="763">
        <f t="shared" si="0"/>
        <v>559</v>
      </c>
    </row>
    <row r="28" spans="1:7">
      <c r="A28" s="798" t="s">
        <v>889</v>
      </c>
      <c r="B28" s="798">
        <v>367001</v>
      </c>
      <c r="C28" s="749" t="s">
        <v>515</v>
      </c>
      <c r="D28" s="750">
        <f>VLOOKUP($A28,'[9]Type 5'!$A$2:$F$61,4,FALSE)</f>
        <v>0</v>
      </c>
      <c r="E28" s="750">
        <f>VLOOKUP($A28,'[9]Type 5'!$A$2:$F$61,5,FALSE)</f>
        <v>0</v>
      </c>
      <c r="F28" s="750">
        <f>VLOOKUP($A28,'[9]Type 5'!$A$2:$F$61,6,FALSE)</f>
        <v>363</v>
      </c>
      <c r="G28" s="763">
        <f t="shared" si="0"/>
        <v>363</v>
      </c>
    </row>
    <row r="29" spans="1:7">
      <c r="A29" s="798" t="s">
        <v>888</v>
      </c>
      <c r="B29" s="798">
        <v>364001</v>
      </c>
      <c r="C29" s="749" t="s">
        <v>514</v>
      </c>
      <c r="D29" s="750">
        <f>VLOOKUP($A29,'[9]Type 5'!$A$2:$F$61,4,FALSE)</f>
        <v>0</v>
      </c>
      <c r="E29" s="750">
        <f>VLOOKUP($A29,'[9]Type 5'!$A$2:$F$61,5,FALSE)</f>
        <v>0</v>
      </c>
      <c r="F29" s="750">
        <f>VLOOKUP($A29,'[9]Type 5'!$A$2:$F$61,6,FALSE)</f>
        <v>570</v>
      </c>
      <c r="G29" s="763">
        <f t="shared" si="0"/>
        <v>570</v>
      </c>
    </row>
    <row r="30" spans="1:7">
      <c r="A30" s="798" t="s">
        <v>886</v>
      </c>
      <c r="B30" s="798">
        <v>363001</v>
      </c>
      <c r="C30" s="749" t="s">
        <v>512</v>
      </c>
      <c r="D30" s="750">
        <f>VLOOKUP($A30,'[9]Type 5'!$A$2:$F$61,4,FALSE)</f>
        <v>0</v>
      </c>
      <c r="E30" s="750">
        <f>VLOOKUP($A30,'[9]Type 5'!$A$2:$F$61,5,FALSE)</f>
        <v>0</v>
      </c>
      <c r="F30" s="750">
        <f>VLOOKUP($A30,'[9]Type 5'!$A$2:$F$61,6,FALSE)</f>
        <v>532</v>
      </c>
      <c r="G30" s="763">
        <f t="shared" si="0"/>
        <v>532</v>
      </c>
    </row>
    <row r="31" spans="1:7">
      <c r="A31" s="799" t="s">
        <v>884</v>
      </c>
      <c r="B31" s="799">
        <v>360001</v>
      </c>
      <c r="C31" s="751" t="s">
        <v>510</v>
      </c>
      <c r="D31" s="752">
        <f>VLOOKUP($A31,'[9]Type 5'!$A$2:$F$61,4,FALSE)</f>
        <v>0</v>
      </c>
      <c r="E31" s="752">
        <f>VLOOKUP($A31,'[9]Type 5'!$A$2:$F$61,5,FALSE)</f>
        <v>0</v>
      </c>
      <c r="F31" s="752">
        <f>VLOOKUP($A31,'[9]Type 5'!$A$2:$F$61,6,FALSE)</f>
        <v>163</v>
      </c>
      <c r="G31" s="764">
        <f t="shared" si="0"/>
        <v>163</v>
      </c>
    </row>
    <row r="32" spans="1:7">
      <c r="A32" s="798" t="s">
        <v>885</v>
      </c>
      <c r="B32" s="798">
        <v>361001</v>
      </c>
      <c r="C32" s="749" t="s">
        <v>511</v>
      </c>
      <c r="D32" s="750">
        <f>VLOOKUP($A32,'[9]Type 5'!$A$2:$F$61,4,FALSE)</f>
        <v>0</v>
      </c>
      <c r="E32" s="750">
        <f>VLOOKUP($A32,'[9]Type 5'!$A$2:$F$61,5,FALSE)</f>
        <v>0</v>
      </c>
      <c r="F32" s="750">
        <f>VLOOKUP($A32,'[9]Type 5'!$A$2:$F$61,6,FALSE)</f>
        <v>108</v>
      </c>
      <c r="G32" s="763">
        <f t="shared" si="0"/>
        <v>108</v>
      </c>
    </row>
    <row r="33" spans="1:7">
      <c r="A33" s="798" t="s">
        <v>887</v>
      </c>
      <c r="B33" s="798">
        <v>363002</v>
      </c>
      <c r="C33" s="749" t="s">
        <v>513</v>
      </c>
      <c r="D33" s="750">
        <f>VLOOKUP($A33,'[9]Type 5'!$A$2:$F$61,4,FALSE)</f>
        <v>0</v>
      </c>
      <c r="E33" s="750">
        <f>VLOOKUP($A33,'[9]Type 5'!$A$2:$F$61,5,FALSE)</f>
        <v>0</v>
      </c>
      <c r="F33" s="750">
        <f>VLOOKUP($A33,'[9]Type 5'!$A$2:$F$61,6,FALSE)</f>
        <v>486</v>
      </c>
      <c r="G33" s="763">
        <f t="shared" si="0"/>
        <v>486</v>
      </c>
    </row>
    <row r="34" spans="1:7">
      <c r="A34" s="798" t="s">
        <v>902</v>
      </c>
      <c r="B34" s="798">
        <v>385001</v>
      </c>
      <c r="C34" s="749" t="s">
        <v>527</v>
      </c>
      <c r="D34" s="750">
        <f>VLOOKUP($A34,'[9]Type 5'!$A$2:$F$61,4,FALSE)</f>
        <v>0</v>
      </c>
      <c r="E34" s="750">
        <f>VLOOKUP($A34,'[9]Type 5'!$A$2:$F$61,5,FALSE)</f>
        <v>0</v>
      </c>
      <c r="F34" s="750">
        <f>VLOOKUP($A34,'[9]Type 5'!$A$2:$F$61,6,FALSE)</f>
        <v>396</v>
      </c>
      <c r="G34" s="763">
        <f t="shared" ref="G34:G50" si="1">SUM(D34:F34)</f>
        <v>396</v>
      </c>
    </row>
    <row r="35" spans="1:7">
      <c r="A35" s="798" t="s">
        <v>903</v>
      </c>
      <c r="B35" s="798">
        <v>385002</v>
      </c>
      <c r="C35" s="749" t="s">
        <v>528</v>
      </c>
      <c r="D35" s="750">
        <f>VLOOKUP($A35,'[9]Type 5'!$A$2:$F$61,4,FALSE)</f>
        <v>0</v>
      </c>
      <c r="E35" s="750">
        <f>VLOOKUP($A35,'[9]Type 5'!$A$2:$F$61,5,FALSE)</f>
        <v>0</v>
      </c>
      <c r="F35" s="750">
        <f>VLOOKUP($A35,'[9]Type 5'!$A$2:$F$61,6,FALSE)</f>
        <v>430</v>
      </c>
      <c r="G35" s="763">
        <f t="shared" si="1"/>
        <v>430</v>
      </c>
    </row>
    <row r="36" spans="1:7">
      <c r="A36" s="799" t="s">
        <v>904</v>
      </c>
      <c r="B36" s="799">
        <v>385003</v>
      </c>
      <c r="C36" s="751" t="s">
        <v>529</v>
      </c>
      <c r="D36" s="752">
        <f>VLOOKUP($A36,'[9]Type 5'!$A$2:$F$61,4,FALSE)</f>
        <v>0</v>
      </c>
      <c r="E36" s="752">
        <f>VLOOKUP($A36,'[9]Type 5'!$A$2:$F$61,5,FALSE)</f>
        <v>0</v>
      </c>
      <c r="F36" s="752">
        <f>VLOOKUP($A36,'[9]Type 5'!$A$2:$F$61,6,FALSE)</f>
        <v>455</v>
      </c>
      <c r="G36" s="764">
        <f t="shared" si="1"/>
        <v>455</v>
      </c>
    </row>
    <row r="37" spans="1:7">
      <c r="A37" s="798" t="s">
        <v>899</v>
      </c>
      <c r="B37" s="798">
        <v>381001</v>
      </c>
      <c r="C37" s="749" t="s">
        <v>524</v>
      </c>
      <c r="D37" s="750">
        <f>VLOOKUP($A37,'[9]Type 5'!$A$2:$F$61,4,FALSE)</f>
        <v>0</v>
      </c>
      <c r="E37" s="750">
        <f>VLOOKUP($A37,'[9]Type 5'!$A$2:$F$61,5,FALSE)</f>
        <v>0</v>
      </c>
      <c r="F37" s="750">
        <f>VLOOKUP($A37,'[9]Type 5'!$A$2:$F$61,6,FALSE)</f>
        <v>544</v>
      </c>
      <c r="G37" s="763">
        <f t="shared" si="1"/>
        <v>544</v>
      </c>
    </row>
    <row r="38" spans="1:7">
      <c r="A38" s="798" t="s">
        <v>900</v>
      </c>
      <c r="B38" s="798">
        <v>382001</v>
      </c>
      <c r="C38" s="749" t="s">
        <v>525</v>
      </c>
      <c r="D38" s="750">
        <f>VLOOKUP($A38,'[9]Type 5'!$A$2:$F$61,4,FALSE)</f>
        <v>0</v>
      </c>
      <c r="E38" s="750">
        <f>VLOOKUP($A38,'[9]Type 5'!$A$2:$F$61,5,FALSE)</f>
        <v>0</v>
      </c>
      <c r="F38" s="750">
        <f>VLOOKUP($A38,'[9]Type 5'!$A$2:$F$61,6,FALSE)</f>
        <v>493</v>
      </c>
      <c r="G38" s="763">
        <f t="shared" si="1"/>
        <v>493</v>
      </c>
    </row>
    <row r="39" spans="1:7">
      <c r="A39" s="870" t="s">
        <v>901</v>
      </c>
      <c r="B39" s="870">
        <v>382002</v>
      </c>
      <c r="C39" s="871" t="s">
        <v>526</v>
      </c>
      <c r="D39" s="872">
        <f>VLOOKUP($A39,'[9]Type 5'!$A$2:$F$61,4,FALSE)</f>
        <v>0</v>
      </c>
      <c r="E39" s="872">
        <f>VLOOKUP($A39,'[9]Type 5'!$A$2:$F$61,5,FALSE)</f>
        <v>0</v>
      </c>
      <c r="F39" s="872">
        <f>VLOOKUP($A39,'[9]Type 5'!$A$2:$F$61,6,FALSE)</f>
        <v>805</v>
      </c>
      <c r="G39" s="873">
        <f t="shared" si="1"/>
        <v>805</v>
      </c>
    </row>
    <row r="40" spans="1:7">
      <c r="A40" s="798" t="s">
        <v>1068</v>
      </c>
      <c r="B40" s="798">
        <v>382004</v>
      </c>
      <c r="C40" s="749" t="s">
        <v>1025</v>
      </c>
      <c r="D40" s="750">
        <f>VLOOKUP($A40,'[9]Type 5'!$A$2:$F$61,4,FALSE)</f>
        <v>0</v>
      </c>
      <c r="E40" s="750">
        <f>VLOOKUP($A40,'[9]Type 5'!$A$2:$F$61,5,FALSE)</f>
        <v>0</v>
      </c>
      <c r="F40" s="750">
        <f>VLOOKUP($A40,'[9]Type 5'!$A$2:$F$61,6,FALSE)</f>
        <v>0</v>
      </c>
      <c r="G40" s="763">
        <f t="shared" si="1"/>
        <v>0</v>
      </c>
    </row>
    <row r="41" spans="1:7">
      <c r="A41" s="799" t="s">
        <v>919</v>
      </c>
      <c r="B41" s="799">
        <v>398004</v>
      </c>
      <c r="C41" s="751" t="s">
        <v>545</v>
      </c>
      <c r="D41" s="752">
        <f>VLOOKUP($A41,'[9]Type 5'!$A$2:$F$61,4,FALSE)</f>
        <v>0</v>
      </c>
      <c r="E41" s="752">
        <f>VLOOKUP($A41,'[9]Type 5'!$A$2:$F$61,5,FALSE)</f>
        <v>0</v>
      </c>
      <c r="F41" s="752">
        <f>VLOOKUP($A41,'[9]Type 5'!$A$2:$F$61,6,FALSE)</f>
        <v>496</v>
      </c>
      <c r="G41" s="764">
        <f t="shared" si="1"/>
        <v>496</v>
      </c>
    </row>
    <row r="42" spans="1:7">
      <c r="A42" s="798" t="s">
        <v>898</v>
      </c>
      <c r="B42" s="798">
        <v>374001</v>
      </c>
      <c r="C42" s="749" t="s">
        <v>523</v>
      </c>
      <c r="D42" s="750">
        <f>VLOOKUP($A42,'[9]Type 5'!$A$2:$F$61,4,FALSE)</f>
        <v>0</v>
      </c>
      <c r="E42" s="750">
        <f>VLOOKUP($A42,'[9]Type 5'!$A$2:$F$61,5,FALSE)</f>
        <v>0</v>
      </c>
      <c r="F42" s="750">
        <f>VLOOKUP($A42,'[9]Type 5'!$A$2:$F$61,6,FALSE)</f>
        <v>491</v>
      </c>
      <c r="G42" s="763">
        <f t="shared" si="1"/>
        <v>491</v>
      </c>
    </row>
    <row r="43" spans="1:7">
      <c r="A43" s="798" t="s">
        <v>896</v>
      </c>
      <c r="B43" s="798">
        <v>373001</v>
      </c>
      <c r="C43" s="749" t="s">
        <v>521</v>
      </c>
      <c r="D43" s="750">
        <f>VLOOKUP($A43,'[9]Type 5'!$A$2:$F$61,4,FALSE)</f>
        <v>0</v>
      </c>
      <c r="E43" s="750">
        <f>VLOOKUP($A43,'[9]Type 5'!$A$2:$F$61,5,FALSE)</f>
        <v>0</v>
      </c>
      <c r="F43" s="750">
        <f>VLOOKUP($A43,'[9]Type 5'!$A$2:$F$61,6,FALSE)</f>
        <v>490</v>
      </c>
      <c r="G43" s="763">
        <f t="shared" si="1"/>
        <v>490</v>
      </c>
    </row>
    <row r="44" spans="1:7">
      <c r="A44" s="798" t="s">
        <v>897</v>
      </c>
      <c r="B44" s="798">
        <v>373002</v>
      </c>
      <c r="C44" s="749" t="s">
        <v>522</v>
      </c>
      <c r="D44" s="750">
        <f>VLOOKUP($A44,'[9]Type 5'!$A$2:$F$61,4,FALSE)</f>
        <v>0</v>
      </c>
      <c r="E44" s="750">
        <f>VLOOKUP($A44,'[9]Type 5'!$A$2:$F$61,5,FALSE)</f>
        <v>0</v>
      </c>
      <c r="F44" s="750">
        <f>VLOOKUP($A44,'[9]Type 5'!$A$2:$F$61,6,FALSE)</f>
        <v>518</v>
      </c>
      <c r="G44" s="763">
        <f t="shared" si="1"/>
        <v>518</v>
      </c>
    </row>
    <row r="45" spans="1:7">
      <c r="A45" s="798" t="s">
        <v>891</v>
      </c>
      <c r="B45" s="798">
        <v>369001</v>
      </c>
      <c r="C45" s="749" t="s">
        <v>517</v>
      </c>
      <c r="D45" s="750">
        <f>VLOOKUP($A45,'[9]Type 5'!$A$2:$F$61,4,FALSE)</f>
        <v>0</v>
      </c>
      <c r="E45" s="750">
        <f>VLOOKUP($A45,'[9]Type 5'!$A$2:$F$61,5,FALSE)</f>
        <v>0</v>
      </c>
      <c r="F45" s="750">
        <f>VLOOKUP($A45,'[9]Type 5'!$A$2:$F$61,6,FALSE)</f>
        <v>632</v>
      </c>
      <c r="G45" s="763">
        <f t="shared" si="1"/>
        <v>632</v>
      </c>
    </row>
    <row r="46" spans="1:7">
      <c r="A46" s="799" t="s">
        <v>892</v>
      </c>
      <c r="B46" s="799">
        <v>369002</v>
      </c>
      <c r="C46" s="751" t="s">
        <v>518</v>
      </c>
      <c r="D46" s="752">
        <f>VLOOKUP($A46,'[9]Type 5'!$A$2:$F$61,4,FALSE)</f>
        <v>0</v>
      </c>
      <c r="E46" s="752">
        <f>VLOOKUP($A46,'[9]Type 5'!$A$2:$F$61,5,FALSE)</f>
        <v>0</v>
      </c>
      <c r="F46" s="752">
        <f>VLOOKUP($A46,'[9]Type 5'!$A$2:$F$61,6,FALSE)</f>
        <v>643</v>
      </c>
      <c r="G46" s="764">
        <f t="shared" si="1"/>
        <v>643</v>
      </c>
    </row>
    <row r="47" spans="1:7">
      <c r="A47" s="798" t="s">
        <v>893</v>
      </c>
      <c r="B47" s="798">
        <v>369003</v>
      </c>
      <c r="C47" s="749" t="s">
        <v>519</v>
      </c>
      <c r="D47" s="750">
        <f>VLOOKUP($A47,'[9]Type 5'!$A$2:$F$61,4,FALSE)</f>
        <v>0</v>
      </c>
      <c r="E47" s="750">
        <f>VLOOKUP($A47,'[9]Type 5'!$A$2:$F$61,5,FALSE)</f>
        <v>0</v>
      </c>
      <c r="F47" s="750">
        <f>VLOOKUP($A47,'[9]Type 5'!$A$2:$F$61,6,FALSE)</f>
        <v>770</v>
      </c>
      <c r="G47" s="763">
        <f t="shared" si="1"/>
        <v>770</v>
      </c>
    </row>
    <row r="48" spans="1:7">
      <c r="A48" s="798" t="s">
        <v>894</v>
      </c>
      <c r="B48" s="798">
        <v>369005</v>
      </c>
      <c r="C48" s="749" t="s">
        <v>520</v>
      </c>
      <c r="D48" s="750">
        <f>VLOOKUP($A48,'[9]Type 5'!$A$2:$F$61,4,FALSE)</f>
        <v>0</v>
      </c>
      <c r="E48" s="750">
        <f>VLOOKUP($A48,'[9]Type 5'!$A$2:$F$61,5,FALSE)</f>
        <v>0</v>
      </c>
      <c r="F48" s="750">
        <f>VLOOKUP($A48,'[9]Type 5'!$A$2:$F$61,6,FALSE)</f>
        <v>346</v>
      </c>
      <c r="G48" s="763">
        <f t="shared" si="1"/>
        <v>346</v>
      </c>
    </row>
    <row r="49" spans="1:7">
      <c r="A49" s="798" t="s">
        <v>895</v>
      </c>
      <c r="B49" s="798">
        <v>369006</v>
      </c>
      <c r="C49" s="749" t="s">
        <v>775</v>
      </c>
      <c r="D49" s="750">
        <f>VLOOKUP($A49,'[9]Type 5'!$A$2:$F$61,4,FALSE)</f>
        <v>0</v>
      </c>
      <c r="E49" s="750">
        <f>VLOOKUP($A49,'[9]Type 5'!$A$2:$F$61,5,FALSE)</f>
        <v>0</v>
      </c>
      <c r="F49" s="750">
        <f>VLOOKUP($A49,'[9]Type 5'!$A$2:$F$61,6,FALSE)</f>
        <v>816</v>
      </c>
      <c r="G49" s="763">
        <f t="shared" si="1"/>
        <v>816</v>
      </c>
    </row>
    <row r="50" spans="1:7">
      <c r="A50" s="798" t="s">
        <v>666</v>
      </c>
      <c r="B50" s="798">
        <v>369007</v>
      </c>
      <c r="C50" s="749" t="s">
        <v>1023</v>
      </c>
      <c r="D50" s="750">
        <f>VLOOKUP($A50,'[9]Type 5'!$A$2:$F$61,4,FALSE)</f>
        <v>0</v>
      </c>
      <c r="E50" s="750">
        <f>VLOOKUP($A50,'[9]Type 5'!$A$2:$F$61,5,FALSE)</f>
        <v>0</v>
      </c>
      <c r="F50" s="750">
        <f>VLOOKUP($A50,'[9]Type 5'!$A$2:$F$61,6,FALSE)</f>
        <v>681</v>
      </c>
      <c r="G50" s="763">
        <f t="shared" si="1"/>
        <v>681</v>
      </c>
    </row>
    <row r="51" spans="1:7">
      <c r="A51" s="866" t="s">
        <v>929</v>
      </c>
      <c r="B51" s="866">
        <v>371001</v>
      </c>
      <c r="C51" s="867" t="s">
        <v>554</v>
      </c>
      <c r="D51" s="868">
        <f>VLOOKUP($A51,'[9]Type 5'!$A$2:$F$61,4,FALSE)</f>
        <v>641</v>
      </c>
      <c r="E51" s="752">
        <f>VLOOKUP($A51,'[9]Type 5'!$A$2:$F$61,5,FALSE)</f>
        <v>0</v>
      </c>
      <c r="F51" s="752">
        <f>VLOOKUP($A51,'[9]Type 5'!$A$2:$F$61,6,FALSE)</f>
        <v>0</v>
      </c>
      <c r="G51" s="869">
        <f t="shared" ref="G51" si="2">SUM(D51:F51)</f>
        <v>641</v>
      </c>
    </row>
    <row r="52" spans="1:7">
      <c r="A52" s="800" t="s">
        <v>932</v>
      </c>
      <c r="B52" s="800" t="s">
        <v>437</v>
      </c>
      <c r="C52" s="755" t="s">
        <v>557</v>
      </c>
      <c r="D52" s="778">
        <f>VLOOKUP($A52,'[9]Type 5'!$A$2:$F$61,4,FALSE)</f>
        <v>0</v>
      </c>
      <c r="E52" s="756">
        <f>VLOOKUP($A52,'[9]Type 5'!$A$2:$F$61,5,FALSE)</f>
        <v>209</v>
      </c>
      <c r="F52" s="778">
        <f>VLOOKUP($A52,'[9]Type 5'!$A$2:$F$61,6,FALSE)</f>
        <v>0</v>
      </c>
      <c r="G52" s="765">
        <f t="shared" ref="G52:G60" si="3">SUM(D52:F52)</f>
        <v>209</v>
      </c>
    </row>
    <row r="53" spans="1:7">
      <c r="A53" s="801" t="s">
        <v>935</v>
      </c>
      <c r="B53" s="801" t="s">
        <v>438</v>
      </c>
      <c r="C53" s="757" t="s">
        <v>560</v>
      </c>
      <c r="D53" s="779">
        <f>VLOOKUP($A53,'[9]Type 5'!$A$2:$F$61,4,FALSE)</f>
        <v>0</v>
      </c>
      <c r="E53" s="758">
        <f>VLOOKUP($A53,'[9]Type 5'!$A$2:$F$61,5,FALSE)</f>
        <v>396</v>
      </c>
      <c r="F53" s="779">
        <f>VLOOKUP($A53,'[9]Type 5'!$A$2:$F$61,6,FALSE)</f>
        <v>0</v>
      </c>
      <c r="G53" s="766">
        <f t="shared" si="3"/>
        <v>396</v>
      </c>
    </row>
    <row r="54" spans="1:7">
      <c r="A54" s="802" t="s">
        <v>933</v>
      </c>
      <c r="B54" s="802" t="s">
        <v>478</v>
      </c>
      <c r="C54" s="759" t="s">
        <v>558</v>
      </c>
      <c r="D54" s="777">
        <f>VLOOKUP($A54,'[9]Type 5'!$A$2:$F$61,4,FALSE)</f>
        <v>0</v>
      </c>
      <c r="E54" s="760">
        <f>VLOOKUP($A54,'[9]Type 5'!$A$2:$F$61,5,FALSE)</f>
        <v>510</v>
      </c>
      <c r="F54" s="777">
        <f>VLOOKUP($A54,'[9]Type 5'!$A$2:$F$61,6,FALSE)</f>
        <v>0</v>
      </c>
      <c r="G54" s="767">
        <f t="shared" si="3"/>
        <v>510</v>
      </c>
    </row>
    <row r="55" spans="1:7">
      <c r="A55" s="802" t="s">
        <v>931</v>
      </c>
      <c r="B55" s="802" t="s">
        <v>436</v>
      </c>
      <c r="C55" s="759" t="s">
        <v>556</v>
      </c>
      <c r="D55" s="777">
        <f>VLOOKUP($A55,'[9]Type 5'!$A$2:$F$61,4,FALSE)</f>
        <v>0</v>
      </c>
      <c r="E55" s="760">
        <f>VLOOKUP($A55,'[9]Type 5'!$A$2:$F$61,5,FALSE)</f>
        <v>418</v>
      </c>
      <c r="F55" s="777">
        <f>VLOOKUP($A55,'[9]Type 5'!$A$2:$F$61,6,FALSE)</f>
        <v>0</v>
      </c>
      <c r="G55" s="767">
        <f t="shared" si="3"/>
        <v>418</v>
      </c>
    </row>
    <row r="56" spans="1:7">
      <c r="A56" s="802" t="s">
        <v>934</v>
      </c>
      <c r="B56" s="802" t="s">
        <v>439</v>
      </c>
      <c r="C56" s="759" t="s">
        <v>559</v>
      </c>
      <c r="D56" s="777">
        <f>VLOOKUP($A56,'[9]Type 5'!$A$2:$F$61,4,FALSE)</f>
        <v>0</v>
      </c>
      <c r="E56" s="760">
        <f>VLOOKUP($A56,'[9]Type 5'!$A$2:$F$61,5,FALSE)</f>
        <v>173</v>
      </c>
      <c r="F56" s="777">
        <f>VLOOKUP($A56,'[9]Type 5'!$A$2:$F$61,6,FALSE)</f>
        <v>0</v>
      </c>
      <c r="G56" s="767">
        <f t="shared" si="3"/>
        <v>173</v>
      </c>
    </row>
    <row r="57" spans="1:7">
      <c r="A57" s="800" t="s">
        <v>644</v>
      </c>
      <c r="B57" s="800" t="s">
        <v>644</v>
      </c>
      <c r="C57" s="755" t="s">
        <v>613</v>
      </c>
      <c r="D57" s="778">
        <f>VLOOKUP($A57,'[9]Type 5'!$A$2:$F$61,4,FALSE)</f>
        <v>0</v>
      </c>
      <c r="E57" s="756">
        <f>VLOOKUP($A57,'[9]Type 5'!$A$2:$F$61,5,FALSE)</f>
        <v>131</v>
      </c>
      <c r="F57" s="778">
        <f>VLOOKUP($A57,'[9]Type 5'!$A$2:$F$61,6,FALSE)</f>
        <v>0</v>
      </c>
      <c r="G57" s="765">
        <f t="shared" si="3"/>
        <v>131</v>
      </c>
    </row>
    <row r="58" spans="1:7">
      <c r="A58" s="802" t="s">
        <v>645</v>
      </c>
      <c r="B58" s="802" t="s">
        <v>645</v>
      </c>
      <c r="C58" s="759" t="s">
        <v>614</v>
      </c>
      <c r="D58" s="777">
        <f>VLOOKUP($A58,'[9]Type 5'!$A$2:$F$61,4,FALSE)</f>
        <v>0</v>
      </c>
      <c r="E58" s="760">
        <f>VLOOKUP($A58,'[9]Type 5'!$A$2:$F$61,5,FALSE)</f>
        <v>77</v>
      </c>
      <c r="F58" s="777">
        <f>VLOOKUP($A58,'[9]Type 5'!$A$2:$F$61,6,FALSE)</f>
        <v>0</v>
      </c>
      <c r="G58" s="767">
        <f t="shared" si="3"/>
        <v>77</v>
      </c>
    </row>
    <row r="59" spans="1:7">
      <c r="A59" s="802" t="s">
        <v>646</v>
      </c>
      <c r="B59" s="802" t="s">
        <v>646</v>
      </c>
      <c r="C59" s="759" t="s">
        <v>615</v>
      </c>
      <c r="D59" s="777">
        <f>VLOOKUP($A59,'[9]Type 5'!$A$2:$F$61,4,FALSE)</f>
        <v>0</v>
      </c>
      <c r="E59" s="760">
        <f>VLOOKUP($A59,'[9]Type 5'!$A$2:$F$61,5,FALSE)</f>
        <v>100</v>
      </c>
      <c r="F59" s="777">
        <f>VLOOKUP($A59,'[9]Type 5'!$A$2:$F$61,6,FALSE)</f>
        <v>0</v>
      </c>
      <c r="G59" s="767">
        <f t="shared" si="3"/>
        <v>100</v>
      </c>
    </row>
    <row r="60" spans="1:7">
      <c r="A60" s="800" t="s">
        <v>930</v>
      </c>
      <c r="B60" s="800">
        <v>389002</v>
      </c>
      <c r="C60" s="755" t="s">
        <v>555</v>
      </c>
      <c r="D60" s="752">
        <f>VLOOKUP($A60,'[9]Type 5'!$A$2:$F$61,4,FALSE)</f>
        <v>0</v>
      </c>
      <c r="E60" s="756">
        <f>VLOOKUP($A60,'[9]Type 5'!$A$2:$F$61,5,FALSE)</f>
        <v>524</v>
      </c>
      <c r="F60" s="752">
        <f>VLOOKUP($A60,'[9]Type 5'!$A$2:$F$61,6,FALSE)</f>
        <v>0</v>
      </c>
      <c r="G60" s="765">
        <f t="shared" si="3"/>
        <v>524</v>
      </c>
    </row>
    <row r="61" spans="1:7" ht="15" thickBot="1">
      <c r="A61" s="803"/>
      <c r="B61" s="803"/>
      <c r="C61" s="761"/>
      <c r="D61" s="762">
        <f>SUM(D2:D60)</f>
        <v>641</v>
      </c>
      <c r="E61" s="762">
        <f>SUM(E2:E60)</f>
        <v>2538</v>
      </c>
      <c r="F61" s="762">
        <f>SUM(F2:F60)</f>
        <v>26002</v>
      </c>
      <c r="G61" s="762">
        <f>SUM(G2:G60)</f>
        <v>29181</v>
      </c>
    </row>
    <row r="62" spans="1:7" ht="15" thickTop="1"/>
    <row r="63" spans="1:7" ht="28.8">
      <c r="A63" s="1417" t="s">
        <v>1121</v>
      </c>
      <c r="B63" s="1418"/>
      <c r="C63" s="1419"/>
      <c r="D63" s="349"/>
      <c r="E63" s="349"/>
      <c r="F63" s="349" t="s">
        <v>505</v>
      </c>
      <c r="G63" s="865" t="s">
        <v>848</v>
      </c>
    </row>
    <row r="64" spans="1:7">
      <c r="A64" s="798" t="s">
        <v>880</v>
      </c>
      <c r="B64" s="798">
        <v>300001</v>
      </c>
      <c r="C64" s="749" t="s">
        <v>506</v>
      </c>
      <c r="D64" s="750"/>
      <c r="E64" s="750"/>
      <c r="F64" s="750">
        <v>411</v>
      </c>
      <c r="G64" s="763">
        <f>SUM(D64:F64)</f>
        <v>411</v>
      </c>
    </row>
    <row r="65" spans="1:7">
      <c r="A65" s="798" t="s">
        <v>882</v>
      </c>
      <c r="B65" s="798">
        <v>300003</v>
      </c>
      <c r="C65" s="749" t="s">
        <v>508</v>
      </c>
      <c r="D65" s="750"/>
      <c r="E65" s="750"/>
      <c r="F65" s="750">
        <v>776</v>
      </c>
      <c r="G65" s="763">
        <f>SUM(D65:F65)</f>
        <v>776</v>
      </c>
    </row>
    <row r="66" spans="1:7">
      <c r="A66" s="798" t="s">
        <v>667</v>
      </c>
      <c r="B66" s="798" t="s">
        <v>667</v>
      </c>
      <c r="C66" s="749" t="s">
        <v>1032</v>
      </c>
      <c r="D66" s="750"/>
      <c r="E66" s="750"/>
      <c r="F66" s="750">
        <v>743</v>
      </c>
      <c r="G66" s="763">
        <f>SUM(D66:F66)</f>
        <v>743</v>
      </c>
    </row>
    <row r="67" spans="1:7">
      <c r="A67" s="798" t="s">
        <v>928</v>
      </c>
      <c r="B67" s="798" t="s">
        <v>297</v>
      </c>
      <c r="C67" s="749" t="s">
        <v>553</v>
      </c>
      <c r="D67" s="750"/>
      <c r="E67" s="750"/>
      <c r="F67" s="750">
        <v>627</v>
      </c>
      <c r="G67" s="763">
        <f>SUM(D67:F67)</f>
        <v>627</v>
      </c>
    </row>
    <row r="68" spans="1:7">
      <c r="A68" s="799" t="s">
        <v>920</v>
      </c>
      <c r="B68" s="799">
        <v>398005</v>
      </c>
      <c r="C68" s="751" t="s">
        <v>546</v>
      </c>
      <c r="D68" s="752"/>
      <c r="E68" s="752"/>
      <c r="F68" s="752">
        <v>465</v>
      </c>
      <c r="G68" s="764">
        <f>SUM(D68:F68)</f>
        <v>465</v>
      </c>
    </row>
    <row r="69" spans="1:7" ht="15" thickBot="1">
      <c r="A69" s="803"/>
      <c r="B69" s="803"/>
      <c r="C69" s="761"/>
      <c r="D69" s="762"/>
      <c r="E69" s="762"/>
      <c r="F69" s="762">
        <f t="shared" ref="F69" si="4">SUM(F64:F68)</f>
        <v>3022</v>
      </c>
      <c r="G69" s="762">
        <f>SUM(G64:G68)</f>
        <v>3022</v>
      </c>
    </row>
    <row r="70" spans="1:7" ht="15" thickTop="1"/>
    <row r="71" spans="1:7">
      <c r="D71" s="874">
        <f>D61+D69</f>
        <v>641</v>
      </c>
      <c r="E71" s="874">
        <f t="shared" ref="E71:G71" si="5">E61+E69</f>
        <v>2538</v>
      </c>
      <c r="F71" s="874">
        <f t="shared" si="5"/>
        <v>29024</v>
      </c>
      <c r="G71" s="874">
        <f t="shared" si="5"/>
        <v>32203</v>
      </c>
    </row>
  </sheetData>
  <sheetProtection sheet="1" objects="1" scenarios="1" formatCells="0" formatColumns="0" formatRows="0" sort="0"/>
  <sortState ref="A2:I50">
    <sortCondition ref="A2:A50"/>
  </sortState>
  <mergeCells count="2">
    <mergeCell ref="A1:C1"/>
    <mergeCell ref="A63:C63"/>
  </mergeCells>
  <pageMargins left="0.45" right="0.45" top="0.9" bottom="0.5" header="0.3" footer="0.3"/>
  <pageSetup paperSize="5" scale="90" orientation="portrait" r:id="rId1"/>
  <headerFooter>
    <oddHeader>&amp;L&amp;"Arial,Bold"&amp;16Table 8A:  FY2016-17 Budget Letter
&amp;K000000February 1, 2016 Student Membership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zoomScaleNormal="100" zoomScaleSheetLayoutView="70" workbookViewId="0">
      <pane xSplit="2" ySplit="4" topLeftCell="C5" activePane="bottomRight" state="frozen"/>
      <selection activeCell="A4" sqref="A4"/>
      <selection pane="topRight" activeCell="A4" sqref="A4"/>
      <selection pane="bottomLeft" activeCell="A4" sqref="A4"/>
      <selection pane="bottomRight" activeCell="C5" sqref="C5"/>
    </sheetView>
  </sheetViews>
  <sheetFormatPr defaultColWidth="9.109375" defaultRowHeight="18"/>
  <cols>
    <col min="1" max="1" width="5.5546875" style="1142" customWidth="1"/>
    <col min="2" max="2" width="19.5546875" style="1142" customWidth="1"/>
    <col min="3" max="8" width="16" style="1142" customWidth="1"/>
    <col min="9" max="12" width="15.33203125" style="1142" customWidth="1"/>
    <col min="13" max="14" width="16.88671875" style="1142" customWidth="1"/>
    <col min="15" max="15" width="19.5546875" style="1142" customWidth="1"/>
    <col min="16" max="16384" width="9.109375" style="1142"/>
  </cols>
  <sheetData>
    <row r="1" spans="1:15" s="1132" customFormat="1" ht="39.6" customHeight="1" thickBot="1">
      <c r="A1" s="1428" t="s">
        <v>1082</v>
      </c>
      <c r="B1" s="1429"/>
      <c r="C1" s="1434" t="s">
        <v>1083</v>
      </c>
      <c r="D1" s="1435"/>
      <c r="E1" s="1435"/>
      <c r="F1" s="1435"/>
      <c r="G1" s="1435"/>
      <c r="H1" s="1436"/>
      <c r="I1" s="1434" t="s">
        <v>1084</v>
      </c>
      <c r="J1" s="1437"/>
      <c r="K1" s="1437"/>
      <c r="L1" s="1438"/>
      <c r="M1" s="1439" t="s">
        <v>1150</v>
      </c>
      <c r="N1" s="1440"/>
      <c r="O1" s="1148" t="s">
        <v>1085</v>
      </c>
    </row>
    <row r="2" spans="1:15" s="1134" customFormat="1" ht="142.94999999999999" customHeight="1">
      <c r="A2" s="1430"/>
      <c r="B2" s="1431"/>
      <c r="C2" s="1441" t="s">
        <v>1070</v>
      </c>
      <c r="D2" s="1420" t="s">
        <v>718</v>
      </c>
      <c r="E2" s="1420" t="s">
        <v>1086</v>
      </c>
      <c r="F2" s="1149" t="s">
        <v>1078</v>
      </c>
      <c r="G2" s="1420" t="s">
        <v>1071</v>
      </c>
      <c r="H2" s="1150" t="s">
        <v>1079</v>
      </c>
      <c r="I2" s="1441" t="s">
        <v>1087</v>
      </c>
      <c r="J2" s="1420" t="s">
        <v>1088</v>
      </c>
      <c r="K2" s="1420" t="s">
        <v>1089</v>
      </c>
      <c r="L2" s="1422" t="s">
        <v>1090</v>
      </c>
      <c r="M2" s="1424" t="s">
        <v>1091</v>
      </c>
      <c r="N2" s="1426" t="s">
        <v>1092</v>
      </c>
      <c r="O2" s="1151" t="s">
        <v>1151</v>
      </c>
    </row>
    <row r="3" spans="1:15" s="1155" customFormat="1" ht="29.4" customHeight="1" thickBot="1">
      <c r="A3" s="1432"/>
      <c r="B3" s="1433"/>
      <c r="C3" s="1442"/>
      <c r="D3" s="1421"/>
      <c r="E3" s="1421"/>
      <c r="F3" s="1152" t="s">
        <v>1093</v>
      </c>
      <c r="G3" s="1421"/>
      <c r="H3" s="1153" t="s">
        <v>1094</v>
      </c>
      <c r="I3" s="1442"/>
      <c r="J3" s="1421"/>
      <c r="K3" s="1421"/>
      <c r="L3" s="1423"/>
      <c r="M3" s="1425"/>
      <c r="N3" s="1427"/>
      <c r="O3" s="1154" t="s">
        <v>1095</v>
      </c>
    </row>
    <row r="4" spans="1:15" s="1133" customFormat="1" ht="14.4" customHeight="1">
      <c r="A4" s="1156"/>
      <c r="B4" s="1157"/>
      <c r="C4" s="1158">
        <f>B4+1</f>
        <v>1</v>
      </c>
      <c r="D4" s="1158">
        <f t="shared" ref="D4:N4" si="0">C4+1</f>
        <v>2</v>
      </c>
      <c r="E4" s="1158">
        <f t="shared" si="0"/>
        <v>3</v>
      </c>
      <c r="F4" s="1158">
        <f t="shared" si="0"/>
        <v>4</v>
      </c>
      <c r="G4" s="1158">
        <f>F4+1</f>
        <v>5</v>
      </c>
      <c r="H4" s="1158">
        <f t="shared" si="0"/>
        <v>6</v>
      </c>
      <c r="I4" s="1158">
        <f t="shared" si="0"/>
        <v>7</v>
      </c>
      <c r="J4" s="1158">
        <f t="shared" si="0"/>
        <v>8</v>
      </c>
      <c r="K4" s="1158">
        <f t="shared" si="0"/>
        <v>9</v>
      </c>
      <c r="L4" s="1158">
        <f t="shared" si="0"/>
        <v>10</v>
      </c>
      <c r="M4" s="1158">
        <f t="shared" si="0"/>
        <v>11</v>
      </c>
      <c r="N4" s="1158">
        <f t="shared" si="0"/>
        <v>12</v>
      </c>
      <c r="O4" s="1158">
        <f>N4+1</f>
        <v>13</v>
      </c>
    </row>
    <row r="5" spans="1:15" s="1133" customFormat="1" ht="16.2" customHeight="1">
      <c r="A5" s="1143" t="s">
        <v>143</v>
      </c>
      <c r="B5" s="1143" t="s">
        <v>39</v>
      </c>
      <c r="C5" s="1159">
        <v>2944.343711498328</v>
      </c>
      <c r="D5" s="1159">
        <v>606</v>
      </c>
      <c r="E5" s="1159">
        <v>168.72901952638139</v>
      </c>
      <c r="F5" s="1160">
        <f>SUM(C5:E5)</f>
        <v>3719.0727310247094</v>
      </c>
      <c r="G5" s="1159">
        <v>777.48</v>
      </c>
      <c r="H5" s="1160">
        <f t="shared" ref="H5:H68" si="1">SUM(F5:G5)</f>
        <v>4496.5527310247089</v>
      </c>
      <c r="I5" s="1159">
        <v>647.75561652963211</v>
      </c>
      <c r="J5" s="1159">
        <v>176.66062268989972</v>
      </c>
      <c r="K5" s="1159">
        <v>4416.5155672474921</v>
      </c>
      <c r="L5" s="1159">
        <v>1766.606226898997</v>
      </c>
      <c r="M5" s="1159">
        <v>2408</v>
      </c>
      <c r="N5" s="1159">
        <v>2408</v>
      </c>
      <c r="O5" s="1160">
        <f t="shared" ref="O5:O68" si="2">F5+N5</f>
        <v>6127.0727310247094</v>
      </c>
    </row>
    <row r="6" spans="1:15" s="1133" customFormat="1" ht="16.2" customHeight="1">
      <c r="A6" s="1144" t="s">
        <v>205</v>
      </c>
      <c r="B6" s="1144" t="s">
        <v>40</v>
      </c>
      <c r="C6" s="1161">
        <v>3358.9434719982655</v>
      </c>
      <c r="D6" s="1161">
        <v>1413</v>
      </c>
      <c r="E6" s="1161">
        <v>168.728965003723</v>
      </c>
      <c r="F6" s="1162">
        <f t="shared" ref="F6:F69" si="3">SUM(C6:E6)</f>
        <v>4940.6724370019883</v>
      </c>
      <c r="G6" s="1161">
        <v>842.32</v>
      </c>
      <c r="H6" s="1162">
        <f t="shared" si="1"/>
        <v>5782.992437001988</v>
      </c>
      <c r="I6" s="1161">
        <v>738.96756383961849</v>
      </c>
      <c r="J6" s="1161">
        <v>201.53660831989592</v>
      </c>
      <c r="K6" s="1161">
        <v>5038.4152079973992</v>
      </c>
      <c r="L6" s="1161">
        <v>2015.3660831989596</v>
      </c>
      <c r="M6" s="1161">
        <v>2566</v>
      </c>
      <c r="N6" s="1161">
        <v>2981</v>
      </c>
      <c r="O6" s="1162">
        <f t="shared" si="2"/>
        <v>7921.6724370019883</v>
      </c>
    </row>
    <row r="7" spans="1:15" s="1133" customFormat="1" ht="16.2" customHeight="1">
      <c r="A7" s="1144" t="s">
        <v>144</v>
      </c>
      <c r="B7" s="1144" t="s">
        <v>41</v>
      </c>
      <c r="C7" s="1161">
        <v>2388.4594807572025</v>
      </c>
      <c r="D7" s="1161">
        <v>558</v>
      </c>
      <c r="E7" s="1161">
        <v>168.72900604773557</v>
      </c>
      <c r="F7" s="1162">
        <f t="shared" si="3"/>
        <v>3115.1884868049383</v>
      </c>
      <c r="G7" s="1161">
        <v>596.84</v>
      </c>
      <c r="H7" s="1162">
        <f t="shared" si="1"/>
        <v>3712.0284868049384</v>
      </c>
      <c r="I7" s="1161">
        <v>525.46108576658457</v>
      </c>
      <c r="J7" s="1161">
        <v>143.30756884543217</v>
      </c>
      <c r="K7" s="1161">
        <v>3582.6892211358036</v>
      </c>
      <c r="L7" s="1161">
        <v>1433.0756884543214</v>
      </c>
      <c r="M7" s="1161">
        <v>5741</v>
      </c>
      <c r="N7" s="1161">
        <v>6517</v>
      </c>
      <c r="O7" s="1162">
        <f t="shared" si="2"/>
        <v>9632.1884868049383</v>
      </c>
    </row>
    <row r="8" spans="1:15" s="1133" customFormat="1" ht="16.2" customHeight="1">
      <c r="A8" s="1144" t="s">
        <v>145</v>
      </c>
      <c r="B8" s="1144" t="s">
        <v>42</v>
      </c>
      <c r="C8" s="1161">
        <v>3007.3891034142089</v>
      </c>
      <c r="D8" s="1161">
        <v>1183</v>
      </c>
      <c r="E8" s="1161">
        <v>168.72890326374596</v>
      </c>
      <c r="F8" s="1162">
        <f t="shared" si="3"/>
        <v>4359.1180066779552</v>
      </c>
      <c r="G8" s="1161">
        <v>585.76</v>
      </c>
      <c r="H8" s="1162">
        <f t="shared" si="1"/>
        <v>4944.8780066779555</v>
      </c>
      <c r="I8" s="1161">
        <v>661.62560275112605</v>
      </c>
      <c r="J8" s="1161">
        <v>180.44334620485253</v>
      </c>
      <c r="K8" s="1161">
        <v>4511.0836551213142</v>
      </c>
      <c r="L8" s="1161">
        <v>1804.4334620485254</v>
      </c>
      <c r="M8" s="1161">
        <v>4261</v>
      </c>
      <c r="N8" s="1161">
        <v>4261</v>
      </c>
      <c r="O8" s="1162">
        <f t="shared" si="2"/>
        <v>8620.1180066779561</v>
      </c>
    </row>
    <row r="9" spans="1:15" s="1133" customFormat="1" ht="16.2" customHeight="1">
      <c r="A9" s="1145" t="s">
        <v>209</v>
      </c>
      <c r="B9" s="1145" t="s">
        <v>43</v>
      </c>
      <c r="C9" s="1163">
        <v>3211.2777436415195</v>
      </c>
      <c r="D9" s="1163">
        <v>682</v>
      </c>
      <c r="E9" s="1163">
        <v>168.72909880564603</v>
      </c>
      <c r="F9" s="1164">
        <f t="shared" si="3"/>
        <v>4062.0068424471656</v>
      </c>
      <c r="G9" s="1163">
        <v>555.91</v>
      </c>
      <c r="H9" s="1164">
        <f t="shared" si="1"/>
        <v>4617.9168424471654</v>
      </c>
      <c r="I9" s="1163">
        <v>706.48110360113424</v>
      </c>
      <c r="J9" s="1163">
        <v>192.67666461849117</v>
      </c>
      <c r="K9" s="1163">
        <v>4816.916615462279</v>
      </c>
      <c r="L9" s="1163">
        <v>1926.7666461849117</v>
      </c>
      <c r="M9" s="1163">
        <v>2035</v>
      </c>
      <c r="N9" s="1163">
        <v>2035</v>
      </c>
      <c r="O9" s="1164">
        <f t="shared" si="2"/>
        <v>6097.0068424471656</v>
      </c>
    </row>
    <row r="10" spans="1:15" s="1133" customFormat="1" ht="16.2" customHeight="1">
      <c r="A10" s="1143" t="s">
        <v>146</v>
      </c>
      <c r="B10" s="1143" t="s">
        <v>44</v>
      </c>
      <c r="C10" s="1159">
        <v>2902.4111157945672</v>
      </c>
      <c r="D10" s="1159">
        <v>1025</v>
      </c>
      <c r="E10" s="1159">
        <v>168.72906819716408</v>
      </c>
      <c r="F10" s="1160">
        <f t="shared" si="3"/>
        <v>4096.1401839917316</v>
      </c>
      <c r="G10" s="1159">
        <v>545.4799999999999</v>
      </c>
      <c r="H10" s="1160">
        <f t="shared" si="1"/>
        <v>4641.6201839917312</v>
      </c>
      <c r="I10" s="1159">
        <v>638.53044547480476</v>
      </c>
      <c r="J10" s="1159">
        <v>174.14466694767401</v>
      </c>
      <c r="K10" s="1159">
        <v>4353.6166736918512</v>
      </c>
      <c r="L10" s="1159">
        <v>1741.4466694767407</v>
      </c>
      <c r="M10" s="1159">
        <v>3213</v>
      </c>
      <c r="N10" s="1159">
        <v>3845</v>
      </c>
      <c r="O10" s="1160">
        <f t="shared" si="2"/>
        <v>7941.1401839917316</v>
      </c>
    </row>
    <row r="11" spans="1:15" s="1133" customFormat="1" ht="16.2" customHeight="1">
      <c r="A11" s="1144" t="s">
        <v>147</v>
      </c>
      <c r="B11" s="1144" t="s">
        <v>45</v>
      </c>
      <c r="C11" s="1161">
        <v>1511.9359404829452</v>
      </c>
      <c r="D11" s="1161">
        <v>0</v>
      </c>
      <c r="E11" s="1161">
        <v>168.72921504876916</v>
      </c>
      <c r="F11" s="1162">
        <f t="shared" si="3"/>
        <v>1680.6651555317144</v>
      </c>
      <c r="G11" s="1161">
        <v>756.91999999999985</v>
      </c>
      <c r="H11" s="1162">
        <f t="shared" si="1"/>
        <v>2437.585155531714</v>
      </c>
      <c r="I11" s="1161">
        <v>332.62590690624796</v>
      </c>
      <c r="J11" s="1161">
        <v>90.716156428976703</v>
      </c>
      <c r="K11" s="1161">
        <v>2267.903910724418</v>
      </c>
      <c r="L11" s="1161">
        <v>907.16156428976717</v>
      </c>
      <c r="M11" s="1161">
        <v>10973</v>
      </c>
      <c r="N11" s="1161">
        <v>11487</v>
      </c>
      <c r="O11" s="1162">
        <f t="shared" si="2"/>
        <v>13167.665155531715</v>
      </c>
    </row>
    <row r="12" spans="1:15" s="1133" customFormat="1" ht="16.2" customHeight="1">
      <c r="A12" s="1144" t="s">
        <v>148</v>
      </c>
      <c r="B12" s="1144" t="s">
        <v>46</v>
      </c>
      <c r="C12" s="1161">
        <v>2767.7037074829937</v>
      </c>
      <c r="D12" s="1161">
        <v>876</v>
      </c>
      <c r="E12" s="1161">
        <v>168.72901447277741</v>
      </c>
      <c r="F12" s="1162">
        <f t="shared" si="3"/>
        <v>3812.4327219557708</v>
      </c>
      <c r="G12" s="1161">
        <v>725.76</v>
      </c>
      <c r="H12" s="1162">
        <f t="shared" si="1"/>
        <v>4538.192721955771</v>
      </c>
      <c r="I12" s="1161">
        <v>608.89481564625851</v>
      </c>
      <c r="J12" s="1161">
        <v>166.06222244897958</v>
      </c>
      <c r="K12" s="1161">
        <v>4151.5555612244898</v>
      </c>
      <c r="L12" s="1161">
        <v>1660.6222244897961</v>
      </c>
      <c r="M12" s="1161">
        <v>3861</v>
      </c>
      <c r="N12" s="1161">
        <v>4440</v>
      </c>
      <c r="O12" s="1162">
        <f t="shared" si="2"/>
        <v>8252.4327219557708</v>
      </c>
    </row>
    <row r="13" spans="1:15" s="1135" customFormat="1" ht="16.2" customHeight="1">
      <c r="A13" s="1144" t="s">
        <v>149</v>
      </c>
      <c r="B13" s="1144" t="s">
        <v>47</v>
      </c>
      <c r="C13" s="1161">
        <v>2693.0565883780073</v>
      </c>
      <c r="D13" s="1161">
        <v>817</v>
      </c>
      <c r="E13" s="1161">
        <v>168.72901039200539</v>
      </c>
      <c r="F13" s="1162">
        <f t="shared" si="3"/>
        <v>3678.7855987700127</v>
      </c>
      <c r="G13" s="1161">
        <v>744.76</v>
      </c>
      <c r="H13" s="1162">
        <f t="shared" si="1"/>
        <v>4423.5455987700125</v>
      </c>
      <c r="I13" s="1161">
        <v>592.47244944316162</v>
      </c>
      <c r="J13" s="1161">
        <v>161.58339530268046</v>
      </c>
      <c r="K13" s="1161">
        <v>4039.5848825670109</v>
      </c>
      <c r="L13" s="1161">
        <v>1615.833953026804</v>
      </c>
      <c r="M13" s="1161">
        <v>4307</v>
      </c>
      <c r="N13" s="1161">
        <v>5021</v>
      </c>
      <c r="O13" s="1162">
        <f t="shared" si="2"/>
        <v>8699.7855987700132</v>
      </c>
    </row>
    <row r="14" spans="1:15" s="1133" customFormat="1" ht="16.2" customHeight="1">
      <c r="A14" s="1145" t="s">
        <v>150</v>
      </c>
      <c r="B14" s="1145" t="s">
        <v>48</v>
      </c>
      <c r="C14" s="1163">
        <v>2394.5575632446262</v>
      </c>
      <c r="D14" s="1163">
        <v>600</v>
      </c>
      <c r="E14" s="1163">
        <v>168.72900892063396</v>
      </c>
      <c r="F14" s="1164">
        <f t="shared" si="3"/>
        <v>3163.2865721652602</v>
      </c>
      <c r="G14" s="1163">
        <v>608.04000000000008</v>
      </c>
      <c r="H14" s="1164">
        <f t="shared" si="1"/>
        <v>3771.3265721652601</v>
      </c>
      <c r="I14" s="1163">
        <v>526.8026639138177</v>
      </c>
      <c r="J14" s="1163">
        <v>143.67345379467756</v>
      </c>
      <c r="K14" s="1163">
        <v>3591.8363448669393</v>
      </c>
      <c r="L14" s="1163">
        <v>1436.7345379467758</v>
      </c>
      <c r="M14" s="1163">
        <v>5626</v>
      </c>
      <c r="N14" s="1163">
        <v>6395</v>
      </c>
      <c r="O14" s="1164">
        <f t="shared" si="2"/>
        <v>9558.2865721652597</v>
      </c>
    </row>
    <row r="15" spans="1:15" s="1133" customFormat="1" ht="16.2" customHeight="1">
      <c r="A15" s="1143" t="s">
        <v>151</v>
      </c>
      <c r="B15" s="1143" t="s">
        <v>49</v>
      </c>
      <c r="C15" s="1159">
        <v>3275.3435962683589</v>
      </c>
      <c r="D15" s="1159">
        <v>1561</v>
      </c>
      <c r="E15" s="1159">
        <v>168.7290076335878</v>
      </c>
      <c r="F15" s="1160">
        <f t="shared" si="3"/>
        <v>5005.0726039019464</v>
      </c>
      <c r="G15" s="1159">
        <v>706.55</v>
      </c>
      <c r="H15" s="1160">
        <f t="shared" si="1"/>
        <v>5711.6226039019466</v>
      </c>
      <c r="I15" s="1159">
        <v>720.57559117903884</v>
      </c>
      <c r="J15" s="1159">
        <v>196.52061577610152</v>
      </c>
      <c r="K15" s="1159">
        <v>4913.0153944025387</v>
      </c>
      <c r="L15" s="1159">
        <v>1965.206157761015</v>
      </c>
      <c r="M15" s="1159">
        <v>2825</v>
      </c>
      <c r="N15" s="1159">
        <v>3558</v>
      </c>
      <c r="O15" s="1160">
        <f t="shared" si="2"/>
        <v>8563.0726039019464</v>
      </c>
    </row>
    <row r="16" spans="1:15" s="1133" customFormat="1" ht="16.2" customHeight="1">
      <c r="A16" s="1144" t="s">
        <v>217</v>
      </c>
      <c r="B16" s="1144" t="s">
        <v>50</v>
      </c>
      <c r="C16" s="1161">
        <v>1343.6960452992389</v>
      </c>
      <c r="D16" s="1161">
        <v>0</v>
      </c>
      <c r="E16" s="1161">
        <v>168.72910216718267</v>
      </c>
      <c r="F16" s="1162">
        <f t="shared" si="3"/>
        <v>1512.4251474664215</v>
      </c>
      <c r="G16" s="1161">
        <v>1063.31</v>
      </c>
      <c r="H16" s="1162">
        <f t="shared" si="1"/>
        <v>2575.7351474664215</v>
      </c>
      <c r="I16" s="1161">
        <v>295.61312996583257</v>
      </c>
      <c r="J16" s="1161">
        <v>80.62176271795434</v>
      </c>
      <c r="K16" s="1161">
        <v>2015.5440679488586</v>
      </c>
      <c r="L16" s="1161">
        <v>806.21762717954323</v>
      </c>
      <c r="M16" s="1161">
        <v>8149</v>
      </c>
      <c r="N16" s="1161">
        <v>8432</v>
      </c>
      <c r="O16" s="1162">
        <f t="shared" si="2"/>
        <v>9944.4251474664215</v>
      </c>
    </row>
    <row r="17" spans="1:15" s="1133" customFormat="1" ht="16.2" customHeight="1">
      <c r="A17" s="1144" t="s">
        <v>219</v>
      </c>
      <c r="B17" s="1144" t="s">
        <v>51</v>
      </c>
      <c r="C17" s="1161">
        <v>3325.1273129640895</v>
      </c>
      <c r="D17" s="1161">
        <v>1241</v>
      </c>
      <c r="E17" s="1161">
        <v>168.72909698996656</v>
      </c>
      <c r="F17" s="1162">
        <f t="shared" si="3"/>
        <v>4734.8564099540563</v>
      </c>
      <c r="G17" s="1161">
        <v>749.43000000000006</v>
      </c>
      <c r="H17" s="1162">
        <f t="shared" si="1"/>
        <v>5484.2864099540566</v>
      </c>
      <c r="I17" s="1161">
        <v>731.52800885209956</v>
      </c>
      <c r="J17" s="1161">
        <v>199.50763877784539</v>
      </c>
      <c r="K17" s="1161">
        <v>4987.6909694461337</v>
      </c>
      <c r="L17" s="1161">
        <v>1995.0763877784534</v>
      </c>
      <c r="M17" s="1161">
        <v>2626</v>
      </c>
      <c r="N17" s="1161">
        <v>2673</v>
      </c>
      <c r="O17" s="1162">
        <f t="shared" si="2"/>
        <v>7407.8564099540563</v>
      </c>
    </row>
    <row r="18" spans="1:15" s="1133" customFormat="1" ht="16.2" customHeight="1">
      <c r="A18" s="1144" t="s">
        <v>221</v>
      </c>
      <c r="B18" s="1144" t="s">
        <v>52</v>
      </c>
      <c r="C18" s="1161">
        <v>2724.3429385834311</v>
      </c>
      <c r="D18" s="1161">
        <v>962</v>
      </c>
      <c r="E18" s="1161">
        <v>168.72914218566393</v>
      </c>
      <c r="F18" s="1162">
        <f t="shared" si="3"/>
        <v>3855.072080769095</v>
      </c>
      <c r="G18" s="1161">
        <v>809.9799999999999</v>
      </c>
      <c r="H18" s="1162">
        <f t="shared" si="1"/>
        <v>4665.0520807690946</v>
      </c>
      <c r="I18" s="1161">
        <v>599.3554464883548</v>
      </c>
      <c r="J18" s="1161">
        <v>163.46057631500582</v>
      </c>
      <c r="K18" s="1161">
        <v>4086.5144078751464</v>
      </c>
      <c r="L18" s="1161">
        <v>1634.6057631500587</v>
      </c>
      <c r="M18" s="1161">
        <v>3096</v>
      </c>
      <c r="N18" s="1161">
        <v>3641</v>
      </c>
      <c r="O18" s="1162">
        <f t="shared" si="2"/>
        <v>7496.072080769095</v>
      </c>
    </row>
    <row r="19" spans="1:15" s="1133" customFormat="1" ht="16.2" customHeight="1">
      <c r="A19" s="1145" t="s">
        <v>223</v>
      </c>
      <c r="B19" s="1145" t="s">
        <v>53</v>
      </c>
      <c r="C19" s="1163">
        <v>3162.5683218014174</v>
      </c>
      <c r="D19" s="1163">
        <v>1200</v>
      </c>
      <c r="E19" s="1163">
        <v>100</v>
      </c>
      <c r="F19" s="1164">
        <f t="shared" si="3"/>
        <v>4462.5683218014174</v>
      </c>
      <c r="G19" s="1163">
        <v>553.79999999999995</v>
      </c>
      <c r="H19" s="1164">
        <f t="shared" si="1"/>
        <v>5016.3683218014176</v>
      </c>
      <c r="I19" s="1163">
        <v>695.76503079631186</v>
      </c>
      <c r="J19" s="1163">
        <v>189.75409930808505</v>
      </c>
      <c r="K19" s="1163">
        <v>4743.8524827021256</v>
      </c>
      <c r="L19" s="1163">
        <v>1897.5409930808505</v>
      </c>
      <c r="M19" s="1163">
        <v>2880</v>
      </c>
      <c r="N19" s="1163">
        <v>2880</v>
      </c>
      <c r="O19" s="1164">
        <f t="shared" si="2"/>
        <v>7342.5683218014174</v>
      </c>
    </row>
    <row r="20" spans="1:15" s="1133" customFormat="1" ht="16.2" customHeight="1">
      <c r="A20" s="1143" t="s">
        <v>225</v>
      </c>
      <c r="B20" s="1143" t="s">
        <v>1072</v>
      </c>
      <c r="C20" s="1159">
        <v>1225.2677218275783</v>
      </c>
      <c r="D20" s="1159">
        <v>0</v>
      </c>
      <c r="E20" s="1159">
        <v>168.72906403940885</v>
      </c>
      <c r="F20" s="1160">
        <f t="shared" si="3"/>
        <v>1393.996785866987</v>
      </c>
      <c r="G20" s="1159">
        <v>686.73</v>
      </c>
      <c r="H20" s="1160">
        <f t="shared" si="1"/>
        <v>2080.726785866987</v>
      </c>
      <c r="I20" s="1159">
        <v>269.55889880206723</v>
      </c>
      <c r="J20" s="1159">
        <v>73.516063309654712</v>
      </c>
      <c r="K20" s="1159">
        <v>1837.9015827413675</v>
      </c>
      <c r="L20" s="1159">
        <v>735.16063309654703</v>
      </c>
      <c r="M20" s="1159">
        <v>10674</v>
      </c>
      <c r="N20" s="1159">
        <v>11805</v>
      </c>
      <c r="O20" s="1160">
        <f t="shared" si="2"/>
        <v>13198.996785866988</v>
      </c>
    </row>
    <row r="21" spans="1:15" s="1133" customFormat="1" ht="16.2" customHeight="1">
      <c r="A21" s="1144" t="s">
        <v>152</v>
      </c>
      <c r="B21" s="1144" t="s">
        <v>55</v>
      </c>
      <c r="C21" s="1161">
        <v>1979.5569163681953</v>
      </c>
      <c r="D21" s="1161">
        <v>262</v>
      </c>
      <c r="E21" s="1161">
        <v>405.90589030296206</v>
      </c>
      <c r="F21" s="1162">
        <f t="shared" si="3"/>
        <v>2647.4628066711575</v>
      </c>
      <c r="G21" s="1161">
        <v>801.47762416806802</v>
      </c>
      <c r="H21" s="1162">
        <f t="shared" si="1"/>
        <v>3448.9404308392254</v>
      </c>
      <c r="I21" s="1161">
        <v>435.50252160100297</v>
      </c>
      <c r="J21" s="1161">
        <v>118.77341498209171</v>
      </c>
      <c r="K21" s="1161">
        <v>2969.3353745522927</v>
      </c>
      <c r="L21" s="1161">
        <v>1187.7341498209171</v>
      </c>
      <c r="M21" s="1161">
        <v>6379</v>
      </c>
      <c r="N21" s="1161">
        <v>7307</v>
      </c>
      <c r="O21" s="1162">
        <f t="shared" si="2"/>
        <v>9954.4628066711575</v>
      </c>
    </row>
    <row r="22" spans="1:15" s="1133" customFormat="1" ht="16.2" customHeight="1">
      <c r="A22" s="1144" t="s">
        <v>228</v>
      </c>
      <c r="B22" s="1144" t="s">
        <v>56</v>
      </c>
      <c r="C22" s="1161">
        <v>3179.6983884979568</v>
      </c>
      <c r="D22" s="1161">
        <v>959</v>
      </c>
      <c r="E22" s="1161">
        <v>168.72861356932154</v>
      </c>
      <c r="F22" s="1162">
        <f t="shared" si="3"/>
        <v>4307.4270020672775</v>
      </c>
      <c r="G22" s="1161">
        <v>845.94999999999993</v>
      </c>
      <c r="H22" s="1162">
        <f t="shared" si="1"/>
        <v>5153.3770020672773</v>
      </c>
      <c r="I22" s="1161">
        <v>699.53364546955061</v>
      </c>
      <c r="J22" s="1161">
        <v>190.78190330987744</v>
      </c>
      <c r="K22" s="1161">
        <v>4769.5475827469354</v>
      </c>
      <c r="L22" s="1161">
        <v>1907.8190330987743</v>
      </c>
      <c r="M22" s="1161">
        <v>2846</v>
      </c>
      <c r="N22" s="1161">
        <v>2846</v>
      </c>
      <c r="O22" s="1162">
        <f t="shared" si="2"/>
        <v>7153.4270020672775</v>
      </c>
    </row>
    <row r="23" spans="1:15" s="1135" customFormat="1" ht="16.2" customHeight="1">
      <c r="A23" s="1144" t="s">
        <v>153</v>
      </c>
      <c r="B23" s="1144" t="s">
        <v>57</v>
      </c>
      <c r="C23" s="1161">
        <v>2768.014368756169</v>
      </c>
      <c r="D23" s="1161">
        <v>674</v>
      </c>
      <c r="E23" s="1161">
        <v>168.72893401015227</v>
      </c>
      <c r="F23" s="1162">
        <f t="shared" si="3"/>
        <v>3610.7433027663214</v>
      </c>
      <c r="G23" s="1161">
        <v>905.43</v>
      </c>
      <c r="H23" s="1162">
        <f t="shared" si="1"/>
        <v>4516.1733027663213</v>
      </c>
      <c r="I23" s="1161">
        <v>608.96316112635714</v>
      </c>
      <c r="J23" s="1161">
        <v>166.08086212537015</v>
      </c>
      <c r="K23" s="1161">
        <v>4152.0215531342537</v>
      </c>
      <c r="L23" s="1161">
        <v>1660.8086212537012</v>
      </c>
      <c r="M23" s="1161">
        <v>3083</v>
      </c>
      <c r="N23" s="1161">
        <v>3083</v>
      </c>
      <c r="O23" s="1162">
        <f t="shared" si="2"/>
        <v>6693.743302766321</v>
      </c>
    </row>
    <row r="24" spans="1:15" s="1133" customFormat="1" ht="16.2" customHeight="1">
      <c r="A24" s="1145" t="s">
        <v>231</v>
      </c>
      <c r="B24" s="1145" t="s">
        <v>58</v>
      </c>
      <c r="C24" s="1163">
        <v>3127.8262196247306</v>
      </c>
      <c r="D24" s="1163">
        <v>935</v>
      </c>
      <c r="E24" s="1163">
        <v>100</v>
      </c>
      <c r="F24" s="1164">
        <f t="shared" si="3"/>
        <v>4162.8262196247306</v>
      </c>
      <c r="G24" s="1163">
        <v>586.16999999999996</v>
      </c>
      <c r="H24" s="1164">
        <f t="shared" si="1"/>
        <v>4748.9962196247307</v>
      </c>
      <c r="I24" s="1163">
        <v>688.1217683174408</v>
      </c>
      <c r="J24" s="1163">
        <v>187.66957317748384</v>
      </c>
      <c r="K24" s="1163">
        <v>4691.7393294370959</v>
      </c>
      <c r="L24" s="1163">
        <v>1876.6957317748381</v>
      </c>
      <c r="M24" s="1163">
        <v>2402</v>
      </c>
      <c r="N24" s="1163">
        <v>2402</v>
      </c>
      <c r="O24" s="1164">
        <f t="shared" si="2"/>
        <v>6564.8262196247306</v>
      </c>
    </row>
    <row r="25" spans="1:15" s="1133" customFormat="1" ht="16.2" customHeight="1">
      <c r="A25" s="1143" t="s">
        <v>154</v>
      </c>
      <c r="B25" s="1143" t="s">
        <v>59</v>
      </c>
      <c r="C25" s="1159">
        <v>3217.542477681814</v>
      </c>
      <c r="D25" s="1159">
        <v>926</v>
      </c>
      <c r="E25" s="1159">
        <v>168.72899449035813</v>
      </c>
      <c r="F25" s="1160">
        <f t="shared" si="3"/>
        <v>4312.2714721721723</v>
      </c>
      <c r="G25" s="1159">
        <v>610.35</v>
      </c>
      <c r="H25" s="1160">
        <f t="shared" si="1"/>
        <v>4922.6214721721726</v>
      </c>
      <c r="I25" s="1159">
        <v>707.85934508999901</v>
      </c>
      <c r="J25" s="1159">
        <v>193.05254866090883</v>
      </c>
      <c r="K25" s="1159">
        <v>4826.3137165227208</v>
      </c>
      <c r="L25" s="1159">
        <v>1930.5254866090881</v>
      </c>
      <c r="M25" s="1159">
        <v>1624</v>
      </c>
      <c r="N25" s="1159">
        <v>2379</v>
      </c>
      <c r="O25" s="1160">
        <f t="shared" si="2"/>
        <v>6691.2714721721723</v>
      </c>
    </row>
    <row r="26" spans="1:15" s="1133" customFormat="1" ht="16.2" customHeight="1">
      <c r="A26" s="1144" t="s">
        <v>155</v>
      </c>
      <c r="B26" s="1144" t="s">
        <v>60</v>
      </c>
      <c r="C26" s="1161">
        <v>3538.5916321740233</v>
      </c>
      <c r="D26" s="1161">
        <v>1084</v>
      </c>
      <c r="E26" s="1161">
        <v>168.72890192245032</v>
      </c>
      <c r="F26" s="1162">
        <f t="shared" si="3"/>
        <v>4791.3205340964732</v>
      </c>
      <c r="G26" s="1161">
        <v>496.36</v>
      </c>
      <c r="H26" s="1162">
        <f t="shared" si="1"/>
        <v>5287.6805340964729</v>
      </c>
      <c r="I26" s="1161">
        <v>778.49015907828516</v>
      </c>
      <c r="J26" s="1161">
        <v>212.31549793044144</v>
      </c>
      <c r="K26" s="1161">
        <v>5307.8874482610345</v>
      </c>
      <c r="L26" s="1161">
        <v>2123.1549793044142</v>
      </c>
      <c r="M26" s="1161">
        <v>1059</v>
      </c>
      <c r="N26" s="1161">
        <v>1957</v>
      </c>
      <c r="O26" s="1162">
        <f t="shared" si="2"/>
        <v>6748.3205340964732</v>
      </c>
    </row>
    <row r="27" spans="1:15" s="1133" customFormat="1" ht="16.2" customHeight="1">
      <c r="A27" s="1144" t="s">
        <v>156</v>
      </c>
      <c r="B27" s="1144" t="s">
        <v>61</v>
      </c>
      <c r="C27" s="1161">
        <v>2789.0151741021136</v>
      </c>
      <c r="D27" s="1161">
        <v>921</v>
      </c>
      <c r="E27" s="1161">
        <v>168.72900302114803</v>
      </c>
      <c r="F27" s="1162">
        <f t="shared" si="3"/>
        <v>3878.7441771232616</v>
      </c>
      <c r="G27" s="1161">
        <v>688.58</v>
      </c>
      <c r="H27" s="1162">
        <f t="shared" si="1"/>
        <v>4567.3241771232615</v>
      </c>
      <c r="I27" s="1161">
        <v>613.58333830246499</v>
      </c>
      <c r="J27" s="1161">
        <v>167.34091044612683</v>
      </c>
      <c r="K27" s="1161">
        <v>4183.5227611531718</v>
      </c>
      <c r="L27" s="1161">
        <v>1673.4091044612683</v>
      </c>
      <c r="M27" s="1161">
        <v>2458</v>
      </c>
      <c r="N27" s="1161">
        <v>3437</v>
      </c>
      <c r="O27" s="1162">
        <f t="shared" si="2"/>
        <v>7315.7441771232616</v>
      </c>
    </row>
    <row r="28" spans="1:15" s="1133" customFormat="1" ht="16.2" customHeight="1">
      <c r="A28" s="1144" t="s">
        <v>157</v>
      </c>
      <c r="B28" s="1144" t="s">
        <v>62</v>
      </c>
      <c r="C28" s="1161">
        <v>1275.3224546071849</v>
      </c>
      <c r="D28" s="1161">
        <v>0</v>
      </c>
      <c r="E28" s="1161">
        <v>448.51179443976412</v>
      </c>
      <c r="F28" s="1162">
        <f t="shared" si="3"/>
        <v>1723.834249046949</v>
      </c>
      <c r="G28" s="1161">
        <v>854.24999999999989</v>
      </c>
      <c r="H28" s="1162">
        <f t="shared" si="1"/>
        <v>2578.084249046949</v>
      </c>
      <c r="I28" s="1161">
        <v>280.5709400135807</v>
      </c>
      <c r="J28" s="1161">
        <v>76.519347276431091</v>
      </c>
      <c r="K28" s="1161">
        <v>1912.9836819107775</v>
      </c>
      <c r="L28" s="1161">
        <v>765.19347276431085</v>
      </c>
      <c r="M28" s="1161">
        <v>11604</v>
      </c>
      <c r="N28" s="1161">
        <v>12268</v>
      </c>
      <c r="O28" s="1162">
        <f t="shared" si="2"/>
        <v>13991.834249046949</v>
      </c>
    </row>
    <row r="29" spans="1:15" s="1133" customFormat="1" ht="16.2" customHeight="1">
      <c r="A29" s="1145" t="s">
        <v>158</v>
      </c>
      <c r="B29" s="1145" t="s">
        <v>63</v>
      </c>
      <c r="C29" s="1163">
        <v>2303.1501500948452</v>
      </c>
      <c r="D29" s="1163">
        <v>565</v>
      </c>
      <c r="E29" s="1163">
        <v>168.72919540229884</v>
      </c>
      <c r="F29" s="1164">
        <f t="shared" si="3"/>
        <v>3036.8793454971442</v>
      </c>
      <c r="G29" s="1163">
        <v>653.73</v>
      </c>
      <c r="H29" s="1164">
        <f t="shared" si="1"/>
        <v>3690.6093454971442</v>
      </c>
      <c r="I29" s="1163">
        <v>506.69303302086593</v>
      </c>
      <c r="J29" s="1163">
        <v>138.18900900569071</v>
      </c>
      <c r="K29" s="1163">
        <v>3454.7252251422678</v>
      </c>
      <c r="L29" s="1163">
        <v>1381.8900900569072</v>
      </c>
      <c r="M29" s="1163">
        <v>5294</v>
      </c>
      <c r="N29" s="1163">
        <v>5294</v>
      </c>
      <c r="O29" s="1164">
        <f t="shared" si="2"/>
        <v>8330.8793454971437</v>
      </c>
    </row>
    <row r="30" spans="1:15" s="1133" customFormat="1" ht="16.2" customHeight="1">
      <c r="A30" s="1143" t="s">
        <v>159</v>
      </c>
      <c r="B30" s="1143" t="s">
        <v>64</v>
      </c>
      <c r="C30" s="1159">
        <v>2072.715097444172</v>
      </c>
      <c r="D30" s="1159">
        <v>343</v>
      </c>
      <c r="E30" s="1159">
        <v>412.68227516003776</v>
      </c>
      <c r="F30" s="1160">
        <f t="shared" si="3"/>
        <v>2828.3973726042095</v>
      </c>
      <c r="G30" s="1159">
        <v>836.83</v>
      </c>
      <c r="H30" s="1160">
        <f t="shared" si="1"/>
        <v>3665.2273726042094</v>
      </c>
      <c r="I30" s="1159">
        <v>455.99732143771791</v>
      </c>
      <c r="J30" s="1159">
        <v>124.36290584665031</v>
      </c>
      <c r="K30" s="1159">
        <v>3109.0726461662575</v>
      </c>
      <c r="L30" s="1159">
        <v>1243.629058466503</v>
      </c>
      <c r="M30" s="1159">
        <v>4588</v>
      </c>
      <c r="N30" s="1159">
        <v>5183</v>
      </c>
      <c r="O30" s="1160">
        <f t="shared" si="2"/>
        <v>8011.3973726042095</v>
      </c>
    </row>
    <row r="31" spans="1:15" s="1133" customFormat="1" ht="16.2" customHeight="1">
      <c r="A31" s="1144" t="s">
        <v>239</v>
      </c>
      <c r="B31" s="1144" t="s">
        <v>65</v>
      </c>
      <c r="C31" s="1161">
        <v>3097.6483589628579</v>
      </c>
      <c r="D31" s="1161">
        <v>1209</v>
      </c>
      <c r="E31" s="1161">
        <v>168.72908080989069</v>
      </c>
      <c r="F31" s="1162">
        <f t="shared" si="3"/>
        <v>4475.3774397727484</v>
      </c>
      <c r="G31" s="1161">
        <v>693.06</v>
      </c>
      <c r="H31" s="1162">
        <f t="shared" si="1"/>
        <v>5168.4374397727479</v>
      </c>
      <c r="I31" s="1161">
        <v>681.48263897182881</v>
      </c>
      <c r="J31" s="1161">
        <v>185.85890153777146</v>
      </c>
      <c r="K31" s="1161">
        <v>4646.4725384442872</v>
      </c>
      <c r="L31" s="1161">
        <v>1858.5890153777148</v>
      </c>
      <c r="M31" s="1161">
        <v>2677</v>
      </c>
      <c r="N31" s="1161">
        <v>3258</v>
      </c>
      <c r="O31" s="1162">
        <f t="shared" si="2"/>
        <v>7733.3774397727484</v>
      </c>
    </row>
    <row r="32" spans="1:15" s="1133" customFormat="1" ht="16.2" customHeight="1">
      <c r="A32" s="1144" t="s">
        <v>160</v>
      </c>
      <c r="B32" s="1144" t="s">
        <v>66</v>
      </c>
      <c r="C32" s="1161">
        <v>2054.2861444742766</v>
      </c>
      <c r="D32" s="1161">
        <v>306</v>
      </c>
      <c r="E32" s="1161">
        <v>232.90674124795063</v>
      </c>
      <c r="F32" s="1162">
        <f t="shared" si="3"/>
        <v>2593.1928857222274</v>
      </c>
      <c r="G32" s="1161">
        <v>694.4</v>
      </c>
      <c r="H32" s="1162">
        <f t="shared" si="1"/>
        <v>3287.5928857222275</v>
      </c>
      <c r="I32" s="1161">
        <v>451.94295178434083</v>
      </c>
      <c r="J32" s="1161">
        <v>123.25716866845659</v>
      </c>
      <c r="K32" s="1161">
        <v>3081.4292167114149</v>
      </c>
      <c r="L32" s="1161">
        <v>1232.5716866845657</v>
      </c>
      <c r="M32" s="1161">
        <v>5273</v>
      </c>
      <c r="N32" s="1161">
        <v>5683</v>
      </c>
      <c r="O32" s="1162">
        <f t="shared" si="2"/>
        <v>8276.1928857222265</v>
      </c>
    </row>
    <row r="33" spans="1:15" s="1135" customFormat="1" ht="16.2" customHeight="1">
      <c r="A33" s="1144" t="s">
        <v>161</v>
      </c>
      <c r="B33" s="1144" t="s">
        <v>67</v>
      </c>
      <c r="C33" s="1161">
        <v>2392.7685789224424</v>
      </c>
      <c r="D33" s="1161">
        <v>560</v>
      </c>
      <c r="E33" s="1161">
        <v>168.72898332975603</v>
      </c>
      <c r="F33" s="1162">
        <f t="shared" si="3"/>
        <v>3121.4975622521983</v>
      </c>
      <c r="G33" s="1161">
        <v>754.94999999999993</v>
      </c>
      <c r="H33" s="1162">
        <f t="shared" si="1"/>
        <v>3876.4475622521982</v>
      </c>
      <c r="I33" s="1161">
        <v>526.40908736293738</v>
      </c>
      <c r="J33" s="1161">
        <v>143.56611473534656</v>
      </c>
      <c r="K33" s="1161">
        <v>3589.1528683836641</v>
      </c>
      <c r="L33" s="1161">
        <v>1435.6611473534658</v>
      </c>
      <c r="M33" s="1161">
        <v>4497</v>
      </c>
      <c r="N33" s="1161">
        <v>5277</v>
      </c>
      <c r="O33" s="1162">
        <f t="shared" si="2"/>
        <v>8398.4975622521979</v>
      </c>
    </row>
    <row r="34" spans="1:15" s="1133" customFormat="1" ht="16.2" customHeight="1">
      <c r="A34" s="1145" t="s">
        <v>243</v>
      </c>
      <c r="B34" s="1145" t="s">
        <v>68</v>
      </c>
      <c r="C34" s="1163">
        <v>3126.5972949957636</v>
      </c>
      <c r="D34" s="1163">
        <v>1231</v>
      </c>
      <c r="E34" s="1163">
        <v>168.72906793048972</v>
      </c>
      <c r="F34" s="1164">
        <f t="shared" si="3"/>
        <v>4526.3263629262528</v>
      </c>
      <c r="G34" s="1163">
        <v>727.17</v>
      </c>
      <c r="H34" s="1164">
        <f t="shared" si="1"/>
        <v>5253.4963629262529</v>
      </c>
      <c r="I34" s="1163">
        <v>687.85140489906803</v>
      </c>
      <c r="J34" s="1163">
        <v>187.59583769974583</v>
      </c>
      <c r="K34" s="1163">
        <v>4689.8959424936456</v>
      </c>
      <c r="L34" s="1163">
        <v>1875.9583769974581</v>
      </c>
      <c r="M34" s="1163">
        <v>2881</v>
      </c>
      <c r="N34" s="1163">
        <v>3851</v>
      </c>
      <c r="O34" s="1164">
        <f t="shared" si="2"/>
        <v>8377.3263629262528</v>
      </c>
    </row>
    <row r="35" spans="1:15" s="1135" customFormat="1" ht="16.2" customHeight="1">
      <c r="A35" s="1143" t="s">
        <v>162</v>
      </c>
      <c r="B35" s="1143" t="s">
        <v>69</v>
      </c>
      <c r="C35" s="1159">
        <v>2549.7382268208703</v>
      </c>
      <c r="D35" s="1159">
        <v>744</v>
      </c>
      <c r="E35" s="1159">
        <v>168.72907758094075</v>
      </c>
      <c r="F35" s="1160">
        <f t="shared" si="3"/>
        <v>3462.4673044018109</v>
      </c>
      <c r="G35" s="1159">
        <v>620.83000000000004</v>
      </c>
      <c r="H35" s="1160">
        <f t="shared" si="1"/>
        <v>4083.2973044018108</v>
      </c>
      <c r="I35" s="1159">
        <v>560.94240990059131</v>
      </c>
      <c r="J35" s="1159">
        <v>152.98429360925215</v>
      </c>
      <c r="K35" s="1159">
        <v>3824.6073402313045</v>
      </c>
      <c r="L35" s="1159">
        <v>1529.842936092522</v>
      </c>
      <c r="M35" s="1159">
        <v>5670</v>
      </c>
      <c r="N35" s="1159">
        <v>6283</v>
      </c>
      <c r="O35" s="1160">
        <f t="shared" si="2"/>
        <v>9745.4673044018109</v>
      </c>
    </row>
    <row r="36" spans="1:15" s="1133" customFormat="1" ht="16.2" customHeight="1">
      <c r="A36" s="1144" t="s">
        <v>163</v>
      </c>
      <c r="B36" s="1144" t="s">
        <v>70</v>
      </c>
      <c r="C36" s="1161">
        <v>3345.8880086353565</v>
      </c>
      <c r="D36" s="1161">
        <v>1104</v>
      </c>
      <c r="E36" s="1161">
        <v>168.72899463859429</v>
      </c>
      <c r="F36" s="1162">
        <f t="shared" si="3"/>
        <v>4618.617003273951</v>
      </c>
      <c r="G36" s="1161">
        <v>559.77</v>
      </c>
      <c r="H36" s="1162">
        <f t="shared" si="1"/>
        <v>5178.3870032739505</v>
      </c>
      <c r="I36" s="1161">
        <v>736.09536189977837</v>
      </c>
      <c r="J36" s="1161">
        <v>200.75328051812136</v>
      </c>
      <c r="K36" s="1161">
        <v>5018.8320129530348</v>
      </c>
      <c r="L36" s="1161">
        <v>2007.5328051812139</v>
      </c>
      <c r="M36" s="1161">
        <v>2119</v>
      </c>
      <c r="N36" s="1161">
        <v>2541</v>
      </c>
      <c r="O36" s="1162">
        <f t="shared" si="2"/>
        <v>7159.617003273951</v>
      </c>
    </row>
    <row r="37" spans="1:15" s="1133" customFormat="1" ht="16.2" customHeight="1">
      <c r="A37" s="1144" t="s">
        <v>247</v>
      </c>
      <c r="B37" s="1144" t="s">
        <v>71</v>
      </c>
      <c r="C37" s="1161">
        <v>2835.7082204794233</v>
      </c>
      <c r="D37" s="1161">
        <v>969</v>
      </c>
      <c r="E37" s="1161">
        <v>168.72924187725633</v>
      </c>
      <c r="F37" s="1162">
        <f t="shared" si="3"/>
        <v>3973.4374623566796</v>
      </c>
      <c r="G37" s="1161">
        <v>655.31000000000006</v>
      </c>
      <c r="H37" s="1162">
        <f t="shared" si="1"/>
        <v>4628.7474623566795</v>
      </c>
      <c r="I37" s="1161">
        <v>623.85580850547308</v>
      </c>
      <c r="J37" s="1161">
        <v>170.1424932287654</v>
      </c>
      <c r="K37" s="1161">
        <v>4253.5623307191345</v>
      </c>
      <c r="L37" s="1161">
        <v>1701.4249322876537</v>
      </c>
      <c r="M37" s="1161">
        <v>1950</v>
      </c>
      <c r="N37" s="1161">
        <v>3551</v>
      </c>
      <c r="O37" s="1162">
        <f t="shared" si="2"/>
        <v>7524.43746235668</v>
      </c>
    </row>
    <row r="38" spans="1:15" s="1133" customFormat="1" ht="16.2" customHeight="1">
      <c r="A38" s="1144" t="s">
        <v>164</v>
      </c>
      <c r="B38" s="1144" t="s">
        <v>72</v>
      </c>
      <c r="C38" s="1161">
        <v>3197.5633245889217</v>
      </c>
      <c r="D38" s="1161">
        <v>1180</v>
      </c>
      <c r="E38" s="1161">
        <v>168.72901219803876</v>
      </c>
      <c r="F38" s="1162">
        <f t="shared" si="3"/>
        <v>4546.2923367869607</v>
      </c>
      <c r="G38" s="1161">
        <v>644.11000000000013</v>
      </c>
      <c r="H38" s="1162">
        <f t="shared" si="1"/>
        <v>5190.4023367869613</v>
      </c>
      <c r="I38" s="1161">
        <v>703.46393140956286</v>
      </c>
      <c r="J38" s="1161">
        <v>191.85379947533531</v>
      </c>
      <c r="K38" s="1161">
        <v>4796.3449868833823</v>
      </c>
      <c r="L38" s="1161">
        <v>1918.5379947533529</v>
      </c>
      <c r="M38" s="1161">
        <v>2526</v>
      </c>
      <c r="N38" s="1161">
        <v>2844</v>
      </c>
      <c r="O38" s="1162">
        <f t="shared" si="2"/>
        <v>7390.2923367869607</v>
      </c>
    </row>
    <row r="39" spans="1:15" s="1133" customFormat="1" ht="16.2" customHeight="1">
      <c r="A39" s="1145" t="s">
        <v>165</v>
      </c>
      <c r="B39" s="1145" t="s">
        <v>73</v>
      </c>
      <c r="C39" s="1163">
        <v>2764.5877534396946</v>
      </c>
      <c r="D39" s="1163">
        <v>910</v>
      </c>
      <c r="E39" s="1163">
        <v>168.72904800650934</v>
      </c>
      <c r="F39" s="1164">
        <f t="shared" si="3"/>
        <v>3843.316801446204</v>
      </c>
      <c r="G39" s="1163">
        <v>537.96</v>
      </c>
      <c r="H39" s="1164">
        <f t="shared" si="1"/>
        <v>4381.2768014462035</v>
      </c>
      <c r="I39" s="1163">
        <v>608.20930575673276</v>
      </c>
      <c r="J39" s="1163">
        <v>165.87526520638167</v>
      </c>
      <c r="K39" s="1163">
        <v>4146.8816301595416</v>
      </c>
      <c r="L39" s="1163">
        <v>1658.7526520638164</v>
      </c>
      <c r="M39" s="1163">
        <v>3209</v>
      </c>
      <c r="N39" s="1163">
        <v>3551</v>
      </c>
      <c r="O39" s="1164">
        <f t="shared" si="2"/>
        <v>7394.3168014462044</v>
      </c>
    </row>
    <row r="40" spans="1:15" s="1133" customFormat="1" ht="16.2" customHeight="1">
      <c r="A40" s="1143" t="s">
        <v>166</v>
      </c>
      <c r="B40" s="1143" t="s">
        <v>1066</v>
      </c>
      <c r="C40" s="1159">
        <v>2137.1119458964331</v>
      </c>
      <c r="D40" s="1159">
        <v>402</v>
      </c>
      <c r="E40" s="1159">
        <v>168.72901404664293</v>
      </c>
      <c r="F40" s="1160">
        <f t="shared" si="3"/>
        <v>2707.8409599430761</v>
      </c>
      <c r="G40" s="1159">
        <v>746.0335616438357</v>
      </c>
      <c r="H40" s="1160">
        <f t="shared" si="1"/>
        <v>3453.8745215869117</v>
      </c>
      <c r="I40" s="1159">
        <v>470.16462809721531</v>
      </c>
      <c r="J40" s="1159">
        <v>128.22671675378598</v>
      </c>
      <c r="K40" s="1159">
        <v>3205.6679188446496</v>
      </c>
      <c r="L40" s="1159">
        <v>1282.2671675378599</v>
      </c>
      <c r="M40" s="1159">
        <v>5264</v>
      </c>
      <c r="N40" s="1159">
        <v>6058</v>
      </c>
      <c r="O40" s="1160">
        <f t="shared" si="2"/>
        <v>8765.8409599430761</v>
      </c>
    </row>
    <row r="41" spans="1:15" s="1135" customFormat="1" ht="16.2" customHeight="1">
      <c r="A41" s="1144" t="s">
        <v>167</v>
      </c>
      <c r="B41" s="1144" t="s">
        <v>75</v>
      </c>
      <c r="C41" s="1161">
        <v>3129.2660756528708</v>
      </c>
      <c r="D41" s="1161">
        <v>1187</v>
      </c>
      <c r="E41" s="1161">
        <v>168.72900150266852</v>
      </c>
      <c r="F41" s="1162">
        <f t="shared" si="3"/>
        <v>4484.9950771555395</v>
      </c>
      <c r="G41" s="1161">
        <v>653.61</v>
      </c>
      <c r="H41" s="1162">
        <f t="shared" si="1"/>
        <v>5138.6050771555392</v>
      </c>
      <c r="I41" s="1161">
        <v>688.43853664363166</v>
      </c>
      <c r="J41" s="1161">
        <v>187.75596453917225</v>
      </c>
      <c r="K41" s="1161">
        <v>4693.8991134793059</v>
      </c>
      <c r="L41" s="1161">
        <v>1877.5596453917221</v>
      </c>
      <c r="M41" s="1161">
        <v>2949</v>
      </c>
      <c r="N41" s="1161">
        <v>3835</v>
      </c>
      <c r="O41" s="1162">
        <f t="shared" si="2"/>
        <v>8319.9950771555395</v>
      </c>
    </row>
    <row r="42" spans="1:15" s="1135" customFormat="1" ht="16.2" customHeight="1">
      <c r="A42" s="1144" t="s">
        <v>168</v>
      </c>
      <c r="B42" s="1144" t="s">
        <v>76</v>
      </c>
      <c r="C42" s="1161">
        <v>990.24999026404726</v>
      </c>
      <c r="D42" s="1161">
        <v>0</v>
      </c>
      <c r="E42" s="1161">
        <v>422.73576192919444</v>
      </c>
      <c r="F42" s="1162">
        <f t="shared" si="3"/>
        <v>1412.9857521932418</v>
      </c>
      <c r="G42" s="1161">
        <v>829.92000000000007</v>
      </c>
      <c r="H42" s="1162">
        <f t="shared" si="1"/>
        <v>2242.9057521932418</v>
      </c>
      <c r="I42" s="1161">
        <v>217.85499785809037</v>
      </c>
      <c r="J42" s="1161">
        <v>59.414999415842821</v>
      </c>
      <c r="K42" s="1161">
        <v>1485.3749853960708</v>
      </c>
      <c r="L42" s="1161">
        <v>594.14999415842829</v>
      </c>
      <c r="M42" s="1161">
        <v>10545</v>
      </c>
      <c r="N42" s="1161">
        <v>10545</v>
      </c>
      <c r="O42" s="1162">
        <f t="shared" si="2"/>
        <v>11957.985752193243</v>
      </c>
    </row>
    <row r="43" spans="1:15" s="1135" customFormat="1" ht="16.2" customHeight="1">
      <c r="A43" s="1144" t="s">
        <v>169</v>
      </c>
      <c r="B43" s="1144" t="s">
        <v>77</v>
      </c>
      <c r="C43" s="1161">
        <v>1847.6530362967651</v>
      </c>
      <c r="D43" s="1161">
        <v>159</v>
      </c>
      <c r="E43" s="1161">
        <v>289.52083333333331</v>
      </c>
      <c r="F43" s="1162">
        <f t="shared" si="3"/>
        <v>2296.1738696300986</v>
      </c>
      <c r="G43" s="1161">
        <v>779.65573042776396</v>
      </c>
      <c r="H43" s="1162">
        <f t="shared" si="1"/>
        <v>3075.8296000578625</v>
      </c>
      <c r="I43" s="1161">
        <v>406.48366798528832</v>
      </c>
      <c r="J43" s="1161">
        <v>110.85918217780591</v>
      </c>
      <c r="K43" s="1161">
        <v>2771.4795544451476</v>
      </c>
      <c r="L43" s="1161">
        <v>1108.5918217780593</v>
      </c>
      <c r="M43" s="1161">
        <v>4969</v>
      </c>
      <c r="N43" s="1161">
        <v>5057</v>
      </c>
      <c r="O43" s="1162">
        <f t="shared" si="2"/>
        <v>7353.1738696300981</v>
      </c>
    </row>
    <row r="44" spans="1:15" s="1133" customFormat="1" ht="16.2" customHeight="1">
      <c r="A44" s="1145" t="s">
        <v>170</v>
      </c>
      <c r="B44" s="1145" t="s">
        <v>78</v>
      </c>
      <c r="C44" s="1163">
        <v>2941.3021282195718</v>
      </c>
      <c r="D44" s="1163">
        <v>1033</v>
      </c>
      <c r="E44" s="1163">
        <v>168.72901201838104</v>
      </c>
      <c r="F44" s="1164">
        <f t="shared" si="3"/>
        <v>4143.031140237953</v>
      </c>
      <c r="G44" s="1163">
        <v>700.2700000000001</v>
      </c>
      <c r="H44" s="1164">
        <f t="shared" si="1"/>
        <v>4843.3011402379534</v>
      </c>
      <c r="I44" s="1163">
        <v>647.08646820830586</v>
      </c>
      <c r="J44" s="1163">
        <v>176.47812769317432</v>
      </c>
      <c r="K44" s="1163">
        <v>4411.953192329358</v>
      </c>
      <c r="L44" s="1163">
        <v>1764.7812769317432</v>
      </c>
      <c r="M44" s="1163">
        <v>2941</v>
      </c>
      <c r="N44" s="1163">
        <v>3289</v>
      </c>
      <c r="O44" s="1164">
        <f t="shared" si="2"/>
        <v>7432.031140237953</v>
      </c>
    </row>
    <row r="45" spans="1:15" s="1133" customFormat="1" ht="16.2" customHeight="1">
      <c r="A45" s="1143" t="s">
        <v>256</v>
      </c>
      <c r="B45" s="1143" t="s">
        <v>79</v>
      </c>
      <c r="C45" s="1159">
        <v>1590.7661714806602</v>
      </c>
      <c r="D45" s="1159">
        <v>0</v>
      </c>
      <c r="E45" s="1159">
        <v>168.72873082287308</v>
      </c>
      <c r="F45" s="1160">
        <f t="shared" si="3"/>
        <v>1759.4949023035333</v>
      </c>
      <c r="G45" s="1159">
        <v>886.22</v>
      </c>
      <c r="H45" s="1160">
        <f t="shared" si="1"/>
        <v>2645.7149023035336</v>
      </c>
      <c r="I45" s="1159">
        <v>349.96855772574526</v>
      </c>
      <c r="J45" s="1159">
        <v>95.445970288839632</v>
      </c>
      <c r="K45" s="1159">
        <v>2386.1492572209904</v>
      </c>
      <c r="L45" s="1159">
        <v>954.45970288839601</v>
      </c>
      <c r="M45" s="1159">
        <v>9242</v>
      </c>
      <c r="N45" s="1159">
        <v>9611</v>
      </c>
      <c r="O45" s="1160">
        <f t="shared" si="2"/>
        <v>11370.494902303533</v>
      </c>
    </row>
    <row r="46" spans="1:15" s="1135" customFormat="1" ht="16.2" customHeight="1">
      <c r="A46" s="1144" t="s">
        <v>171</v>
      </c>
      <c r="B46" s="1144" t="s">
        <v>80</v>
      </c>
      <c r="C46" s="1161">
        <v>2795.0098714443302</v>
      </c>
      <c r="D46" s="1161">
        <v>838</v>
      </c>
      <c r="E46" s="1161">
        <v>168.72907847606643</v>
      </c>
      <c r="F46" s="1162">
        <f t="shared" si="3"/>
        <v>3801.7389499203964</v>
      </c>
      <c r="G46" s="1161">
        <v>534.28</v>
      </c>
      <c r="H46" s="1162">
        <f t="shared" si="1"/>
        <v>4336.0189499203962</v>
      </c>
      <c r="I46" s="1161">
        <v>614.90217171775271</v>
      </c>
      <c r="J46" s="1161">
        <v>167.7005922866598</v>
      </c>
      <c r="K46" s="1161">
        <v>4192.5148071664953</v>
      </c>
      <c r="L46" s="1161">
        <v>1677.005922866598</v>
      </c>
      <c r="M46" s="1161">
        <v>3486</v>
      </c>
      <c r="N46" s="1161">
        <v>4047</v>
      </c>
      <c r="O46" s="1162">
        <f t="shared" si="2"/>
        <v>7848.7389499203964</v>
      </c>
    </row>
    <row r="47" spans="1:15" s="1133" customFormat="1" ht="16.2" customHeight="1">
      <c r="A47" s="1144" t="s">
        <v>259</v>
      </c>
      <c r="B47" s="1144" t="s">
        <v>81</v>
      </c>
      <c r="C47" s="1161">
        <v>3063.9677879845494</v>
      </c>
      <c r="D47" s="1161">
        <v>1217</v>
      </c>
      <c r="E47" s="1161">
        <v>168.72906045156591</v>
      </c>
      <c r="F47" s="1162">
        <f t="shared" si="3"/>
        <v>4449.696848436115</v>
      </c>
      <c r="G47" s="1161">
        <v>574.6099999999999</v>
      </c>
      <c r="H47" s="1162">
        <f t="shared" si="1"/>
        <v>5024.3068484361147</v>
      </c>
      <c r="I47" s="1161">
        <v>674.07291335660091</v>
      </c>
      <c r="J47" s="1161">
        <v>183.83806727907296</v>
      </c>
      <c r="K47" s="1161">
        <v>4595.9516819768232</v>
      </c>
      <c r="L47" s="1161">
        <v>1838.3806727907295</v>
      </c>
      <c r="M47" s="1161">
        <v>2805</v>
      </c>
      <c r="N47" s="1161">
        <v>3603</v>
      </c>
      <c r="O47" s="1162">
        <f t="shared" si="2"/>
        <v>8052.696848436115</v>
      </c>
    </row>
    <row r="48" spans="1:15" s="1133" customFormat="1" ht="16.2" customHeight="1">
      <c r="A48" s="1144" t="s">
        <v>172</v>
      </c>
      <c r="B48" s="1144" t="s">
        <v>82</v>
      </c>
      <c r="C48" s="1161">
        <v>2804.8467041888152</v>
      </c>
      <c r="D48" s="1161">
        <v>926</v>
      </c>
      <c r="E48" s="1161">
        <v>168.72906334136317</v>
      </c>
      <c r="F48" s="1162">
        <f t="shared" si="3"/>
        <v>3899.5757675301784</v>
      </c>
      <c r="G48" s="1161">
        <v>663.16000000000008</v>
      </c>
      <c r="H48" s="1162">
        <f t="shared" si="1"/>
        <v>4562.7357675301782</v>
      </c>
      <c r="I48" s="1161">
        <v>617.06627492153939</v>
      </c>
      <c r="J48" s="1161">
        <v>168.2908022513289</v>
      </c>
      <c r="K48" s="1161">
        <v>4207.2700562832233</v>
      </c>
      <c r="L48" s="1161">
        <v>1682.9080225132891</v>
      </c>
      <c r="M48" s="1161">
        <v>3365</v>
      </c>
      <c r="N48" s="1161">
        <v>3605</v>
      </c>
      <c r="O48" s="1162">
        <f t="shared" si="2"/>
        <v>7504.5757675301784</v>
      </c>
    </row>
    <row r="49" spans="1:15" s="1133" customFormat="1" ht="16.2" customHeight="1">
      <c r="A49" s="1145" t="s">
        <v>173</v>
      </c>
      <c r="B49" s="1145" t="s">
        <v>83</v>
      </c>
      <c r="C49" s="1163">
        <v>1499.0218079654585</v>
      </c>
      <c r="D49" s="1163">
        <v>0</v>
      </c>
      <c r="E49" s="1163">
        <v>403.89735483191066</v>
      </c>
      <c r="F49" s="1164">
        <f t="shared" si="3"/>
        <v>1902.9191627973692</v>
      </c>
      <c r="G49" s="1163">
        <v>753.96000000000015</v>
      </c>
      <c r="H49" s="1164">
        <f t="shared" si="1"/>
        <v>2656.8791627973692</v>
      </c>
      <c r="I49" s="1163">
        <v>329.78479775240089</v>
      </c>
      <c r="J49" s="1163">
        <v>89.941308477927507</v>
      </c>
      <c r="K49" s="1163">
        <v>2248.5327119481876</v>
      </c>
      <c r="L49" s="1163">
        <v>899.41308477927498</v>
      </c>
      <c r="M49" s="1163">
        <v>10822</v>
      </c>
      <c r="N49" s="1163">
        <v>12314</v>
      </c>
      <c r="O49" s="1164">
        <f t="shared" si="2"/>
        <v>14216.919162797369</v>
      </c>
    </row>
    <row r="50" spans="1:15" s="1135" customFormat="1" ht="16.2" customHeight="1">
      <c r="A50" s="1143" t="s">
        <v>174</v>
      </c>
      <c r="B50" s="1143" t="s">
        <v>84</v>
      </c>
      <c r="C50" s="1159">
        <v>3229.2099052256303</v>
      </c>
      <c r="D50" s="1159">
        <v>1426</v>
      </c>
      <c r="E50" s="1159">
        <v>168.72905525846701</v>
      </c>
      <c r="F50" s="1160">
        <f t="shared" si="3"/>
        <v>4823.9389604840981</v>
      </c>
      <c r="G50" s="1159">
        <v>728.06</v>
      </c>
      <c r="H50" s="1160">
        <f t="shared" si="1"/>
        <v>5551.9989604840976</v>
      </c>
      <c r="I50" s="1159">
        <v>710.42617914963853</v>
      </c>
      <c r="J50" s="1159">
        <v>193.7525943135378</v>
      </c>
      <c r="K50" s="1159">
        <v>4843.8148578384453</v>
      </c>
      <c r="L50" s="1159">
        <v>1937.5259431353779</v>
      </c>
      <c r="M50" s="1159">
        <v>1764</v>
      </c>
      <c r="N50" s="1159">
        <v>3029</v>
      </c>
      <c r="O50" s="1160">
        <f t="shared" si="2"/>
        <v>7852.9389604840981</v>
      </c>
    </row>
    <row r="51" spans="1:15" s="1135" customFormat="1" ht="16.2" customHeight="1">
      <c r="A51" s="1144" t="s">
        <v>175</v>
      </c>
      <c r="B51" s="1144" t="s">
        <v>85</v>
      </c>
      <c r="C51" s="1161">
        <v>1520.0752880898465</v>
      </c>
      <c r="D51" s="1161">
        <v>0</v>
      </c>
      <c r="E51" s="1161">
        <v>389.15321701199565</v>
      </c>
      <c r="F51" s="1162">
        <f t="shared" si="3"/>
        <v>1909.2285051018421</v>
      </c>
      <c r="G51" s="1161">
        <v>910.76</v>
      </c>
      <c r="H51" s="1162">
        <f t="shared" si="1"/>
        <v>2819.9885051018418</v>
      </c>
      <c r="I51" s="1161">
        <v>334.41656337976616</v>
      </c>
      <c r="J51" s="1161">
        <v>91.204517285390779</v>
      </c>
      <c r="K51" s="1161">
        <v>2280.1129321347698</v>
      </c>
      <c r="L51" s="1161">
        <v>912.04517285390773</v>
      </c>
      <c r="M51" s="1161">
        <v>9887</v>
      </c>
      <c r="N51" s="1161">
        <v>11331</v>
      </c>
      <c r="O51" s="1162">
        <f t="shared" si="2"/>
        <v>13240.228505101843</v>
      </c>
    </row>
    <row r="52" spans="1:15" s="1135" customFormat="1" ht="16.2" customHeight="1">
      <c r="A52" s="1144" t="s">
        <v>176</v>
      </c>
      <c r="B52" s="1144" t="s">
        <v>1073</v>
      </c>
      <c r="C52" s="1161">
        <v>2165.8215748038879</v>
      </c>
      <c r="D52" s="1161">
        <v>440</v>
      </c>
      <c r="E52" s="1161">
        <v>168.72904449810278</v>
      </c>
      <c r="F52" s="1162">
        <f t="shared" si="3"/>
        <v>2774.5506193019905</v>
      </c>
      <c r="G52" s="1161">
        <v>871.07</v>
      </c>
      <c r="H52" s="1162">
        <f t="shared" si="1"/>
        <v>3645.6206193019907</v>
      </c>
      <c r="I52" s="1161">
        <v>476.48074645685529</v>
      </c>
      <c r="J52" s="1161">
        <v>129.94929448823325</v>
      </c>
      <c r="K52" s="1161">
        <v>3248.732362205832</v>
      </c>
      <c r="L52" s="1161">
        <v>1299.4929448823327</v>
      </c>
      <c r="M52" s="1161">
        <v>5682</v>
      </c>
      <c r="N52" s="1161">
        <v>6953</v>
      </c>
      <c r="O52" s="1162">
        <f t="shared" si="2"/>
        <v>9727.5506193019901</v>
      </c>
    </row>
    <row r="53" spans="1:15" s="1135" customFormat="1" ht="16.2" customHeight="1">
      <c r="A53" s="1144" t="s">
        <v>177</v>
      </c>
      <c r="B53" s="1144" t="s">
        <v>86</v>
      </c>
      <c r="C53" s="1161">
        <v>3028.9680163209709</v>
      </c>
      <c r="D53" s="1161">
        <v>744</v>
      </c>
      <c r="E53" s="1161">
        <v>168.72904497149693</v>
      </c>
      <c r="F53" s="1162">
        <f t="shared" si="3"/>
        <v>3941.6970612924679</v>
      </c>
      <c r="G53" s="1161">
        <v>574.43999999999994</v>
      </c>
      <c r="H53" s="1162">
        <f t="shared" si="1"/>
        <v>4516.1370612924675</v>
      </c>
      <c r="I53" s="1161">
        <v>666.37296359061361</v>
      </c>
      <c r="J53" s="1161">
        <v>181.73808097925826</v>
      </c>
      <c r="K53" s="1161">
        <v>4543.4520244814566</v>
      </c>
      <c r="L53" s="1161">
        <v>1817.3808097925828</v>
      </c>
      <c r="M53" s="1161">
        <v>2474</v>
      </c>
      <c r="N53" s="1161">
        <v>2474</v>
      </c>
      <c r="O53" s="1162">
        <f t="shared" si="2"/>
        <v>6415.6970612924679</v>
      </c>
    </row>
    <row r="54" spans="1:15" s="1135" customFormat="1" ht="16.2" customHeight="1">
      <c r="A54" s="1145" t="s">
        <v>178</v>
      </c>
      <c r="B54" s="1145" t="s">
        <v>87</v>
      </c>
      <c r="C54" s="1163">
        <v>2848.9637375195152</v>
      </c>
      <c r="D54" s="1163">
        <v>968</v>
      </c>
      <c r="E54" s="1163">
        <v>168.72905791697738</v>
      </c>
      <c r="F54" s="1164">
        <f t="shared" si="3"/>
        <v>3985.6927954364928</v>
      </c>
      <c r="G54" s="1163">
        <v>634.46</v>
      </c>
      <c r="H54" s="1164">
        <f t="shared" si="1"/>
        <v>4620.1527954364929</v>
      </c>
      <c r="I54" s="1163">
        <v>626.77202225429346</v>
      </c>
      <c r="J54" s="1163">
        <v>170.93782425117092</v>
      </c>
      <c r="K54" s="1163">
        <v>4273.4456062792733</v>
      </c>
      <c r="L54" s="1163">
        <v>1709.3782425117092</v>
      </c>
      <c r="M54" s="1163">
        <v>2422</v>
      </c>
      <c r="N54" s="1163">
        <v>3385</v>
      </c>
      <c r="O54" s="1164">
        <f t="shared" si="2"/>
        <v>7370.6927954364928</v>
      </c>
    </row>
    <row r="55" spans="1:15" s="1135" customFormat="1" ht="16.2" customHeight="1">
      <c r="A55" s="1143" t="s">
        <v>179</v>
      </c>
      <c r="B55" s="1143" t="s">
        <v>88</v>
      </c>
      <c r="C55" s="1159">
        <v>2567.1076938104952</v>
      </c>
      <c r="D55" s="1159">
        <v>774</v>
      </c>
      <c r="E55" s="1159">
        <v>168.72897303499713</v>
      </c>
      <c r="F55" s="1160">
        <f t="shared" si="3"/>
        <v>3509.8366668454923</v>
      </c>
      <c r="G55" s="1159">
        <v>706.66</v>
      </c>
      <c r="H55" s="1160">
        <f t="shared" si="1"/>
        <v>4216.4966668454927</v>
      </c>
      <c r="I55" s="1159">
        <v>564.76369263830895</v>
      </c>
      <c r="J55" s="1159">
        <v>154.0264616286297</v>
      </c>
      <c r="K55" s="1159">
        <v>3850.6615407157428</v>
      </c>
      <c r="L55" s="1159">
        <v>1540.2646162862968</v>
      </c>
      <c r="M55" s="1159">
        <v>4049</v>
      </c>
      <c r="N55" s="1159">
        <v>4415</v>
      </c>
      <c r="O55" s="1160">
        <f t="shared" si="2"/>
        <v>7924.8366668454928</v>
      </c>
    </row>
    <row r="56" spans="1:15" s="1133" customFormat="1" ht="16.2" customHeight="1">
      <c r="A56" s="1144" t="s">
        <v>180</v>
      </c>
      <c r="B56" s="1144" t="s">
        <v>89</v>
      </c>
      <c r="C56" s="1161">
        <v>2789.8640621794475</v>
      </c>
      <c r="D56" s="1161">
        <v>954</v>
      </c>
      <c r="E56" s="1161">
        <v>168.72900398406375</v>
      </c>
      <c r="F56" s="1162">
        <f t="shared" si="3"/>
        <v>3912.5930661635111</v>
      </c>
      <c r="G56" s="1161">
        <v>658.37</v>
      </c>
      <c r="H56" s="1162">
        <f t="shared" si="1"/>
        <v>4570.963066163511</v>
      </c>
      <c r="I56" s="1161">
        <v>613.77009367947858</v>
      </c>
      <c r="J56" s="1161">
        <v>167.39184373076685</v>
      </c>
      <c r="K56" s="1161">
        <v>4184.7960932691713</v>
      </c>
      <c r="L56" s="1161">
        <v>1673.9184373076682</v>
      </c>
      <c r="M56" s="1161">
        <v>4825</v>
      </c>
      <c r="N56" s="1161">
        <v>5652</v>
      </c>
      <c r="O56" s="1162">
        <f t="shared" si="2"/>
        <v>9564.5930661635102</v>
      </c>
    </row>
    <row r="57" spans="1:15" s="1133" customFormat="1" ht="16.2" customHeight="1">
      <c r="A57" s="1144" t="s">
        <v>181</v>
      </c>
      <c r="B57" s="1144" t="s">
        <v>90</v>
      </c>
      <c r="C57" s="1161">
        <v>3068.9834365563083</v>
      </c>
      <c r="D57" s="1161">
        <v>757</v>
      </c>
      <c r="E57" s="1161">
        <v>168.72901180017675</v>
      </c>
      <c r="F57" s="1162">
        <f t="shared" si="3"/>
        <v>3994.7124483564849</v>
      </c>
      <c r="G57" s="1161">
        <v>689.74</v>
      </c>
      <c r="H57" s="1162">
        <f t="shared" si="1"/>
        <v>4684.4524483564846</v>
      </c>
      <c r="I57" s="1161">
        <v>675.17635604238785</v>
      </c>
      <c r="J57" s="1161">
        <v>184.13900619337849</v>
      </c>
      <c r="K57" s="1161">
        <v>4603.475154834463</v>
      </c>
      <c r="L57" s="1161">
        <v>1841.3900619337849</v>
      </c>
      <c r="M57" s="1161">
        <v>2264</v>
      </c>
      <c r="N57" s="1161">
        <v>2528</v>
      </c>
      <c r="O57" s="1162">
        <f t="shared" si="2"/>
        <v>6522.7124483564849</v>
      </c>
    </row>
    <row r="58" spans="1:15" s="1133" customFormat="1" ht="16.2" customHeight="1">
      <c r="A58" s="1144" t="s">
        <v>271</v>
      </c>
      <c r="B58" s="1144" t="s">
        <v>91</v>
      </c>
      <c r="C58" s="1161">
        <v>2769.8283865827366</v>
      </c>
      <c r="D58" s="1161">
        <v>1112</v>
      </c>
      <c r="E58" s="1161">
        <v>168.72897196261681</v>
      </c>
      <c r="F58" s="1162">
        <f t="shared" si="3"/>
        <v>4050.5573585453535</v>
      </c>
      <c r="G58" s="1161">
        <v>951.45</v>
      </c>
      <c r="H58" s="1162">
        <f t="shared" si="1"/>
        <v>5002.0073585453538</v>
      </c>
      <c r="I58" s="1161">
        <v>609.362245048202</v>
      </c>
      <c r="J58" s="1161">
        <v>166.18970319496418</v>
      </c>
      <c r="K58" s="1161">
        <v>4154.7425798741051</v>
      </c>
      <c r="L58" s="1161">
        <v>1661.8970319496418</v>
      </c>
      <c r="M58" s="1161">
        <v>4239</v>
      </c>
      <c r="N58" s="1161">
        <v>4239</v>
      </c>
      <c r="O58" s="1162">
        <f t="shared" si="2"/>
        <v>8289.5573585453531</v>
      </c>
    </row>
    <row r="59" spans="1:15" s="1133" customFormat="1" ht="16.2" customHeight="1">
      <c r="A59" s="1145" t="s">
        <v>182</v>
      </c>
      <c r="B59" s="1145" t="s">
        <v>92</v>
      </c>
      <c r="C59" s="1163">
        <v>2572.3488058124681</v>
      </c>
      <c r="D59" s="1163">
        <v>705</v>
      </c>
      <c r="E59" s="1163">
        <v>168.72902965270566</v>
      </c>
      <c r="F59" s="1164">
        <f t="shared" si="3"/>
        <v>3446.0778354651738</v>
      </c>
      <c r="G59" s="1163">
        <v>795.14</v>
      </c>
      <c r="H59" s="1164">
        <f t="shared" si="1"/>
        <v>4241.2178354651742</v>
      </c>
      <c r="I59" s="1163">
        <v>565.91673727874308</v>
      </c>
      <c r="J59" s="1163">
        <v>154.34092834874806</v>
      </c>
      <c r="K59" s="1163">
        <v>3858.5232087187023</v>
      </c>
      <c r="L59" s="1163">
        <v>1543.4092834874809</v>
      </c>
      <c r="M59" s="1163">
        <v>3781</v>
      </c>
      <c r="N59" s="1163">
        <v>3781</v>
      </c>
      <c r="O59" s="1164">
        <f t="shared" si="2"/>
        <v>7227.0778354651738</v>
      </c>
    </row>
    <row r="60" spans="1:15" s="1135" customFormat="1" ht="16.2" customHeight="1">
      <c r="A60" s="1143" t="s">
        <v>183</v>
      </c>
      <c r="B60" s="1143" t="s">
        <v>93</v>
      </c>
      <c r="C60" s="1159">
        <v>2989.7510543076796</v>
      </c>
      <c r="D60" s="1159">
        <v>1155</v>
      </c>
      <c r="E60" s="1159">
        <v>168.72887889495664</v>
      </c>
      <c r="F60" s="1160">
        <f t="shared" si="3"/>
        <v>4313.4799332026359</v>
      </c>
      <c r="G60" s="1159">
        <v>614.66000000000008</v>
      </c>
      <c r="H60" s="1160">
        <f t="shared" si="1"/>
        <v>4928.1399332026358</v>
      </c>
      <c r="I60" s="1159">
        <v>657.74523194768949</v>
      </c>
      <c r="J60" s="1159">
        <v>179.38506325846078</v>
      </c>
      <c r="K60" s="1159">
        <v>4484.626581461519</v>
      </c>
      <c r="L60" s="1159">
        <v>1793.8506325846074</v>
      </c>
      <c r="M60" s="1159">
        <v>3453</v>
      </c>
      <c r="N60" s="1159">
        <v>4068</v>
      </c>
      <c r="O60" s="1160">
        <f t="shared" si="2"/>
        <v>8381.4799332026359</v>
      </c>
    </row>
    <row r="61" spans="1:15" s="1135" customFormat="1" ht="16.2" customHeight="1">
      <c r="A61" s="1144" t="s">
        <v>184</v>
      </c>
      <c r="B61" s="1144" t="s">
        <v>94</v>
      </c>
      <c r="C61" s="1161">
        <v>2785.8254355553258</v>
      </c>
      <c r="D61" s="1161">
        <v>747</v>
      </c>
      <c r="E61" s="1161">
        <v>168.7290619317574</v>
      </c>
      <c r="F61" s="1162">
        <f t="shared" si="3"/>
        <v>3701.5544974870832</v>
      </c>
      <c r="G61" s="1161">
        <v>764.51</v>
      </c>
      <c r="H61" s="1162">
        <f t="shared" si="1"/>
        <v>4466.0644974870829</v>
      </c>
      <c r="I61" s="1161">
        <v>612.88159582217156</v>
      </c>
      <c r="J61" s="1161">
        <v>167.14952613331954</v>
      </c>
      <c r="K61" s="1161">
        <v>4178.738153332989</v>
      </c>
      <c r="L61" s="1161">
        <v>1671.4952613331952</v>
      </c>
      <c r="M61" s="1161">
        <v>2991</v>
      </c>
      <c r="N61" s="1161">
        <v>2991</v>
      </c>
      <c r="O61" s="1162">
        <f t="shared" si="2"/>
        <v>6692.5544974870827</v>
      </c>
    </row>
    <row r="62" spans="1:15" s="1135" customFormat="1" ht="16.2" customHeight="1">
      <c r="A62" s="1144" t="s">
        <v>276</v>
      </c>
      <c r="B62" s="1144" t="s">
        <v>95</v>
      </c>
      <c r="C62" s="1161">
        <v>3331.9463776363787</v>
      </c>
      <c r="D62" s="1161">
        <v>1098</v>
      </c>
      <c r="E62" s="1161">
        <v>168.72904573949384</v>
      </c>
      <c r="F62" s="1162">
        <f t="shared" si="3"/>
        <v>4598.6754233758729</v>
      </c>
      <c r="G62" s="1161">
        <v>697.04</v>
      </c>
      <c r="H62" s="1162">
        <f t="shared" si="1"/>
        <v>5295.7154233758729</v>
      </c>
      <c r="I62" s="1161">
        <v>733.02820308000332</v>
      </c>
      <c r="J62" s="1161">
        <v>199.91678265818271</v>
      </c>
      <c r="K62" s="1161">
        <v>4997.9195664545678</v>
      </c>
      <c r="L62" s="1161">
        <v>1999.1678265818271</v>
      </c>
      <c r="M62" s="1161">
        <v>1868</v>
      </c>
      <c r="N62" s="1161">
        <v>2291</v>
      </c>
      <c r="O62" s="1162">
        <f t="shared" si="2"/>
        <v>6889.6754233758729</v>
      </c>
    </row>
    <row r="63" spans="1:15" s="1135" customFormat="1" ht="16.2" customHeight="1">
      <c r="A63" s="1144" t="s">
        <v>185</v>
      </c>
      <c r="B63" s="1144" t="s">
        <v>96</v>
      </c>
      <c r="C63" s="1161">
        <v>3535.3586787725681</v>
      </c>
      <c r="D63" s="1161">
        <v>756</v>
      </c>
      <c r="E63" s="1161">
        <v>168.72896300555874</v>
      </c>
      <c r="F63" s="1162">
        <f t="shared" si="3"/>
        <v>4460.0876417781265</v>
      </c>
      <c r="G63" s="1161">
        <v>689.52</v>
      </c>
      <c r="H63" s="1162">
        <f t="shared" si="1"/>
        <v>5149.607641778126</v>
      </c>
      <c r="I63" s="1161">
        <v>777.7789093299649</v>
      </c>
      <c r="J63" s="1161">
        <v>212.12152072635408</v>
      </c>
      <c r="K63" s="1161">
        <v>5303.0380181588516</v>
      </c>
      <c r="L63" s="1161">
        <v>2121.2152072635404</v>
      </c>
      <c r="M63" s="1161">
        <v>1243</v>
      </c>
      <c r="N63" s="1161">
        <v>1485</v>
      </c>
      <c r="O63" s="1162">
        <f t="shared" si="2"/>
        <v>5945.0876417781265</v>
      </c>
    </row>
    <row r="64" spans="1:15" s="1135" customFormat="1" ht="16.2" customHeight="1">
      <c r="A64" s="1145" t="s">
        <v>279</v>
      </c>
      <c r="B64" s="1145" t="s">
        <v>97</v>
      </c>
      <c r="C64" s="1163">
        <v>2895.4070242359608</v>
      </c>
      <c r="D64" s="1163">
        <v>1038</v>
      </c>
      <c r="E64" s="1163">
        <v>168.72903639570308</v>
      </c>
      <c r="F64" s="1164">
        <f t="shared" si="3"/>
        <v>4102.1360606316639</v>
      </c>
      <c r="G64" s="1163">
        <v>594.04</v>
      </c>
      <c r="H64" s="1164">
        <f t="shared" si="1"/>
        <v>4696.1760606316639</v>
      </c>
      <c r="I64" s="1163">
        <v>636.98954533191124</v>
      </c>
      <c r="J64" s="1163">
        <v>173.72442145415761</v>
      </c>
      <c r="K64" s="1163">
        <v>4343.1105363539409</v>
      </c>
      <c r="L64" s="1163">
        <v>1737.2442145415762</v>
      </c>
      <c r="M64" s="1163">
        <v>2810</v>
      </c>
      <c r="N64" s="1163">
        <v>3850</v>
      </c>
      <c r="O64" s="1164">
        <f t="shared" si="2"/>
        <v>7952.1360606316639</v>
      </c>
    </row>
    <row r="65" spans="1:15" s="1135" customFormat="1" ht="16.2" customHeight="1">
      <c r="A65" s="1143" t="s">
        <v>186</v>
      </c>
      <c r="B65" s="1143" t="s">
        <v>98</v>
      </c>
      <c r="C65" s="1159">
        <v>1724.107255619796</v>
      </c>
      <c r="D65" s="1159">
        <v>57</v>
      </c>
      <c r="E65" s="1159">
        <v>168.72901080631755</v>
      </c>
      <c r="F65" s="1160">
        <f t="shared" si="3"/>
        <v>1949.8362664261135</v>
      </c>
      <c r="G65" s="1159">
        <v>833.70999999999992</v>
      </c>
      <c r="H65" s="1160">
        <f t="shared" si="1"/>
        <v>2783.5462664261136</v>
      </c>
      <c r="I65" s="1159">
        <v>379.30359623635513</v>
      </c>
      <c r="J65" s="1159">
        <v>103.44643533718775</v>
      </c>
      <c r="K65" s="1159">
        <v>2586.1608834296935</v>
      </c>
      <c r="L65" s="1159">
        <v>1034.4643533718775</v>
      </c>
      <c r="M65" s="1159">
        <v>7841</v>
      </c>
      <c r="N65" s="1159">
        <v>7841</v>
      </c>
      <c r="O65" s="1160">
        <f t="shared" si="2"/>
        <v>9790.8362664261131</v>
      </c>
    </row>
    <row r="66" spans="1:15" s="1135" customFormat="1" ht="16.2" customHeight="1">
      <c r="A66" s="1144" t="s">
        <v>282</v>
      </c>
      <c r="B66" s="1144" t="s">
        <v>99</v>
      </c>
      <c r="C66" s="1161">
        <v>3326.1365224821102</v>
      </c>
      <c r="D66" s="1161">
        <v>828</v>
      </c>
      <c r="E66" s="1161">
        <v>168.72906641000964</v>
      </c>
      <c r="F66" s="1162">
        <f t="shared" si="3"/>
        <v>4322.8655888921203</v>
      </c>
      <c r="G66" s="1161">
        <v>516.08000000000004</v>
      </c>
      <c r="H66" s="1162">
        <f t="shared" si="1"/>
        <v>4838.9455888921202</v>
      </c>
      <c r="I66" s="1161">
        <v>731.75003494606426</v>
      </c>
      <c r="J66" s="1161">
        <v>199.56819134892663</v>
      </c>
      <c r="K66" s="1161">
        <v>4989.2047837231657</v>
      </c>
      <c r="L66" s="1161">
        <v>1995.681913489266</v>
      </c>
      <c r="M66" s="1161">
        <v>2122</v>
      </c>
      <c r="N66" s="1161">
        <v>2122</v>
      </c>
      <c r="O66" s="1162">
        <f t="shared" si="2"/>
        <v>6444.8655888921203</v>
      </c>
    </row>
    <row r="67" spans="1:15" s="1135" customFormat="1" ht="16.2" customHeight="1">
      <c r="A67" s="1144" t="s">
        <v>284</v>
      </c>
      <c r="B67" s="1144" t="s">
        <v>100</v>
      </c>
      <c r="C67" s="1161">
        <v>2031.8821076890135</v>
      </c>
      <c r="D67" s="1161">
        <v>335</v>
      </c>
      <c r="E67" s="1161">
        <v>450.23480947476827</v>
      </c>
      <c r="F67" s="1162">
        <f t="shared" si="3"/>
        <v>2817.1169171637816</v>
      </c>
      <c r="G67" s="1161">
        <v>756.79</v>
      </c>
      <c r="H67" s="1162">
        <f t="shared" si="1"/>
        <v>3573.9069171637816</v>
      </c>
      <c r="I67" s="1161">
        <v>447.01406369158298</v>
      </c>
      <c r="J67" s="1161">
        <v>121.91292646134079</v>
      </c>
      <c r="K67" s="1161">
        <v>3047.8231615335203</v>
      </c>
      <c r="L67" s="1161">
        <v>1219.1292646134082</v>
      </c>
      <c r="M67" s="1161">
        <v>7550</v>
      </c>
      <c r="N67" s="1161">
        <v>7812</v>
      </c>
      <c r="O67" s="1162">
        <f t="shared" si="2"/>
        <v>10629.116917163781</v>
      </c>
    </row>
    <row r="68" spans="1:15" s="1135" customFormat="1" ht="16.2" customHeight="1">
      <c r="A68" s="1144" t="s">
        <v>286</v>
      </c>
      <c r="B68" s="1144" t="s">
        <v>101</v>
      </c>
      <c r="C68" s="1161">
        <v>3195.631703642091</v>
      </c>
      <c r="D68" s="1161">
        <v>1217</v>
      </c>
      <c r="E68" s="1161">
        <v>168.72899612236105</v>
      </c>
      <c r="F68" s="1162">
        <f t="shared" si="3"/>
        <v>4581.3606997644529</v>
      </c>
      <c r="G68" s="1161">
        <v>592.66</v>
      </c>
      <c r="H68" s="1162">
        <f t="shared" si="1"/>
        <v>5174.0206997644527</v>
      </c>
      <c r="I68" s="1161">
        <v>703.03897480126011</v>
      </c>
      <c r="J68" s="1161">
        <v>191.73790221852548</v>
      </c>
      <c r="K68" s="1161">
        <v>4793.4475554631363</v>
      </c>
      <c r="L68" s="1161">
        <v>1917.3790221852544</v>
      </c>
      <c r="M68" s="1161">
        <v>2346</v>
      </c>
      <c r="N68" s="1161">
        <v>2867</v>
      </c>
      <c r="O68" s="1162">
        <f t="shared" si="2"/>
        <v>7448.3606997644529</v>
      </c>
    </row>
    <row r="69" spans="1:15" s="1135" customFormat="1" ht="16.2" customHeight="1">
      <c r="A69" s="1145" t="s">
        <v>187</v>
      </c>
      <c r="B69" s="1145" t="s">
        <v>1074</v>
      </c>
      <c r="C69" s="1163">
        <v>2617.4113157162901</v>
      </c>
      <c r="D69" s="1163">
        <v>849</v>
      </c>
      <c r="E69" s="1163">
        <v>168.72905806764456</v>
      </c>
      <c r="F69" s="1164">
        <f t="shared" si="3"/>
        <v>3635.1403737839346</v>
      </c>
      <c r="G69" s="1163">
        <v>829.12</v>
      </c>
      <c r="H69" s="1164">
        <f t="shared" ref="H69:H74" si="4">SUM(F69:G69)</f>
        <v>4464.2603737839345</v>
      </c>
      <c r="I69" s="1163">
        <v>575.83048945758389</v>
      </c>
      <c r="J69" s="1163">
        <v>157.04467894297741</v>
      </c>
      <c r="K69" s="1163">
        <v>3926.1169735744356</v>
      </c>
      <c r="L69" s="1163">
        <v>1570.4467894297741</v>
      </c>
      <c r="M69" s="1163">
        <v>4854</v>
      </c>
      <c r="N69" s="1163">
        <v>5446</v>
      </c>
      <c r="O69" s="1164">
        <f t="shared" ref="O69:O74" si="5">F69+N69</f>
        <v>9081.1403737839355</v>
      </c>
    </row>
    <row r="70" spans="1:15" s="1135" customFormat="1" ht="16.2" customHeight="1">
      <c r="A70" s="1144" t="s">
        <v>188</v>
      </c>
      <c r="B70" s="1144" t="s">
        <v>1075</v>
      </c>
      <c r="C70" s="1159">
        <v>2913.9341237232757</v>
      </c>
      <c r="D70" s="1159">
        <v>1268</v>
      </c>
      <c r="E70" s="1159">
        <v>168.72916666666666</v>
      </c>
      <c r="F70" s="1160">
        <f t="shared" ref="F70:F74" si="6">SUM(C70:E70)</f>
        <v>4350.6632903899426</v>
      </c>
      <c r="G70" s="1159">
        <v>730.06</v>
      </c>
      <c r="H70" s="1160">
        <f t="shared" si="4"/>
        <v>5080.7232903899421</v>
      </c>
      <c r="I70" s="1159">
        <v>641.06550721912049</v>
      </c>
      <c r="J70" s="1159">
        <v>174.83604742339654</v>
      </c>
      <c r="K70" s="1159">
        <v>4370.901185584913</v>
      </c>
      <c r="L70" s="1159">
        <v>1748.3604742339651</v>
      </c>
      <c r="M70" s="1159">
        <v>3999</v>
      </c>
      <c r="N70" s="1159">
        <v>3999</v>
      </c>
      <c r="O70" s="1160">
        <f t="shared" si="5"/>
        <v>8349.6632903899426</v>
      </c>
    </row>
    <row r="71" spans="1:15" s="1135" customFormat="1" ht="16.2" customHeight="1">
      <c r="A71" s="1144" t="s">
        <v>290</v>
      </c>
      <c r="B71" s="1144" t="s">
        <v>11</v>
      </c>
      <c r="C71" s="1161">
        <v>2933.4517083048354</v>
      </c>
      <c r="D71" s="1161">
        <v>1027</v>
      </c>
      <c r="E71" s="1161">
        <v>168.7290310225967</v>
      </c>
      <c r="F71" s="1162">
        <f t="shared" si="6"/>
        <v>4129.1807393274321</v>
      </c>
      <c r="G71" s="1161">
        <v>715.61</v>
      </c>
      <c r="H71" s="1162">
        <f t="shared" si="4"/>
        <v>4844.7907393274318</v>
      </c>
      <c r="I71" s="1161">
        <v>645.35937582706379</v>
      </c>
      <c r="J71" s="1161">
        <v>176.0071024982901</v>
      </c>
      <c r="K71" s="1161">
        <v>4400.1775624572529</v>
      </c>
      <c r="L71" s="1161">
        <v>1760.0710249829012</v>
      </c>
      <c r="M71" s="1161">
        <v>3811</v>
      </c>
      <c r="N71" s="1161">
        <v>5360</v>
      </c>
      <c r="O71" s="1162">
        <f t="shared" si="5"/>
        <v>9489.1807393274321</v>
      </c>
    </row>
    <row r="72" spans="1:15" s="1135" customFormat="1" ht="16.2" customHeight="1">
      <c r="A72" s="1144" t="s">
        <v>189</v>
      </c>
      <c r="B72" s="1144" t="s">
        <v>1076</v>
      </c>
      <c r="C72" s="1161">
        <v>3249.6380602843083</v>
      </c>
      <c r="D72" s="1161">
        <v>1231</v>
      </c>
      <c r="E72" s="1161">
        <v>168.7292696320703</v>
      </c>
      <c r="F72" s="1162">
        <f t="shared" si="6"/>
        <v>4649.3673299163784</v>
      </c>
      <c r="G72" s="1161">
        <v>798.7</v>
      </c>
      <c r="H72" s="1162">
        <f t="shared" si="4"/>
        <v>5448.0673299163782</v>
      </c>
      <c r="I72" s="1161">
        <v>714.92037326254786</v>
      </c>
      <c r="J72" s="1161">
        <v>194.97828361705848</v>
      </c>
      <c r="K72" s="1161">
        <v>4874.4570904264629</v>
      </c>
      <c r="L72" s="1161">
        <v>1949.7828361705854</v>
      </c>
      <c r="M72" s="1161">
        <v>2784</v>
      </c>
      <c r="N72" s="1161">
        <v>2784</v>
      </c>
      <c r="O72" s="1162">
        <f t="shared" si="5"/>
        <v>7433.3673299163784</v>
      </c>
    </row>
    <row r="73" spans="1:15" s="1135" customFormat="1" ht="16.2" customHeight="1">
      <c r="A73" s="1145" t="s">
        <v>293</v>
      </c>
      <c r="B73" s="1145" t="s">
        <v>127</v>
      </c>
      <c r="C73" s="1165">
        <v>3250.4725850610125</v>
      </c>
      <c r="D73" s="1165">
        <v>1267</v>
      </c>
      <c r="E73" s="1165">
        <v>168.72904483430798</v>
      </c>
      <c r="F73" s="1166">
        <f t="shared" si="6"/>
        <v>4686.2016298953204</v>
      </c>
      <c r="G73" s="1165">
        <v>705.67</v>
      </c>
      <c r="H73" s="1166">
        <f t="shared" si="4"/>
        <v>5391.8716298953204</v>
      </c>
      <c r="I73" s="1165">
        <v>715.10396871342277</v>
      </c>
      <c r="J73" s="1165">
        <v>195.02835510366077</v>
      </c>
      <c r="K73" s="1165">
        <v>4875.708877591519</v>
      </c>
      <c r="L73" s="1165">
        <v>1950.2835510366072</v>
      </c>
      <c r="M73" s="1165">
        <v>2562</v>
      </c>
      <c r="N73" s="1165">
        <v>3605</v>
      </c>
      <c r="O73" s="1166">
        <f t="shared" si="5"/>
        <v>8291.2016298953204</v>
      </c>
    </row>
    <row r="74" spans="1:15" s="1137" customFormat="1" ht="16.2" customHeight="1">
      <c r="A74" s="1136"/>
      <c r="B74" s="1136" t="s">
        <v>1077</v>
      </c>
      <c r="C74" s="1167">
        <v>2572.8243423631711</v>
      </c>
      <c r="D74" s="1167">
        <v>697</v>
      </c>
      <c r="E74" s="1167">
        <v>212.13954626035706</v>
      </c>
      <c r="F74" s="1167">
        <f t="shared" si="6"/>
        <v>3481.963888623528</v>
      </c>
      <c r="G74" s="1167">
        <v>705.28672061088969</v>
      </c>
      <c r="H74" s="1167">
        <f t="shared" si="4"/>
        <v>4187.2506092344174</v>
      </c>
      <c r="I74" s="1167">
        <v>561.27430219595954</v>
      </c>
      <c r="J74" s="1167">
        <v>156.87406974849983</v>
      </c>
      <c r="K74" s="1167">
        <v>3897.7164717901569</v>
      </c>
      <c r="L74" s="1167">
        <v>1504.3860795064854</v>
      </c>
      <c r="M74" s="1167">
        <v>4395</v>
      </c>
      <c r="N74" s="1167">
        <v>5001</v>
      </c>
      <c r="O74" s="1167">
        <f t="shared" si="5"/>
        <v>8482.963888623528</v>
      </c>
    </row>
    <row r="75" spans="1:15" s="1139" customFormat="1" ht="9.6" customHeight="1">
      <c r="A75" s="1138"/>
      <c r="C75" s="1140"/>
      <c r="D75" s="1140"/>
      <c r="E75" s="1140"/>
      <c r="F75" s="1140"/>
      <c r="G75" s="1140"/>
      <c r="H75" s="1140"/>
      <c r="I75" s="1140"/>
      <c r="J75" s="1140"/>
      <c r="K75" s="1140"/>
      <c r="L75" s="1140"/>
      <c r="M75" s="1140"/>
      <c r="N75" s="1138"/>
      <c r="O75" s="1140"/>
    </row>
    <row r="76" spans="1:15" s="1139" customFormat="1" ht="16.2" customHeight="1">
      <c r="C76" s="1138" t="s">
        <v>1096</v>
      </c>
      <c r="D76" s="1140"/>
      <c r="E76" s="1140"/>
      <c r="F76" s="1140"/>
      <c r="G76" s="1140"/>
      <c r="H76" s="1140"/>
      <c r="I76" s="1140"/>
      <c r="J76" s="1140"/>
      <c r="K76" s="1140"/>
      <c r="L76" s="1140"/>
      <c r="M76" s="1141"/>
      <c r="N76" s="1138"/>
      <c r="O76" s="1140"/>
    </row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70" fitToWidth="0" fitToHeight="0" orientation="portrait" r:id="rId1"/>
  <headerFooter alignWithMargins="0">
    <oddHeader>&amp;L&amp;"Arial,Bold"&amp;18FY2016-17 Budget Letter
Source Data Summary</oddHeader>
  </headerFooter>
  <colBreaks count="1" manualBreakCount="1">
    <brk id="8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74"/>
  <sheetViews>
    <sheetView zoomScaleNormal="100" zoomScaleSheetLayoutView="80" workbookViewId="0">
      <pane xSplit="2" ySplit="3" topLeftCell="C5" activePane="bottomRight" state="frozen"/>
      <selection activeCell="A4" sqref="A4"/>
      <selection pane="topRight" activeCell="A4" sqref="A4"/>
      <selection pane="bottomLeft" activeCell="A4" sqref="A4"/>
      <selection pane="bottomRight" activeCell="C5" sqref="C5"/>
    </sheetView>
  </sheetViews>
  <sheetFormatPr defaultColWidth="8.88671875" defaultRowHeight="13.2"/>
  <cols>
    <col min="1" max="1" width="3.44140625" style="146" bestFit="1" customWidth="1"/>
    <col min="2" max="2" width="17.88671875" style="146" customWidth="1"/>
    <col min="3" max="3" width="14.6640625" style="146" customWidth="1"/>
    <col min="4" max="4" width="12.88671875" style="146" customWidth="1"/>
    <col min="5" max="5" width="13.88671875" style="146" customWidth="1"/>
    <col min="6" max="6" width="13.5546875" style="146" customWidth="1"/>
    <col min="7" max="38" width="12.88671875" style="146" customWidth="1"/>
    <col min="39" max="39" width="15.5546875" style="146" customWidth="1"/>
    <col min="40" max="40" width="15.44140625" style="146" customWidth="1"/>
    <col min="41" max="16384" width="8.88671875" style="146"/>
  </cols>
  <sheetData>
    <row r="1" spans="1:40" ht="24.6" customHeight="1">
      <c r="A1" s="1211" t="s">
        <v>137</v>
      </c>
      <c r="B1" s="1211"/>
      <c r="C1" s="1212" t="s">
        <v>635</v>
      </c>
      <c r="D1" s="1210" t="s">
        <v>818</v>
      </c>
      <c r="E1" s="1210"/>
      <c r="F1" s="1210"/>
      <c r="G1" s="1210"/>
      <c r="H1" s="1210"/>
      <c r="I1" s="1210"/>
      <c r="J1" s="1210"/>
      <c r="K1" s="1210" t="s">
        <v>818</v>
      </c>
      <c r="L1" s="1210"/>
      <c r="M1" s="1210"/>
      <c r="N1" s="1210"/>
      <c r="O1" s="1210"/>
      <c r="P1" s="1210"/>
      <c r="Q1" s="1210"/>
      <c r="R1" s="1210"/>
      <c r="S1" s="1210" t="s">
        <v>818</v>
      </c>
      <c r="T1" s="1210"/>
      <c r="U1" s="1210"/>
      <c r="V1" s="1210"/>
      <c r="W1" s="1210"/>
      <c r="X1" s="1210"/>
      <c r="Y1" s="1210"/>
      <c r="Z1" s="1210"/>
      <c r="AA1" s="1213" t="s">
        <v>818</v>
      </c>
      <c r="AB1" s="1214"/>
      <c r="AC1" s="1214"/>
      <c r="AD1" s="1214"/>
      <c r="AE1" s="1214"/>
      <c r="AF1" s="1214"/>
      <c r="AG1" s="1215"/>
      <c r="AH1" s="1213" t="s">
        <v>818</v>
      </c>
      <c r="AI1" s="1214"/>
      <c r="AJ1" s="1214"/>
      <c r="AK1" s="1214"/>
      <c r="AL1" s="1214"/>
      <c r="AM1" s="1215"/>
      <c r="AN1" s="1209" t="s">
        <v>781</v>
      </c>
    </row>
    <row r="2" spans="1:40" ht="139.94999999999999" customHeight="1">
      <c r="A2" s="1211"/>
      <c r="B2" s="1211"/>
      <c r="C2" s="1212"/>
      <c r="D2" s="990" t="s">
        <v>814</v>
      </c>
      <c r="E2" s="725" t="s">
        <v>785</v>
      </c>
      <c r="F2" s="725" t="s">
        <v>986</v>
      </c>
      <c r="G2" s="725" t="s">
        <v>786</v>
      </c>
      <c r="H2" s="725" t="s">
        <v>787</v>
      </c>
      <c r="I2" s="725" t="s">
        <v>788</v>
      </c>
      <c r="J2" s="725" t="s">
        <v>789</v>
      </c>
      <c r="K2" s="725" t="s">
        <v>790</v>
      </c>
      <c r="L2" s="725" t="s">
        <v>791</v>
      </c>
      <c r="M2" s="725" t="s">
        <v>792</v>
      </c>
      <c r="N2" s="725" t="s">
        <v>793</v>
      </c>
      <c r="O2" s="725" t="s">
        <v>794</v>
      </c>
      <c r="P2" s="725" t="s">
        <v>795</v>
      </c>
      <c r="Q2" s="725" t="s">
        <v>796</v>
      </c>
      <c r="R2" s="725" t="s">
        <v>797</v>
      </c>
      <c r="S2" s="725" t="s">
        <v>798</v>
      </c>
      <c r="T2" s="725" t="s">
        <v>799</v>
      </c>
      <c r="U2" s="725" t="s">
        <v>800</v>
      </c>
      <c r="V2" s="725" t="s">
        <v>801</v>
      </c>
      <c r="W2" s="725" t="s">
        <v>802</v>
      </c>
      <c r="X2" s="725" t="s">
        <v>803</v>
      </c>
      <c r="Y2" s="725" t="s">
        <v>804</v>
      </c>
      <c r="Z2" s="725" t="s">
        <v>805</v>
      </c>
      <c r="AA2" s="725" t="s">
        <v>806</v>
      </c>
      <c r="AB2" s="725" t="s">
        <v>807</v>
      </c>
      <c r="AC2" s="725" t="s">
        <v>808</v>
      </c>
      <c r="AD2" s="990" t="s">
        <v>812</v>
      </c>
      <c r="AE2" s="990" t="s">
        <v>813</v>
      </c>
      <c r="AF2" s="990" t="s">
        <v>1031</v>
      </c>
      <c r="AG2" s="990" t="s">
        <v>962</v>
      </c>
      <c r="AH2" s="990" t="s">
        <v>961</v>
      </c>
      <c r="AI2" s="990" t="s">
        <v>960</v>
      </c>
      <c r="AJ2" s="1147" t="s">
        <v>1099</v>
      </c>
      <c r="AK2" s="725" t="s">
        <v>809</v>
      </c>
      <c r="AL2" s="725" t="s">
        <v>1133</v>
      </c>
      <c r="AM2" s="990" t="s">
        <v>815</v>
      </c>
      <c r="AN2" s="1209"/>
    </row>
    <row r="3" spans="1:40" s="275" customFormat="1">
      <c r="A3" s="97"/>
      <c r="B3" s="98"/>
      <c r="C3" s="99">
        <v>1</v>
      </c>
      <c r="D3" s="99">
        <f>+C3+1</f>
        <v>2</v>
      </c>
      <c r="E3" s="99">
        <f>+D3+1</f>
        <v>3</v>
      </c>
      <c r="F3" s="99">
        <f t="shared" ref="F3:AN3" si="0">+E3+1</f>
        <v>4</v>
      </c>
      <c r="G3" s="99">
        <f t="shared" si="0"/>
        <v>5</v>
      </c>
      <c r="H3" s="99">
        <f t="shared" si="0"/>
        <v>6</v>
      </c>
      <c r="I3" s="99">
        <f t="shared" si="0"/>
        <v>7</v>
      </c>
      <c r="J3" s="99">
        <f t="shared" si="0"/>
        <v>8</v>
      </c>
      <c r="K3" s="99">
        <f t="shared" si="0"/>
        <v>9</v>
      </c>
      <c r="L3" s="99">
        <f t="shared" si="0"/>
        <v>10</v>
      </c>
      <c r="M3" s="99">
        <f t="shared" si="0"/>
        <v>11</v>
      </c>
      <c r="N3" s="99">
        <f t="shared" si="0"/>
        <v>12</v>
      </c>
      <c r="O3" s="99">
        <f t="shared" si="0"/>
        <v>13</v>
      </c>
      <c r="P3" s="99">
        <f t="shared" si="0"/>
        <v>14</v>
      </c>
      <c r="Q3" s="99">
        <f t="shared" si="0"/>
        <v>15</v>
      </c>
      <c r="R3" s="99">
        <f t="shared" si="0"/>
        <v>16</v>
      </c>
      <c r="S3" s="99">
        <f t="shared" si="0"/>
        <v>17</v>
      </c>
      <c r="T3" s="99">
        <f t="shared" si="0"/>
        <v>18</v>
      </c>
      <c r="U3" s="99">
        <f t="shared" si="0"/>
        <v>19</v>
      </c>
      <c r="V3" s="99">
        <f t="shared" si="0"/>
        <v>20</v>
      </c>
      <c r="W3" s="99">
        <f t="shared" si="0"/>
        <v>21</v>
      </c>
      <c r="X3" s="99">
        <f t="shared" si="0"/>
        <v>22</v>
      </c>
      <c r="Y3" s="99">
        <f t="shared" si="0"/>
        <v>23</v>
      </c>
      <c r="Z3" s="99">
        <f t="shared" si="0"/>
        <v>24</v>
      </c>
      <c r="AA3" s="99">
        <f t="shared" si="0"/>
        <v>25</v>
      </c>
      <c r="AB3" s="99">
        <f t="shared" si="0"/>
        <v>26</v>
      </c>
      <c r="AC3" s="99">
        <f t="shared" si="0"/>
        <v>27</v>
      </c>
      <c r="AD3" s="99">
        <f t="shared" ref="AD3" si="1">+AC3+1</f>
        <v>28</v>
      </c>
      <c r="AE3" s="99">
        <f t="shared" ref="AE3" si="2">+AD3+1</f>
        <v>29</v>
      </c>
      <c r="AF3" s="99">
        <f t="shared" ref="AF3" si="3">+AE3+1</f>
        <v>30</v>
      </c>
      <c r="AG3" s="99">
        <f t="shared" ref="AG3" si="4">+AF3+1</f>
        <v>31</v>
      </c>
      <c r="AH3" s="99">
        <f t="shared" ref="AH3" si="5">+AG3+1</f>
        <v>32</v>
      </c>
      <c r="AI3" s="99">
        <f t="shared" ref="AI3" si="6">+AH3+1</f>
        <v>33</v>
      </c>
      <c r="AJ3" s="99">
        <f t="shared" ref="AJ3" si="7">+AI3+1</f>
        <v>34</v>
      </c>
      <c r="AK3" s="99">
        <f t="shared" ref="AK3" si="8">+AJ3+1</f>
        <v>35</v>
      </c>
      <c r="AL3" s="99">
        <f t="shared" si="0"/>
        <v>36</v>
      </c>
      <c r="AM3" s="99">
        <f t="shared" si="0"/>
        <v>37</v>
      </c>
      <c r="AN3" s="99">
        <f t="shared" si="0"/>
        <v>38</v>
      </c>
    </row>
    <row r="4" spans="1:40" s="275" customFormat="1" ht="25.95" hidden="1" customHeight="1">
      <c r="A4" s="32"/>
      <c r="B4" s="31"/>
      <c r="C4" s="33" t="s">
        <v>395</v>
      </c>
      <c r="D4" s="34" t="s">
        <v>417</v>
      </c>
      <c r="E4" s="34" t="s">
        <v>309</v>
      </c>
      <c r="F4" s="34" t="s">
        <v>305</v>
      </c>
      <c r="G4" s="34" t="s">
        <v>311</v>
      </c>
      <c r="H4" s="34" t="s">
        <v>311</v>
      </c>
      <c r="I4" s="34" t="s">
        <v>311</v>
      </c>
      <c r="J4" s="34" t="s">
        <v>311</v>
      </c>
      <c r="K4" s="34" t="s">
        <v>312</v>
      </c>
      <c r="L4" s="34" t="s">
        <v>311</v>
      </c>
      <c r="M4" s="34" t="s">
        <v>311</v>
      </c>
      <c r="N4" s="34" t="s">
        <v>311</v>
      </c>
      <c r="O4" s="34" t="s">
        <v>311</v>
      </c>
      <c r="P4" s="34" t="s">
        <v>311</v>
      </c>
      <c r="Q4" s="34" t="s">
        <v>311</v>
      </c>
      <c r="R4" s="34" t="s">
        <v>311</v>
      </c>
      <c r="S4" s="34" t="s">
        <v>311</v>
      </c>
      <c r="T4" s="34" t="s">
        <v>311</v>
      </c>
      <c r="U4" s="34" t="s">
        <v>311</v>
      </c>
      <c r="V4" s="34" t="s">
        <v>311</v>
      </c>
      <c r="W4" s="34" t="s">
        <v>311</v>
      </c>
      <c r="X4" s="34" t="s">
        <v>311</v>
      </c>
      <c r="Y4" s="34" t="s">
        <v>311</v>
      </c>
      <c r="Z4" s="34" t="s">
        <v>311</v>
      </c>
      <c r="AA4" s="34" t="s">
        <v>311</v>
      </c>
      <c r="AB4" s="34" t="s">
        <v>311</v>
      </c>
      <c r="AC4" s="34" t="s">
        <v>311</v>
      </c>
      <c r="AD4" s="370"/>
      <c r="AE4" s="370"/>
      <c r="AF4" s="370"/>
      <c r="AG4" s="370"/>
      <c r="AH4" s="370"/>
      <c r="AI4" s="370"/>
      <c r="AJ4" s="370"/>
      <c r="AK4" s="34" t="s">
        <v>313</v>
      </c>
      <c r="AL4" s="34" t="s">
        <v>313</v>
      </c>
      <c r="AM4" s="33"/>
      <c r="AN4" s="33"/>
    </row>
    <row r="5" spans="1:40" ht="15.6" customHeight="1">
      <c r="A5" s="1021">
        <v>1</v>
      </c>
      <c r="B5" s="1022" t="s">
        <v>39</v>
      </c>
      <c r="C5" s="1023">
        <f>+'2_State Distrib and Adjs'!BC5</f>
        <v>51993084</v>
      </c>
      <c r="D5" s="1023">
        <v>-4843</v>
      </c>
      <c r="E5" s="1023"/>
      <c r="F5" s="1023"/>
      <c r="G5" s="1023">
        <v>0</v>
      </c>
      <c r="H5" s="1023">
        <v>0</v>
      </c>
      <c r="I5" s="1023">
        <v>0</v>
      </c>
      <c r="J5" s="1023">
        <v>0</v>
      </c>
      <c r="K5" s="1023">
        <v>0</v>
      </c>
      <c r="L5" s="1023">
        <v>0</v>
      </c>
      <c r="M5" s="1023">
        <v>0</v>
      </c>
      <c r="N5" s="1023">
        <v>0</v>
      </c>
      <c r="O5" s="1023">
        <v>0</v>
      </c>
      <c r="P5" s="1023">
        <v>0</v>
      </c>
      <c r="Q5" s="1023">
        <v>0</v>
      </c>
      <c r="R5" s="1023">
        <v>0</v>
      </c>
      <c r="S5" s="1023">
        <v>0</v>
      </c>
      <c r="T5" s="1023">
        <v>0</v>
      </c>
      <c r="U5" s="1023">
        <v>0</v>
      </c>
      <c r="V5" s="1023">
        <v>0</v>
      </c>
      <c r="W5" s="1023">
        <v>0</v>
      </c>
      <c r="X5" s="1023">
        <v>0</v>
      </c>
      <c r="Y5" s="1023">
        <v>0</v>
      </c>
      <c r="Z5" s="1023">
        <v>0</v>
      </c>
      <c r="AA5" s="1023">
        <v>-8428</v>
      </c>
      <c r="AB5" s="1023">
        <v>-42140</v>
      </c>
      <c r="AC5" s="1023">
        <v>-6020</v>
      </c>
      <c r="AD5" s="1023">
        <v>0</v>
      </c>
      <c r="AE5" s="1023">
        <v>0</v>
      </c>
      <c r="AF5" s="1024">
        <v>0</v>
      </c>
      <c r="AG5" s="1024">
        <v>0</v>
      </c>
      <c r="AH5" s="1024">
        <v>0</v>
      </c>
      <c r="AI5" s="1024">
        <v>0</v>
      </c>
      <c r="AJ5" s="1024">
        <v>0</v>
      </c>
      <c r="AK5" s="1023">
        <v>-89939.199999999997</v>
      </c>
      <c r="AL5" s="1023">
        <v>-78019.199999999997</v>
      </c>
      <c r="AM5" s="1025">
        <f t="shared" ref="AM5:AM39" si="9">SUM(D5:AL5)</f>
        <v>-229389.40000000002</v>
      </c>
      <c r="AN5" s="1026">
        <f t="shared" ref="AN5:AN39" si="10">SUM(C5:AL5)</f>
        <v>51763694.599999994</v>
      </c>
    </row>
    <row r="6" spans="1:40" ht="15.6" customHeight="1">
      <c r="A6" s="1027">
        <v>2</v>
      </c>
      <c r="B6" s="1028" t="s">
        <v>40</v>
      </c>
      <c r="C6" s="1029">
        <f>+'2_State Distrib and Adjs'!BC6</f>
        <v>29043893</v>
      </c>
      <c r="D6" s="1029">
        <v>-1704</v>
      </c>
      <c r="E6" s="1029"/>
      <c r="F6" s="1029"/>
      <c r="G6" s="1029">
        <v>0</v>
      </c>
      <c r="H6" s="1029">
        <v>0</v>
      </c>
      <c r="I6" s="1029">
        <v>0</v>
      </c>
      <c r="J6" s="1029">
        <v>0</v>
      </c>
      <c r="K6" s="1029">
        <v>0</v>
      </c>
      <c r="L6" s="1029">
        <v>0</v>
      </c>
      <c r="M6" s="1029">
        <v>0</v>
      </c>
      <c r="N6" s="1029">
        <v>0</v>
      </c>
      <c r="O6" s="1029">
        <v>0</v>
      </c>
      <c r="P6" s="1029">
        <v>0</v>
      </c>
      <c r="Q6" s="1029">
        <v>0</v>
      </c>
      <c r="R6" s="1029">
        <v>0</v>
      </c>
      <c r="S6" s="1029">
        <v>0</v>
      </c>
      <c r="T6" s="1029">
        <v>0</v>
      </c>
      <c r="U6" s="1029">
        <v>0</v>
      </c>
      <c r="V6" s="1029">
        <v>0</v>
      </c>
      <c r="W6" s="1029">
        <v>0</v>
      </c>
      <c r="X6" s="1029">
        <v>0</v>
      </c>
      <c r="Y6" s="1029">
        <v>-1490.5</v>
      </c>
      <c r="Z6" s="1029">
        <v>0</v>
      </c>
      <c r="AA6" s="1029">
        <v>0</v>
      </c>
      <c r="AB6" s="1029">
        <v>0</v>
      </c>
      <c r="AC6" s="1029">
        <v>0</v>
      </c>
      <c r="AD6" s="1029">
        <v>0</v>
      </c>
      <c r="AE6" s="1029">
        <v>0</v>
      </c>
      <c r="AF6" s="1029">
        <v>0</v>
      </c>
      <c r="AG6" s="1029">
        <v>0</v>
      </c>
      <c r="AH6" s="1029">
        <v>0</v>
      </c>
      <c r="AI6" s="1029">
        <v>0</v>
      </c>
      <c r="AJ6" s="1029">
        <v>0</v>
      </c>
      <c r="AK6" s="1029">
        <v>-28170.55</v>
      </c>
      <c r="AL6" s="1029">
        <v>-28170.55</v>
      </c>
      <c r="AM6" s="1030">
        <f t="shared" si="9"/>
        <v>-59535.6</v>
      </c>
      <c r="AN6" s="1031">
        <f t="shared" si="10"/>
        <v>28984357.399999999</v>
      </c>
    </row>
    <row r="7" spans="1:40" ht="15.6" customHeight="1">
      <c r="A7" s="1027">
        <v>3</v>
      </c>
      <c r="B7" s="1028" t="s">
        <v>41</v>
      </c>
      <c r="C7" s="1029">
        <f>+'2_State Distrib and Adjs'!BC7</f>
        <v>96558029</v>
      </c>
      <c r="D7" s="1029">
        <v>-12022</v>
      </c>
      <c r="E7" s="1029"/>
      <c r="F7" s="1029"/>
      <c r="G7" s="1029">
        <v>-9775.5</v>
      </c>
      <c r="H7" s="1029">
        <v>0</v>
      </c>
      <c r="I7" s="1029">
        <v>0</v>
      </c>
      <c r="J7" s="1029">
        <v>0</v>
      </c>
      <c r="K7" s="1029">
        <v>0</v>
      </c>
      <c r="L7" s="1029">
        <v>0</v>
      </c>
      <c r="M7" s="1029">
        <v>0</v>
      </c>
      <c r="N7" s="1029">
        <v>0</v>
      </c>
      <c r="O7" s="1029">
        <v>-104272</v>
      </c>
      <c r="P7" s="1029">
        <v>0</v>
      </c>
      <c r="Q7" s="1029">
        <v>0</v>
      </c>
      <c r="R7" s="1029">
        <v>0</v>
      </c>
      <c r="S7" s="1029">
        <v>-13034</v>
      </c>
      <c r="T7" s="1029">
        <v>0</v>
      </c>
      <c r="U7" s="1029">
        <v>0</v>
      </c>
      <c r="V7" s="1029">
        <v>0</v>
      </c>
      <c r="W7" s="1029">
        <v>0</v>
      </c>
      <c r="X7" s="1029">
        <v>-39102</v>
      </c>
      <c r="Y7" s="1029">
        <v>0</v>
      </c>
      <c r="Z7" s="1029">
        <v>0</v>
      </c>
      <c r="AA7" s="1029">
        <v>0</v>
      </c>
      <c r="AB7" s="1029">
        <v>0</v>
      </c>
      <c r="AC7" s="1029">
        <v>0</v>
      </c>
      <c r="AD7" s="1029">
        <v>0</v>
      </c>
      <c r="AE7" s="1029">
        <v>0</v>
      </c>
      <c r="AF7" s="1029">
        <v>0</v>
      </c>
      <c r="AG7" s="1029">
        <v>0</v>
      </c>
      <c r="AH7" s="1029">
        <v>0</v>
      </c>
      <c r="AI7" s="1029">
        <v>0</v>
      </c>
      <c r="AJ7" s="1029">
        <v>-52136</v>
      </c>
      <c r="AK7" s="1029">
        <v>-320099.90000000002</v>
      </c>
      <c r="AL7" s="1029">
        <v>-296198.05</v>
      </c>
      <c r="AM7" s="1030">
        <f t="shared" si="9"/>
        <v>-846639.45</v>
      </c>
      <c r="AN7" s="1031">
        <f t="shared" si="10"/>
        <v>95711389.549999997</v>
      </c>
    </row>
    <row r="8" spans="1:40" ht="15.6" customHeight="1">
      <c r="A8" s="1027">
        <v>4</v>
      </c>
      <c r="B8" s="1028" t="s">
        <v>42</v>
      </c>
      <c r="C8" s="1029">
        <f>+'2_State Distrib and Adjs'!BC8</f>
        <v>21951215</v>
      </c>
      <c r="D8" s="1029">
        <v>-5264</v>
      </c>
      <c r="E8" s="1029"/>
      <c r="F8" s="1029"/>
      <c r="G8" s="1029">
        <v>0</v>
      </c>
      <c r="H8" s="1029">
        <v>0</v>
      </c>
      <c r="I8" s="1029">
        <v>0</v>
      </c>
      <c r="J8" s="1029">
        <v>0</v>
      </c>
      <c r="K8" s="1029">
        <v>0</v>
      </c>
      <c r="L8" s="1029">
        <v>0</v>
      </c>
      <c r="M8" s="1029">
        <v>0</v>
      </c>
      <c r="N8" s="1029">
        <v>0</v>
      </c>
      <c r="O8" s="1029">
        <v>0</v>
      </c>
      <c r="P8" s="1029">
        <v>0</v>
      </c>
      <c r="Q8" s="1029">
        <v>0</v>
      </c>
      <c r="R8" s="1029">
        <v>0</v>
      </c>
      <c r="S8" s="1029">
        <v>0</v>
      </c>
      <c r="T8" s="1029">
        <v>0</v>
      </c>
      <c r="U8" s="1029">
        <v>0</v>
      </c>
      <c r="V8" s="1029">
        <v>0</v>
      </c>
      <c r="W8" s="1029">
        <v>0</v>
      </c>
      <c r="X8" s="1029">
        <v>0</v>
      </c>
      <c r="Y8" s="1029">
        <v>0</v>
      </c>
      <c r="Z8" s="1029">
        <v>0</v>
      </c>
      <c r="AA8" s="1029">
        <v>0</v>
      </c>
      <c r="AB8" s="1029">
        <v>0</v>
      </c>
      <c r="AC8" s="1029">
        <v>0</v>
      </c>
      <c r="AD8" s="1029">
        <v>0</v>
      </c>
      <c r="AE8" s="1029">
        <v>0</v>
      </c>
      <c r="AF8" s="1029">
        <v>0</v>
      </c>
      <c r="AG8" s="1029">
        <v>0</v>
      </c>
      <c r="AH8" s="1029">
        <v>0</v>
      </c>
      <c r="AI8" s="1029">
        <v>0</v>
      </c>
      <c r="AJ8" s="1029">
        <v>0</v>
      </c>
      <c r="AK8" s="1029">
        <v>-37110.550000000003</v>
      </c>
      <c r="AL8" s="1029">
        <v>-3835.2</v>
      </c>
      <c r="AM8" s="1030">
        <f t="shared" si="9"/>
        <v>-46209.75</v>
      </c>
      <c r="AN8" s="1031">
        <f t="shared" si="10"/>
        <v>21905005.25</v>
      </c>
    </row>
    <row r="9" spans="1:40" ht="15.6" customHeight="1">
      <c r="A9" s="1032">
        <v>5</v>
      </c>
      <c r="B9" s="1033" t="s">
        <v>43</v>
      </c>
      <c r="C9" s="1034">
        <f>+'2_State Distrib and Adjs'!BC9</f>
        <v>32076866</v>
      </c>
      <c r="D9" s="1034">
        <v>-2082</v>
      </c>
      <c r="E9" s="1034"/>
      <c r="F9" s="1034"/>
      <c r="G9" s="1034">
        <v>0</v>
      </c>
      <c r="H9" s="1034">
        <v>0</v>
      </c>
      <c r="I9" s="1034">
        <v>0</v>
      </c>
      <c r="J9" s="1034">
        <v>0</v>
      </c>
      <c r="K9" s="1034">
        <v>0</v>
      </c>
      <c r="L9" s="1034">
        <v>0</v>
      </c>
      <c r="M9" s="1034">
        <v>-1017.5</v>
      </c>
      <c r="N9" s="1034">
        <v>0</v>
      </c>
      <c r="O9" s="1034">
        <v>0</v>
      </c>
      <c r="P9" s="1034">
        <v>0</v>
      </c>
      <c r="Q9" s="1034">
        <v>0</v>
      </c>
      <c r="R9" s="1034">
        <v>0</v>
      </c>
      <c r="S9" s="1034">
        <v>0</v>
      </c>
      <c r="T9" s="1034">
        <v>0</v>
      </c>
      <c r="U9" s="1034">
        <v>0</v>
      </c>
      <c r="V9" s="1034">
        <v>0</v>
      </c>
      <c r="W9" s="1034">
        <v>0</v>
      </c>
      <c r="X9" s="1034">
        <v>0</v>
      </c>
      <c r="Y9" s="1034">
        <v>0</v>
      </c>
      <c r="Z9" s="1034">
        <v>0</v>
      </c>
      <c r="AA9" s="1034">
        <v>0</v>
      </c>
      <c r="AB9" s="1034">
        <v>0</v>
      </c>
      <c r="AC9" s="1034">
        <v>0</v>
      </c>
      <c r="AD9" s="1034">
        <v>0</v>
      </c>
      <c r="AE9" s="1034">
        <v>0</v>
      </c>
      <c r="AF9" s="1034">
        <v>0</v>
      </c>
      <c r="AG9" s="1034">
        <v>0</v>
      </c>
      <c r="AH9" s="1034">
        <v>0</v>
      </c>
      <c r="AI9" s="1034">
        <v>0</v>
      </c>
      <c r="AJ9" s="1034">
        <v>0</v>
      </c>
      <c r="AK9" s="1034">
        <v>-54945</v>
      </c>
      <c r="AL9" s="1034">
        <v>-80586.5</v>
      </c>
      <c r="AM9" s="1035">
        <f t="shared" si="9"/>
        <v>-138631</v>
      </c>
      <c r="AN9" s="1036">
        <f t="shared" si="10"/>
        <v>31938235</v>
      </c>
    </row>
    <row r="10" spans="1:40" ht="15.6" customHeight="1">
      <c r="A10" s="1021">
        <v>6</v>
      </c>
      <c r="B10" s="1022" t="s">
        <v>44</v>
      </c>
      <c r="C10" s="1023">
        <f>+'2_State Distrib and Adjs'!BC10</f>
        <v>34098257</v>
      </c>
      <c r="D10" s="1023">
        <v>-10431</v>
      </c>
      <c r="E10" s="1023"/>
      <c r="F10" s="1023"/>
      <c r="G10" s="1023">
        <v>0</v>
      </c>
      <c r="H10" s="1023">
        <v>0</v>
      </c>
      <c r="I10" s="1023">
        <v>0</v>
      </c>
      <c r="J10" s="1023">
        <v>0</v>
      </c>
      <c r="K10" s="1023">
        <v>0</v>
      </c>
      <c r="L10" s="1023">
        <v>0</v>
      </c>
      <c r="M10" s="1023">
        <v>0</v>
      </c>
      <c r="N10" s="1023">
        <v>0</v>
      </c>
      <c r="O10" s="1023">
        <v>0</v>
      </c>
      <c r="P10" s="1023">
        <v>0</v>
      </c>
      <c r="Q10" s="1023">
        <v>0</v>
      </c>
      <c r="R10" s="1023">
        <v>0</v>
      </c>
      <c r="S10" s="1023">
        <v>0</v>
      </c>
      <c r="T10" s="1023">
        <v>0</v>
      </c>
      <c r="U10" s="1023">
        <v>0</v>
      </c>
      <c r="V10" s="1023">
        <v>0</v>
      </c>
      <c r="W10" s="1023">
        <v>0</v>
      </c>
      <c r="X10" s="1023">
        <v>0</v>
      </c>
      <c r="Y10" s="1023">
        <v>0</v>
      </c>
      <c r="Z10" s="1023">
        <v>0</v>
      </c>
      <c r="AA10" s="1023">
        <v>0</v>
      </c>
      <c r="AB10" s="1023">
        <v>0</v>
      </c>
      <c r="AC10" s="1023">
        <v>0</v>
      </c>
      <c r="AD10" s="1023">
        <v>0</v>
      </c>
      <c r="AE10" s="1023">
        <v>0</v>
      </c>
      <c r="AF10" s="1024">
        <v>0</v>
      </c>
      <c r="AG10" s="1024">
        <v>0</v>
      </c>
      <c r="AH10" s="1024">
        <v>0</v>
      </c>
      <c r="AI10" s="1024">
        <v>0</v>
      </c>
      <c r="AJ10" s="1024">
        <v>0</v>
      </c>
      <c r="AK10" s="1023">
        <v>-53637.75</v>
      </c>
      <c r="AL10" s="1023">
        <v>-39700</v>
      </c>
      <c r="AM10" s="1025">
        <f t="shared" si="9"/>
        <v>-103768.75</v>
      </c>
      <c r="AN10" s="1026">
        <f t="shared" si="10"/>
        <v>33994488.25</v>
      </c>
    </row>
    <row r="11" spans="1:40" ht="15.6" customHeight="1">
      <c r="A11" s="1027">
        <v>7</v>
      </c>
      <c r="B11" s="1028" t="s">
        <v>45</v>
      </c>
      <c r="C11" s="1029">
        <f>+'2_State Distrib and Adjs'!BC11</f>
        <v>6788834</v>
      </c>
      <c r="D11" s="1029">
        <v>-8638</v>
      </c>
      <c r="E11" s="1029"/>
      <c r="F11" s="1029"/>
      <c r="G11" s="1029">
        <v>0</v>
      </c>
      <c r="H11" s="1029">
        <v>0</v>
      </c>
      <c r="I11" s="1029">
        <v>0</v>
      </c>
      <c r="J11" s="1029">
        <v>0</v>
      </c>
      <c r="K11" s="1029">
        <v>0</v>
      </c>
      <c r="L11" s="1029">
        <v>0</v>
      </c>
      <c r="M11" s="1029">
        <v>0</v>
      </c>
      <c r="N11" s="1029">
        <v>0</v>
      </c>
      <c r="O11" s="1029">
        <v>0</v>
      </c>
      <c r="P11" s="1029">
        <v>0</v>
      </c>
      <c r="Q11" s="1029">
        <v>0</v>
      </c>
      <c r="R11" s="1029">
        <v>0</v>
      </c>
      <c r="S11" s="1029">
        <v>0</v>
      </c>
      <c r="T11" s="1029">
        <v>0</v>
      </c>
      <c r="U11" s="1029">
        <v>0</v>
      </c>
      <c r="V11" s="1029">
        <v>0</v>
      </c>
      <c r="W11" s="1029">
        <v>0</v>
      </c>
      <c r="X11" s="1029">
        <v>0</v>
      </c>
      <c r="Y11" s="1029">
        <v>0</v>
      </c>
      <c r="Z11" s="1029">
        <v>0</v>
      </c>
      <c r="AA11" s="1029">
        <v>0</v>
      </c>
      <c r="AB11" s="1029">
        <v>0</v>
      </c>
      <c r="AC11" s="1029">
        <v>0</v>
      </c>
      <c r="AD11" s="1029">
        <v>0</v>
      </c>
      <c r="AE11" s="1029">
        <v>0</v>
      </c>
      <c r="AF11" s="1029">
        <v>-172305</v>
      </c>
      <c r="AG11" s="1029">
        <v>0</v>
      </c>
      <c r="AH11" s="1029">
        <v>0</v>
      </c>
      <c r="AI11" s="1029">
        <v>0</v>
      </c>
      <c r="AJ11" s="1029">
        <v>0</v>
      </c>
      <c r="AK11" s="1029">
        <v>-103382.6</v>
      </c>
      <c r="AL11" s="1029">
        <v>-62030.2</v>
      </c>
      <c r="AM11" s="1030">
        <f t="shared" si="9"/>
        <v>-346355.8</v>
      </c>
      <c r="AN11" s="1031">
        <f t="shared" si="10"/>
        <v>6442478.2000000002</v>
      </c>
    </row>
    <row r="12" spans="1:40" ht="15.6" customHeight="1">
      <c r="A12" s="1027">
        <v>8</v>
      </c>
      <c r="B12" s="1028" t="s">
        <v>46</v>
      </c>
      <c r="C12" s="1029">
        <f>+'2_State Distrib and Adjs'!BC12</f>
        <v>121234632</v>
      </c>
      <c r="D12" s="1029">
        <v>-29838</v>
      </c>
      <c r="E12" s="1029"/>
      <c r="F12" s="1029"/>
      <c r="G12" s="1029">
        <v>0</v>
      </c>
      <c r="H12" s="1029">
        <v>0</v>
      </c>
      <c r="I12" s="1029">
        <v>0</v>
      </c>
      <c r="J12" s="1029">
        <v>0</v>
      </c>
      <c r="K12" s="1029">
        <v>0</v>
      </c>
      <c r="L12" s="1029">
        <v>0</v>
      </c>
      <c r="M12" s="1029">
        <v>0</v>
      </c>
      <c r="N12" s="1029">
        <v>0</v>
      </c>
      <c r="O12" s="1029">
        <v>0</v>
      </c>
      <c r="P12" s="1029">
        <v>0</v>
      </c>
      <c r="Q12" s="1029">
        <v>0</v>
      </c>
      <c r="R12" s="1029">
        <v>0</v>
      </c>
      <c r="S12" s="1029">
        <v>0</v>
      </c>
      <c r="T12" s="1029">
        <v>0</v>
      </c>
      <c r="U12" s="1029">
        <v>0</v>
      </c>
      <c r="V12" s="1029">
        <v>0</v>
      </c>
      <c r="W12" s="1029">
        <v>0</v>
      </c>
      <c r="X12" s="1029">
        <v>0</v>
      </c>
      <c r="Y12" s="1029">
        <v>0</v>
      </c>
      <c r="Z12" s="1029">
        <v>0</v>
      </c>
      <c r="AA12" s="1029">
        <v>0</v>
      </c>
      <c r="AB12" s="1029">
        <v>0</v>
      </c>
      <c r="AC12" s="1029">
        <v>0</v>
      </c>
      <c r="AD12" s="1029">
        <v>0</v>
      </c>
      <c r="AE12" s="1029">
        <v>0</v>
      </c>
      <c r="AF12" s="1029">
        <v>0</v>
      </c>
      <c r="AG12" s="1029">
        <v>0</v>
      </c>
      <c r="AH12" s="1029">
        <v>0</v>
      </c>
      <c r="AI12" s="1029">
        <v>0</v>
      </c>
      <c r="AJ12" s="1029">
        <v>0</v>
      </c>
      <c r="AK12" s="1029">
        <v>-171828</v>
      </c>
      <c r="AL12" s="1029">
        <v>-225774</v>
      </c>
      <c r="AM12" s="1030">
        <f t="shared" si="9"/>
        <v>-427440</v>
      </c>
      <c r="AN12" s="1031">
        <f t="shared" si="10"/>
        <v>120807192</v>
      </c>
    </row>
    <row r="13" spans="1:40" ht="15.6" customHeight="1">
      <c r="A13" s="1027">
        <v>9</v>
      </c>
      <c r="B13" s="1028" t="s">
        <v>47</v>
      </c>
      <c r="C13" s="1029">
        <f>+'2_State Distrib and Adjs'!BC13</f>
        <v>210178861</v>
      </c>
      <c r="D13" s="1029">
        <v>-131538</v>
      </c>
      <c r="E13" s="1029">
        <v>-3017114.5</v>
      </c>
      <c r="F13" s="1029"/>
      <c r="G13" s="1029">
        <v>0</v>
      </c>
      <c r="H13" s="1029">
        <v>0</v>
      </c>
      <c r="I13" s="1029">
        <v>0</v>
      </c>
      <c r="J13" s="1029">
        <v>0</v>
      </c>
      <c r="K13" s="1029">
        <v>0</v>
      </c>
      <c r="L13" s="1029">
        <v>0</v>
      </c>
      <c r="M13" s="1029">
        <v>0</v>
      </c>
      <c r="N13" s="1029">
        <v>0</v>
      </c>
      <c r="O13" s="1029">
        <v>0</v>
      </c>
      <c r="P13" s="1029">
        <v>0</v>
      </c>
      <c r="Q13" s="1029">
        <v>0</v>
      </c>
      <c r="R13" s="1029">
        <v>0</v>
      </c>
      <c r="S13" s="1029">
        <v>0</v>
      </c>
      <c r="T13" s="1029">
        <v>0</v>
      </c>
      <c r="U13" s="1029">
        <v>0</v>
      </c>
      <c r="V13" s="1029">
        <v>0</v>
      </c>
      <c r="W13" s="1029">
        <v>0</v>
      </c>
      <c r="X13" s="1029">
        <v>0</v>
      </c>
      <c r="Y13" s="1029">
        <v>0</v>
      </c>
      <c r="Z13" s="1029">
        <v>0</v>
      </c>
      <c r="AA13" s="1029">
        <v>0</v>
      </c>
      <c r="AB13" s="1029">
        <v>0</v>
      </c>
      <c r="AC13" s="1029">
        <v>0</v>
      </c>
      <c r="AD13" s="1029">
        <v>0</v>
      </c>
      <c r="AE13" s="1029">
        <v>0</v>
      </c>
      <c r="AF13" s="1029">
        <v>-5021</v>
      </c>
      <c r="AG13" s="1029">
        <v>0</v>
      </c>
      <c r="AH13" s="1029">
        <v>0</v>
      </c>
      <c r="AI13" s="1029">
        <v>0</v>
      </c>
      <c r="AJ13" s="1029">
        <v>0</v>
      </c>
      <c r="AK13" s="1029">
        <v>-429349.75</v>
      </c>
      <c r="AL13" s="1029">
        <v>-427035.65</v>
      </c>
      <c r="AM13" s="1030">
        <f t="shared" si="9"/>
        <v>-4010058.9</v>
      </c>
      <c r="AN13" s="1031">
        <f t="shared" si="10"/>
        <v>206168802.09999999</v>
      </c>
    </row>
    <row r="14" spans="1:40" ht="15.6" customHeight="1">
      <c r="A14" s="1032">
        <v>10</v>
      </c>
      <c r="B14" s="1033" t="s">
        <v>48</v>
      </c>
      <c r="C14" s="1034">
        <f>+'2_State Distrib and Adjs'!BC14</f>
        <v>147468521</v>
      </c>
      <c r="D14" s="1034">
        <v>-40163</v>
      </c>
      <c r="E14" s="1034"/>
      <c r="F14" s="1034"/>
      <c r="G14" s="1034">
        <v>0</v>
      </c>
      <c r="H14" s="1034">
        <v>0</v>
      </c>
      <c r="I14" s="1034">
        <v>0</v>
      </c>
      <c r="J14" s="1034">
        <v>0</v>
      </c>
      <c r="K14" s="1034">
        <v>0</v>
      </c>
      <c r="L14" s="1034">
        <v>-5502897.5</v>
      </c>
      <c r="M14" s="1034">
        <v>0</v>
      </c>
      <c r="N14" s="1034">
        <v>-3984085</v>
      </c>
      <c r="O14" s="1034">
        <v>0</v>
      </c>
      <c r="P14" s="1034">
        <v>0</v>
      </c>
      <c r="Q14" s="1034">
        <v>0</v>
      </c>
      <c r="R14" s="1034">
        <v>0</v>
      </c>
      <c r="S14" s="1034">
        <v>0</v>
      </c>
      <c r="T14" s="1034">
        <v>0</v>
      </c>
      <c r="U14" s="1034">
        <v>0</v>
      </c>
      <c r="V14" s="1034">
        <v>0</v>
      </c>
      <c r="W14" s="1034">
        <v>0</v>
      </c>
      <c r="X14" s="1034">
        <v>0</v>
      </c>
      <c r="Y14" s="1034">
        <v>-2449285</v>
      </c>
      <c r="Z14" s="1034">
        <v>0</v>
      </c>
      <c r="AA14" s="1034">
        <v>0</v>
      </c>
      <c r="AB14" s="1034">
        <v>0</v>
      </c>
      <c r="AC14" s="1034">
        <v>0</v>
      </c>
      <c r="AD14" s="1034">
        <v>0</v>
      </c>
      <c r="AE14" s="1034">
        <v>0</v>
      </c>
      <c r="AF14" s="1034">
        <v>0</v>
      </c>
      <c r="AG14" s="1034">
        <v>0</v>
      </c>
      <c r="AH14" s="1034">
        <v>0</v>
      </c>
      <c r="AI14" s="1034">
        <v>0</v>
      </c>
      <c r="AJ14" s="1034">
        <v>0</v>
      </c>
      <c r="AK14" s="1034">
        <v>-385618.5</v>
      </c>
      <c r="AL14" s="1034">
        <v>-394914.75</v>
      </c>
      <c r="AM14" s="1035">
        <f t="shared" si="9"/>
        <v>-12756963.75</v>
      </c>
      <c r="AN14" s="1036">
        <f t="shared" si="10"/>
        <v>134711557.25</v>
      </c>
    </row>
    <row r="15" spans="1:40" ht="15.6" customHeight="1">
      <c r="A15" s="1021">
        <v>11</v>
      </c>
      <c r="B15" s="1022" t="s">
        <v>49</v>
      </c>
      <c r="C15" s="1023">
        <f>+'2_State Distrib and Adjs'!BC15</f>
        <v>12377761</v>
      </c>
      <c r="D15" s="1023">
        <v>0</v>
      </c>
      <c r="E15" s="1023"/>
      <c r="F15" s="1023"/>
      <c r="G15" s="1023">
        <v>0</v>
      </c>
      <c r="H15" s="1023">
        <v>0</v>
      </c>
      <c r="I15" s="1023">
        <v>0</v>
      </c>
      <c r="J15" s="1023">
        <v>0</v>
      </c>
      <c r="K15" s="1023">
        <v>0</v>
      </c>
      <c r="L15" s="1023">
        <v>0</v>
      </c>
      <c r="M15" s="1023">
        <v>0</v>
      </c>
      <c r="N15" s="1023">
        <v>0</v>
      </c>
      <c r="O15" s="1023">
        <v>0</v>
      </c>
      <c r="P15" s="1023">
        <v>0</v>
      </c>
      <c r="Q15" s="1023">
        <v>0</v>
      </c>
      <c r="R15" s="1023">
        <v>0</v>
      </c>
      <c r="S15" s="1023">
        <v>0</v>
      </c>
      <c r="T15" s="1023">
        <v>0</v>
      </c>
      <c r="U15" s="1023">
        <v>0</v>
      </c>
      <c r="V15" s="1023">
        <v>0</v>
      </c>
      <c r="W15" s="1023">
        <v>0</v>
      </c>
      <c r="X15" s="1023">
        <v>0</v>
      </c>
      <c r="Y15" s="1023">
        <v>0</v>
      </c>
      <c r="Z15" s="1023">
        <v>0</v>
      </c>
      <c r="AA15" s="1023">
        <v>0</v>
      </c>
      <c r="AB15" s="1023">
        <v>0</v>
      </c>
      <c r="AC15" s="1023">
        <v>0</v>
      </c>
      <c r="AD15" s="1023">
        <v>0</v>
      </c>
      <c r="AE15" s="1023">
        <v>0</v>
      </c>
      <c r="AF15" s="1024">
        <v>0</v>
      </c>
      <c r="AG15" s="1024">
        <v>0</v>
      </c>
      <c r="AH15" s="1024">
        <v>0</v>
      </c>
      <c r="AI15" s="1024">
        <v>0</v>
      </c>
      <c r="AJ15" s="1024">
        <v>0</v>
      </c>
      <c r="AK15" s="1023">
        <v>-16011</v>
      </c>
      <c r="AL15" s="1023">
        <v>-9607</v>
      </c>
      <c r="AM15" s="1025">
        <f t="shared" si="9"/>
        <v>-25618</v>
      </c>
      <c r="AN15" s="1026">
        <f t="shared" si="10"/>
        <v>12352143</v>
      </c>
    </row>
    <row r="16" spans="1:40" ht="15.6" customHeight="1">
      <c r="A16" s="1027">
        <v>12</v>
      </c>
      <c r="B16" s="1028" t="s">
        <v>50</v>
      </c>
      <c r="C16" s="1029">
        <f>+'2_State Distrib and Adjs'!BC16</f>
        <v>4324446</v>
      </c>
      <c r="D16" s="1029">
        <v>0</v>
      </c>
      <c r="E16" s="1029"/>
      <c r="F16" s="1029"/>
      <c r="G16" s="1029">
        <v>0</v>
      </c>
      <c r="H16" s="1029">
        <v>0</v>
      </c>
      <c r="I16" s="1029">
        <v>0</v>
      </c>
      <c r="J16" s="1029">
        <v>0</v>
      </c>
      <c r="K16" s="1029">
        <v>0</v>
      </c>
      <c r="L16" s="1029">
        <v>0</v>
      </c>
      <c r="M16" s="1029">
        <v>0</v>
      </c>
      <c r="N16" s="1029">
        <v>0</v>
      </c>
      <c r="O16" s="1029">
        <v>0</v>
      </c>
      <c r="P16" s="1029">
        <v>0</v>
      </c>
      <c r="Q16" s="1029">
        <v>0</v>
      </c>
      <c r="R16" s="1029">
        <v>0</v>
      </c>
      <c r="S16" s="1029">
        <v>0</v>
      </c>
      <c r="T16" s="1029">
        <v>0</v>
      </c>
      <c r="U16" s="1029">
        <v>0</v>
      </c>
      <c r="V16" s="1029">
        <v>0</v>
      </c>
      <c r="W16" s="1029">
        <v>0</v>
      </c>
      <c r="X16" s="1029">
        <v>0</v>
      </c>
      <c r="Y16" s="1029">
        <v>0</v>
      </c>
      <c r="Z16" s="1029">
        <v>0</v>
      </c>
      <c r="AA16" s="1029">
        <v>0</v>
      </c>
      <c r="AB16" s="1029">
        <v>0</v>
      </c>
      <c r="AC16" s="1029">
        <v>0</v>
      </c>
      <c r="AD16" s="1029">
        <v>0</v>
      </c>
      <c r="AE16" s="1029">
        <v>0</v>
      </c>
      <c r="AF16" s="1029">
        <v>0</v>
      </c>
      <c r="AG16" s="1029">
        <v>0</v>
      </c>
      <c r="AH16" s="1029">
        <v>0</v>
      </c>
      <c r="AI16" s="1029">
        <v>0</v>
      </c>
      <c r="AJ16" s="1029">
        <v>0</v>
      </c>
      <c r="AK16" s="1029">
        <v>-7589.2</v>
      </c>
      <c r="AL16" s="1029">
        <v>-15177.8</v>
      </c>
      <c r="AM16" s="1030">
        <f t="shared" si="9"/>
        <v>-22767</v>
      </c>
      <c r="AN16" s="1031">
        <f t="shared" si="10"/>
        <v>4301679</v>
      </c>
    </row>
    <row r="17" spans="1:40" ht="15.6" customHeight="1">
      <c r="A17" s="1027">
        <v>13</v>
      </c>
      <c r="B17" s="1028" t="s">
        <v>51</v>
      </c>
      <c r="C17" s="1029">
        <f>+'2_State Distrib and Adjs'!BC17</f>
        <v>9474160</v>
      </c>
      <c r="D17" s="1029">
        <v>0</v>
      </c>
      <c r="E17" s="1029"/>
      <c r="F17" s="1029"/>
      <c r="G17" s="1029">
        <v>0</v>
      </c>
      <c r="H17" s="1029">
        <v>0</v>
      </c>
      <c r="I17" s="1029">
        <v>0</v>
      </c>
      <c r="J17" s="1029">
        <v>0</v>
      </c>
      <c r="K17" s="1029">
        <v>0</v>
      </c>
      <c r="L17" s="1029">
        <v>0</v>
      </c>
      <c r="M17" s="1029">
        <v>0</v>
      </c>
      <c r="N17" s="1029">
        <v>0</v>
      </c>
      <c r="O17" s="1029">
        <v>0</v>
      </c>
      <c r="P17" s="1029">
        <v>0</v>
      </c>
      <c r="Q17" s="1029">
        <v>0</v>
      </c>
      <c r="R17" s="1029">
        <v>0</v>
      </c>
      <c r="S17" s="1029">
        <v>0</v>
      </c>
      <c r="T17" s="1029">
        <v>-221859</v>
      </c>
      <c r="U17" s="1029">
        <v>0</v>
      </c>
      <c r="V17" s="1029">
        <v>0</v>
      </c>
      <c r="W17" s="1029">
        <v>0</v>
      </c>
      <c r="X17" s="1029">
        <v>0</v>
      </c>
      <c r="Y17" s="1029">
        <v>0</v>
      </c>
      <c r="Z17" s="1029">
        <v>0</v>
      </c>
      <c r="AA17" s="1029">
        <v>0</v>
      </c>
      <c r="AB17" s="1029">
        <v>0</v>
      </c>
      <c r="AC17" s="1029">
        <v>0</v>
      </c>
      <c r="AD17" s="1029">
        <v>0</v>
      </c>
      <c r="AE17" s="1029">
        <v>0</v>
      </c>
      <c r="AF17" s="1029">
        <v>-1336.5</v>
      </c>
      <c r="AG17" s="1029">
        <v>0</v>
      </c>
      <c r="AH17" s="1029">
        <v>0</v>
      </c>
      <c r="AI17" s="1029">
        <v>0</v>
      </c>
      <c r="AJ17" s="1029">
        <v>0</v>
      </c>
      <c r="AK17" s="1029">
        <v>-24057.4</v>
      </c>
      <c r="AL17" s="1029">
        <v>-7216.7000000000007</v>
      </c>
      <c r="AM17" s="1030">
        <f t="shared" si="9"/>
        <v>-254469.6</v>
      </c>
      <c r="AN17" s="1031">
        <f t="shared" si="10"/>
        <v>9219690.4000000004</v>
      </c>
    </row>
    <row r="18" spans="1:40" ht="15.6" customHeight="1">
      <c r="A18" s="1027">
        <v>14</v>
      </c>
      <c r="B18" s="1028" t="s">
        <v>52</v>
      </c>
      <c r="C18" s="1029">
        <f>+'2_State Distrib and Adjs'!BC18</f>
        <v>11055299</v>
      </c>
      <c r="D18" s="1029">
        <v>0</v>
      </c>
      <c r="E18" s="1029"/>
      <c r="F18" s="1029"/>
      <c r="G18" s="1029">
        <v>0</v>
      </c>
      <c r="H18" s="1029">
        <v>-12743.5</v>
      </c>
      <c r="I18" s="1029">
        <v>0</v>
      </c>
      <c r="J18" s="1029">
        <v>0</v>
      </c>
      <c r="K18" s="1029">
        <v>0</v>
      </c>
      <c r="L18" s="1029">
        <v>0</v>
      </c>
      <c r="M18" s="1029">
        <v>0</v>
      </c>
      <c r="N18" s="1029">
        <v>0</v>
      </c>
      <c r="O18" s="1029">
        <v>0</v>
      </c>
      <c r="P18" s="1029">
        <v>0</v>
      </c>
      <c r="Q18" s="1029">
        <v>0</v>
      </c>
      <c r="R18" s="1029">
        <v>0</v>
      </c>
      <c r="S18" s="1029">
        <v>0</v>
      </c>
      <c r="T18" s="1029">
        <v>0</v>
      </c>
      <c r="U18" s="1029">
        <v>0</v>
      </c>
      <c r="V18" s="1029">
        <v>0</v>
      </c>
      <c r="W18" s="1029">
        <v>0</v>
      </c>
      <c r="X18" s="1029">
        <v>0</v>
      </c>
      <c r="Y18" s="1029">
        <v>0</v>
      </c>
      <c r="Z18" s="1029">
        <v>-151101.5</v>
      </c>
      <c r="AA18" s="1029">
        <v>0</v>
      </c>
      <c r="AB18" s="1029">
        <v>0</v>
      </c>
      <c r="AC18" s="1029">
        <v>0</v>
      </c>
      <c r="AD18" s="1029">
        <v>0</v>
      </c>
      <c r="AE18" s="1029">
        <v>0</v>
      </c>
      <c r="AF18" s="1029">
        <v>-162024.5</v>
      </c>
      <c r="AG18" s="1029">
        <v>0</v>
      </c>
      <c r="AH18" s="1029">
        <v>0</v>
      </c>
      <c r="AI18" s="1029">
        <v>0</v>
      </c>
      <c r="AJ18" s="1029">
        <v>0</v>
      </c>
      <c r="AK18" s="1029">
        <v>-18023.05</v>
      </c>
      <c r="AL18" s="1029">
        <v>-29492.6</v>
      </c>
      <c r="AM18" s="1030">
        <f t="shared" si="9"/>
        <v>-373385.14999999997</v>
      </c>
      <c r="AN18" s="1031">
        <f t="shared" si="10"/>
        <v>10681913.85</v>
      </c>
    </row>
    <row r="19" spans="1:40" ht="15.6" customHeight="1">
      <c r="A19" s="1032">
        <v>15</v>
      </c>
      <c r="B19" s="1033" t="s">
        <v>53</v>
      </c>
      <c r="C19" s="1034">
        <f>+'2_State Distrib and Adjs'!BC19</f>
        <v>21669398</v>
      </c>
      <c r="D19" s="1034">
        <v>-2448</v>
      </c>
      <c r="E19" s="1034"/>
      <c r="F19" s="1034"/>
      <c r="G19" s="1034">
        <v>0</v>
      </c>
      <c r="H19" s="1034">
        <v>0</v>
      </c>
      <c r="I19" s="1034">
        <v>0</v>
      </c>
      <c r="J19" s="1034">
        <v>0</v>
      </c>
      <c r="K19" s="1034">
        <v>0</v>
      </c>
      <c r="L19" s="1034">
        <v>0</v>
      </c>
      <c r="M19" s="1034">
        <v>0</v>
      </c>
      <c r="N19" s="1034">
        <v>0</v>
      </c>
      <c r="O19" s="1034">
        <v>0</v>
      </c>
      <c r="P19" s="1034">
        <v>0</v>
      </c>
      <c r="Q19" s="1034">
        <v>0</v>
      </c>
      <c r="R19" s="1034">
        <v>0</v>
      </c>
      <c r="S19" s="1034">
        <v>0</v>
      </c>
      <c r="T19" s="1034">
        <v>-1156320</v>
      </c>
      <c r="U19" s="1034">
        <v>0</v>
      </c>
      <c r="V19" s="1034">
        <v>0</v>
      </c>
      <c r="W19" s="1034">
        <v>0</v>
      </c>
      <c r="X19" s="1034">
        <v>0</v>
      </c>
      <c r="Y19" s="1034">
        <v>0</v>
      </c>
      <c r="Z19" s="1034">
        <v>0</v>
      </c>
      <c r="AA19" s="1034">
        <v>0</v>
      </c>
      <c r="AB19" s="1034">
        <v>0</v>
      </c>
      <c r="AC19" s="1034">
        <v>0</v>
      </c>
      <c r="AD19" s="1034">
        <v>0</v>
      </c>
      <c r="AE19" s="1034">
        <v>0</v>
      </c>
      <c r="AF19" s="1034">
        <v>0</v>
      </c>
      <c r="AG19" s="1034">
        <v>0</v>
      </c>
      <c r="AH19" s="1034">
        <v>0</v>
      </c>
      <c r="AI19" s="1034">
        <v>0</v>
      </c>
      <c r="AJ19" s="1034">
        <v>0</v>
      </c>
      <c r="AK19" s="1034">
        <v>-25920</v>
      </c>
      <c r="AL19" s="1034">
        <v>-19440</v>
      </c>
      <c r="AM19" s="1035">
        <f t="shared" si="9"/>
        <v>-1204128</v>
      </c>
      <c r="AN19" s="1036">
        <f t="shared" si="10"/>
        <v>20465270</v>
      </c>
    </row>
    <row r="20" spans="1:40" ht="15.6" customHeight="1">
      <c r="A20" s="1021">
        <v>16</v>
      </c>
      <c r="B20" s="1022" t="s">
        <v>54</v>
      </c>
      <c r="C20" s="1023">
        <f>+'2_State Distrib and Adjs'!BC20</f>
        <v>12803639</v>
      </c>
      <c r="D20" s="1023">
        <v>-29770</v>
      </c>
      <c r="E20" s="1023"/>
      <c r="F20" s="1023"/>
      <c r="G20" s="1023">
        <v>0</v>
      </c>
      <c r="H20" s="1023">
        <v>0</v>
      </c>
      <c r="I20" s="1023">
        <v>0</v>
      </c>
      <c r="J20" s="1023">
        <v>0</v>
      </c>
      <c r="K20" s="1023">
        <v>0</v>
      </c>
      <c r="L20" s="1023">
        <v>0</v>
      </c>
      <c r="M20" s="1023">
        <v>0</v>
      </c>
      <c r="N20" s="1023">
        <v>0</v>
      </c>
      <c r="O20" s="1023">
        <v>0</v>
      </c>
      <c r="P20" s="1023">
        <v>0</v>
      </c>
      <c r="Q20" s="1023">
        <v>0</v>
      </c>
      <c r="R20" s="1023">
        <v>0</v>
      </c>
      <c r="S20" s="1023">
        <v>0</v>
      </c>
      <c r="T20" s="1023">
        <v>0</v>
      </c>
      <c r="U20" s="1023">
        <v>0</v>
      </c>
      <c r="V20" s="1023">
        <v>0</v>
      </c>
      <c r="W20" s="1023">
        <v>0</v>
      </c>
      <c r="X20" s="1023">
        <v>0</v>
      </c>
      <c r="Y20" s="1023">
        <v>0</v>
      </c>
      <c r="Z20" s="1023">
        <v>0</v>
      </c>
      <c r="AA20" s="1023">
        <v>0</v>
      </c>
      <c r="AB20" s="1023">
        <v>0</v>
      </c>
      <c r="AC20" s="1023">
        <v>0</v>
      </c>
      <c r="AD20" s="1023">
        <v>0</v>
      </c>
      <c r="AE20" s="1023">
        <v>0</v>
      </c>
      <c r="AF20" s="1024">
        <v>0</v>
      </c>
      <c r="AG20" s="1024">
        <v>0</v>
      </c>
      <c r="AH20" s="1024">
        <v>0</v>
      </c>
      <c r="AI20" s="1024">
        <v>0</v>
      </c>
      <c r="AJ20" s="1024">
        <v>0</v>
      </c>
      <c r="AK20" s="1023">
        <v>-154055.25</v>
      </c>
      <c r="AL20" s="1023">
        <v>-138118.5</v>
      </c>
      <c r="AM20" s="1025">
        <f t="shared" si="9"/>
        <v>-321943.75</v>
      </c>
      <c r="AN20" s="1026">
        <f t="shared" si="10"/>
        <v>12481695.25</v>
      </c>
    </row>
    <row r="21" spans="1:40" ht="15.6" customHeight="1">
      <c r="A21" s="1027">
        <v>17</v>
      </c>
      <c r="B21" s="1028" t="s">
        <v>55</v>
      </c>
      <c r="C21" s="1029">
        <f>+'2_State Distrib and Adjs'!BC21</f>
        <v>165412915</v>
      </c>
      <c r="D21" s="1029">
        <v>-162095</v>
      </c>
      <c r="E21" s="1029">
        <v>-17367385.5</v>
      </c>
      <c r="F21" s="1029"/>
      <c r="G21" s="1029">
        <v>-3511013.5</v>
      </c>
      <c r="H21" s="1029">
        <v>0</v>
      </c>
      <c r="I21" s="1029">
        <v>0</v>
      </c>
      <c r="J21" s="1029">
        <v>0</v>
      </c>
      <c r="K21" s="1029">
        <v>0</v>
      </c>
      <c r="L21" s="1029">
        <v>0</v>
      </c>
      <c r="M21" s="1029">
        <v>0</v>
      </c>
      <c r="N21" s="1029">
        <v>0</v>
      </c>
      <c r="O21" s="1029">
        <v>-1530816.5</v>
      </c>
      <c r="P21" s="1029">
        <v>0</v>
      </c>
      <c r="Q21" s="1029">
        <v>0</v>
      </c>
      <c r="R21" s="1029">
        <v>0</v>
      </c>
      <c r="S21" s="1029">
        <v>-4574358.5</v>
      </c>
      <c r="T21" s="1029">
        <v>-14614</v>
      </c>
      <c r="U21" s="1029">
        <v>-1176427</v>
      </c>
      <c r="V21" s="1029">
        <v>0</v>
      </c>
      <c r="W21" s="1029">
        <v>-1476014</v>
      </c>
      <c r="X21" s="1029">
        <v>-62109.5</v>
      </c>
      <c r="Y21" s="1029">
        <v>0</v>
      </c>
      <c r="Z21" s="1029">
        <v>0</v>
      </c>
      <c r="AA21" s="1029">
        <v>0</v>
      </c>
      <c r="AB21" s="1029">
        <v>0</v>
      </c>
      <c r="AC21" s="1029">
        <v>-3653.5</v>
      </c>
      <c r="AD21" s="1029">
        <v>0</v>
      </c>
      <c r="AE21" s="1029">
        <v>-1757333.5</v>
      </c>
      <c r="AF21" s="1029">
        <v>0</v>
      </c>
      <c r="AG21" s="1029">
        <v>-303240.5</v>
      </c>
      <c r="AH21" s="1029">
        <v>-657630</v>
      </c>
      <c r="AI21" s="1029">
        <v>0</v>
      </c>
      <c r="AJ21" s="1029">
        <v>0</v>
      </c>
      <c r="AK21" s="1029">
        <v>-782777.75</v>
      </c>
      <c r="AL21" s="1029">
        <v>-1127994.8999999999</v>
      </c>
      <c r="AM21" s="1030">
        <f t="shared" si="9"/>
        <v>-34507463.649999999</v>
      </c>
      <c r="AN21" s="1031">
        <f t="shared" si="10"/>
        <v>130905451.34999999</v>
      </c>
    </row>
    <row r="22" spans="1:40" ht="15.6" customHeight="1">
      <c r="A22" s="1027">
        <v>18</v>
      </c>
      <c r="B22" s="1028" t="s">
        <v>56</v>
      </c>
      <c r="C22" s="1029">
        <f>+'2_State Distrib and Adjs'!BC22</f>
        <v>6987556</v>
      </c>
      <c r="D22" s="1029">
        <v>-2686</v>
      </c>
      <c r="E22" s="1029"/>
      <c r="F22" s="1029"/>
      <c r="G22" s="1029">
        <v>0</v>
      </c>
      <c r="H22" s="1029">
        <v>0</v>
      </c>
      <c r="I22" s="1029">
        <v>0</v>
      </c>
      <c r="J22" s="1029">
        <v>0</v>
      </c>
      <c r="K22" s="1029">
        <v>0</v>
      </c>
      <c r="L22" s="1029">
        <v>0</v>
      </c>
      <c r="M22" s="1029">
        <v>0</v>
      </c>
      <c r="N22" s="1029">
        <v>0</v>
      </c>
      <c r="O22" s="1029">
        <v>0</v>
      </c>
      <c r="P22" s="1029">
        <v>0</v>
      </c>
      <c r="Q22" s="1029">
        <v>0</v>
      </c>
      <c r="R22" s="1029">
        <v>0</v>
      </c>
      <c r="S22" s="1029">
        <v>0</v>
      </c>
      <c r="T22" s="1029">
        <v>0</v>
      </c>
      <c r="U22" s="1029">
        <v>0</v>
      </c>
      <c r="V22" s="1029">
        <v>0</v>
      </c>
      <c r="W22" s="1029">
        <v>0</v>
      </c>
      <c r="X22" s="1029">
        <v>0</v>
      </c>
      <c r="Y22" s="1029">
        <v>0</v>
      </c>
      <c r="Z22" s="1029">
        <v>0</v>
      </c>
      <c r="AA22" s="1029">
        <v>0</v>
      </c>
      <c r="AB22" s="1029">
        <v>0</v>
      </c>
      <c r="AC22" s="1029">
        <v>0</v>
      </c>
      <c r="AD22" s="1029">
        <v>0</v>
      </c>
      <c r="AE22" s="1029">
        <v>0</v>
      </c>
      <c r="AF22" s="1029">
        <v>0</v>
      </c>
      <c r="AG22" s="1029">
        <v>0</v>
      </c>
      <c r="AH22" s="1029">
        <v>0</v>
      </c>
      <c r="AI22" s="1029">
        <v>0</v>
      </c>
      <c r="AJ22" s="1029">
        <v>0</v>
      </c>
      <c r="AK22" s="1029">
        <v>-12807.4</v>
      </c>
      <c r="AL22" s="1029">
        <v>-12807.4</v>
      </c>
      <c r="AM22" s="1030">
        <f t="shared" si="9"/>
        <v>-28300.799999999999</v>
      </c>
      <c r="AN22" s="1031">
        <f t="shared" si="10"/>
        <v>6959255.1999999993</v>
      </c>
    </row>
    <row r="23" spans="1:40" ht="15.6" customHeight="1">
      <c r="A23" s="1027">
        <v>19</v>
      </c>
      <c r="B23" s="1028" t="s">
        <v>57</v>
      </c>
      <c r="C23" s="1029">
        <f>+'2_State Distrib and Adjs'!BC23</f>
        <v>11586905</v>
      </c>
      <c r="D23" s="1029">
        <v>-3254</v>
      </c>
      <c r="E23" s="1029"/>
      <c r="F23" s="1029"/>
      <c r="G23" s="1029">
        <v>0</v>
      </c>
      <c r="H23" s="1029">
        <v>0</v>
      </c>
      <c r="I23" s="1029">
        <v>0</v>
      </c>
      <c r="J23" s="1029">
        <v>-6166</v>
      </c>
      <c r="K23" s="1029">
        <v>0</v>
      </c>
      <c r="L23" s="1029">
        <v>0</v>
      </c>
      <c r="M23" s="1029">
        <v>0</v>
      </c>
      <c r="N23" s="1029">
        <v>0</v>
      </c>
      <c r="O23" s="1029">
        <v>-13873.5</v>
      </c>
      <c r="P23" s="1029">
        <v>0</v>
      </c>
      <c r="Q23" s="1029">
        <v>0</v>
      </c>
      <c r="R23" s="1029">
        <v>0</v>
      </c>
      <c r="S23" s="1029">
        <v>0</v>
      </c>
      <c r="T23" s="1029">
        <v>0</v>
      </c>
      <c r="U23" s="1029">
        <v>-1541.5</v>
      </c>
      <c r="V23" s="1029">
        <v>0</v>
      </c>
      <c r="W23" s="1029">
        <v>-92490</v>
      </c>
      <c r="X23" s="1029">
        <v>0</v>
      </c>
      <c r="Y23" s="1029">
        <v>0</v>
      </c>
      <c r="Z23" s="1029">
        <v>0</v>
      </c>
      <c r="AA23" s="1029">
        <v>0</v>
      </c>
      <c r="AB23" s="1029">
        <v>0</v>
      </c>
      <c r="AC23" s="1029">
        <v>0</v>
      </c>
      <c r="AD23" s="1029">
        <v>0</v>
      </c>
      <c r="AE23" s="1029">
        <v>0</v>
      </c>
      <c r="AF23" s="1029">
        <v>0</v>
      </c>
      <c r="AG23" s="1029">
        <v>0</v>
      </c>
      <c r="AH23" s="1029">
        <v>0</v>
      </c>
      <c r="AI23" s="1029">
        <v>0</v>
      </c>
      <c r="AJ23" s="1029">
        <v>0</v>
      </c>
      <c r="AK23" s="1029">
        <v>-31908.95</v>
      </c>
      <c r="AL23" s="1029">
        <v>-45782.15</v>
      </c>
      <c r="AM23" s="1030">
        <f t="shared" si="9"/>
        <v>-195016.1</v>
      </c>
      <c r="AN23" s="1031">
        <f t="shared" si="10"/>
        <v>11391888.9</v>
      </c>
    </row>
    <row r="24" spans="1:40" ht="15.6" customHeight="1">
      <c r="A24" s="1032">
        <v>20</v>
      </c>
      <c r="B24" s="1033" t="s">
        <v>58</v>
      </c>
      <c r="C24" s="1034">
        <f>+'2_State Distrib and Adjs'!BC24</f>
        <v>35504717</v>
      </c>
      <c r="D24" s="1034">
        <v>-14603</v>
      </c>
      <c r="E24" s="1034"/>
      <c r="F24" s="1034"/>
      <c r="G24" s="1034">
        <v>0</v>
      </c>
      <c r="H24" s="1034">
        <v>0</v>
      </c>
      <c r="I24" s="1034">
        <v>0</v>
      </c>
      <c r="J24" s="1034">
        <v>0</v>
      </c>
      <c r="K24" s="1034">
        <v>0</v>
      </c>
      <c r="L24" s="1034">
        <v>0</v>
      </c>
      <c r="M24" s="1034">
        <v>-2402</v>
      </c>
      <c r="N24" s="1034">
        <v>0</v>
      </c>
      <c r="O24" s="1034">
        <v>0</v>
      </c>
      <c r="P24" s="1034">
        <v>0</v>
      </c>
      <c r="Q24" s="1034">
        <v>0</v>
      </c>
      <c r="R24" s="1034">
        <v>0</v>
      </c>
      <c r="S24" s="1034">
        <v>0</v>
      </c>
      <c r="T24" s="1034">
        <v>0</v>
      </c>
      <c r="U24" s="1034">
        <v>0</v>
      </c>
      <c r="V24" s="1034">
        <v>0</v>
      </c>
      <c r="W24" s="1034">
        <v>0</v>
      </c>
      <c r="X24" s="1034">
        <v>0</v>
      </c>
      <c r="Y24" s="1034">
        <v>0</v>
      </c>
      <c r="Z24" s="1034">
        <v>0</v>
      </c>
      <c r="AA24" s="1034">
        <v>0</v>
      </c>
      <c r="AB24" s="1034">
        <v>0</v>
      </c>
      <c r="AC24" s="1034">
        <v>0</v>
      </c>
      <c r="AD24" s="1034">
        <v>0</v>
      </c>
      <c r="AE24" s="1034">
        <v>0</v>
      </c>
      <c r="AF24" s="1034">
        <v>0</v>
      </c>
      <c r="AG24" s="1034">
        <v>0</v>
      </c>
      <c r="AH24" s="1034">
        <v>0</v>
      </c>
      <c r="AI24" s="1034">
        <v>0</v>
      </c>
      <c r="AJ24" s="1034">
        <v>0</v>
      </c>
      <c r="AK24" s="1034">
        <v>-47559.8</v>
      </c>
      <c r="AL24" s="1034">
        <v>-29184.3</v>
      </c>
      <c r="AM24" s="1035">
        <f t="shared" si="9"/>
        <v>-93749.1</v>
      </c>
      <c r="AN24" s="1036">
        <f t="shared" si="10"/>
        <v>35410967.900000006</v>
      </c>
    </row>
    <row r="25" spans="1:40" ht="15.6" customHeight="1">
      <c r="A25" s="1021">
        <v>21</v>
      </c>
      <c r="B25" s="1022" t="s">
        <v>59</v>
      </c>
      <c r="C25" s="1023">
        <f>+'2_State Distrib and Adjs'!BC25</f>
        <v>20355358</v>
      </c>
      <c r="D25" s="1023">
        <v>-10862</v>
      </c>
      <c r="E25" s="1023"/>
      <c r="F25" s="1023"/>
      <c r="G25" s="1023">
        <v>0</v>
      </c>
      <c r="H25" s="1023">
        <v>0</v>
      </c>
      <c r="I25" s="1023">
        <v>0</v>
      </c>
      <c r="J25" s="1023">
        <v>0</v>
      </c>
      <c r="K25" s="1023">
        <v>0</v>
      </c>
      <c r="L25" s="1023">
        <v>0</v>
      </c>
      <c r="M25" s="1023">
        <v>0</v>
      </c>
      <c r="N25" s="1023">
        <v>0</v>
      </c>
      <c r="O25" s="1023">
        <v>0</v>
      </c>
      <c r="P25" s="1023">
        <v>0</v>
      </c>
      <c r="Q25" s="1023">
        <v>0</v>
      </c>
      <c r="R25" s="1023">
        <v>0</v>
      </c>
      <c r="S25" s="1023">
        <v>0</v>
      </c>
      <c r="T25" s="1023">
        <v>-3568.5</v>
      </c>
      <c r="U25" s="1023">
        <v>0</v>
      </c>
      <c r="V25" s="1023">
        <v>0</v>
      </c>
      <c r="W25" s="1023">
        <v>0</v>
      </c>
      <c r="X25" s="1023">
        <v>0</v>
      </c>
      <c r="Y25" s="1023">
        <v>0</v>
      </c>
      <c r="Z25" s="1023">
        <v>0</v>
      </c>
      <c r="AA25" s="1023">
        <v>0</v>
      </c>
      <c r="AB25" s="1023">
        <v>0</v>
      </c>
      <c r="AC25" s="1023">
        <v>0</v>
      </c>
      <c r="AD25" s="1023">
        <v>0</v>
      </c>
      <c r="AE25" s="1023">
        <v>0</v>
      </c>
      <c r="AF25" s="1024">
        <v>0</v>
      </c>
      <c r="AG25" s="1024">
        <v>0</v>
      </c>
      <c r="AH25" s="1024">
        <v>0</v>
      </c>
      <c r="AI25" s="1024">
        <v>0</v>
      </c>
      <c r="AJ25" s="1024">
        <v>0</v>
      </c>
      <c r="AK25" s="1023">
        <v>-14987.5</v>
      </c>
      <c r="AL25" s="1023">
        <v>-12847</v>
      </c>
      <c r="AM25" s="1025">
        <f t="shared" si="9"/>
        <v>-42265</v>
      </c>
      <c r="AN25" s="1026">
        <f t="shared" si="10"/>
        <v>20313093</v>
      </c>
    </row>
    <row r="26" spans="1:40" ht="15.6" customHeight="1">
      <c r="A26" s="1027">
        <v>22</v>
      </c>
      <c r="B26" s="1028" t="s">
        <v>60</v>
      </c>
      <c r="C26" s="1029">
        <f>+'2_State Distrib and Adjs'!BC26</f>
        <v>21945637</v>
      </c>
      <c r="D26" s="1029">
        <v>-3135</v>
      </c>
      <c r="E26" s="1029"/>
      <c r="F26" s="1029"/>
      <c r="G26" s="1029">
        <v>0</v>
      </c>
      <c r="H26" s="1029">
        <v>0</v>
      </c>
      <c r="I26" s="1029">
        <v>0</v>
      </c>
      <c r="J26" s="1029">
        <v>0</v>
      </c>
      <c r="K26" s="1029">
        <v>0</v>
      </c>
      <c r="L26" s="1029">
        <v>0</v>
      </c>
      <c r="M26" s="1029">
        <v>0</v>
      </c>
      <c r="N26" s="1029">
        <v>0</v>
      </c>
      <c r="O26" s="1029">
        <v>0</v>
      </c>
      <c r="P26" s="1029">
        <v>0</v>
      </c>
      <c r="Q26" s="1029">
        <v>0</v>
      </c>
      <c r="R26" s="1029">
        <v>0</v>
      </c>
      <c r="S26" s="1029">
        <v>0</v>
      </c>
      <c r="T26" s="1029">
        <v>0</v>
      </c>
      <c r="U26" s="1029">
        <v>0</v>
      </c>
      <c r="V26" s="1029">
        <v>0</v>
      </c>
      <c r="W26" s="1029">
        <v>0</v>
      </c>
      <c r="X26" s="1029">
        <v>0</v>
      </c>
      <c r="Y26" s="1029">
        <v>0</v>
      </c>
      <c r="Z26" s="1029">
        <v>0</v>
      </c>
      <c r="AA26" s="1029">
        <v>0</v>
      </c>
      <c r="AB26" s="1029">
        <v>0</v>
      </c>
      <c r="AC26" s="1029">
        <v>0</v>
      </c>
      <c r="AD26" s="1029">
        <v>0</v>
      </c>
      <c r="AE26" s="1029">
        <v>0</v>
      </c>
      <c r="AF26" s="1029">
        <v>0</v>
      </c>
      <c r="AG26" s="1029">
        <v>0</v>
      </c>
      <c r="AH26" s="1029">
        <v>0</v>
      </c>
      <c r="AI26" s="1029">
        <v>0</v>
      </c>
      <c r="AJ26" s="1029">
        <v>0</v>
      </c>
      <c r="AK26" s="1029">
        <v>-16731.95</v>
      </c>
      <c r="AL26" s="1029">
        <v>-27300.65</v>
      </c>
      <c r="AM26" s="1030">
        <f t="shared" si="9"/>
        <v>-47167.600000000006</v>
      </c>
      <c r="AN26" s="1031">
        <f t="shared" si="10"/>
        <v>21898469.400000002</v>
      </c>
    </row>
    <row r="27" spans="1:40" ht="15.6" customHeight="1">
      <c r="A27" s="1027">
        <v>23</v>
      </c>
      <c r="B27" s="1028" t="s">
        <v>61</v>
      </c>
      <c r="C27" s="1029">
        <f>+'2_State Distrib and Adjs'!BC27</f>
        <v>74163453</v>
      </c>
      <c r="D27" s="1029">
        <v>-4211</v>
      </c>
      <c r="E27" s="1029"/>
      <c r="F27" s="1029"/>
      <c r="G27" s="1029">
        <v>0</v>
      </c>
      <c r="H27" s="1029">
        <v>0</v>
      </c>
      <c r="I27" s="1029">
        <v>-6874</v>
      </c>
      <c r="J27" s="1029">
        <v>0</v>
      </c>
      <c r="K27" s="1029">
        <v>0</v>
      </c>
      <c r="L27" s="1029">
        <v>0</v>
      </c>
      <c r="M27" s="1029">
        <v>0</v>
      </c>
      <c r="N27" s="1029">
        <v>0</v>
      </c>
      <c r="O27" s="1029">
        <v>0</v>
      </c>
      <c r="P27" s="1029">
        <v>0</v>
      </c>
      <c r="Q27" s="1029">
        <v>0</v>
      </c>
      <c r="R27" s="1029">
        <v>0</v>
      </c>
      <c r="S27" s="1029">
        <v>0</v>
      </c>
      <c r="T27" s="1029">
        <v>0</v>
      </c>
      <c r="U27" s="1029">
        <v>0</v>
      </c>
      <c r="V27" s="1029">
        <v>0</v>
      </c>
      <c r="W27" s="1029">
        <v>0</v>
      </c>
      <c r="X27" s="1029">
        <v>0</v>
      </c>
      <c r="Y27" s="1029">
        <v>0</v>
      </c>
      <c r="Z27" s="1029">
        <v>0</v>
      </c>
      <c r="AA27" s="1029">
        <v>-189035</v>
      </c>
      <c r="AB27" s="1029">
        <v>-6874</v>
      </c>
      <c r="AC27" s="1029">
        <v>-24059</v>
      </c>
      <c r="AD27" s="1029">
        <v>0</v>
      </c>
      <c r="AE27" s="1029">
        <v>0</v>
      </c>
      <c r="AF27" s="1029">
        <v>0</v>
      </c>
      <c r="AG27" s="1029">
        <v>0</v>
      </c>
      <c r="AH27" s="1029">
        <v>0</v>
      </c>
      <c r="AI27" s="1029">
        <v>0</v>
      </c>
      <c r="AJ27" s="1029">
        <v>0</v>
      </c>
      <c r="AK27" s="1029">
        <v>-54132.55</v>
      </c>
      <c r="AL27" s="1029">
        <v>-106718.45</v>
      </c>
      <c r="AM27" s="1030">
        <f t="shared" si="9"/>
        <v>-391904</v>
      </c>
      <c r="AN27" s="1031">
        <f t="shared" si="10"/>
        <v>73771549</v>
      </c>
    </row>
    <row r="28" spans="1:40" ht="15.6" customHeight="1">
      <c r="A28" s="1027">
        <v>24</v>
      </c>
      <c r="B28" s="1028" t="s">
        <v>62</v>
      </c>
      <c r="C28" s="1029">
        <f>+'2_State Distrib and Adjs'!BC28</f>
        <v>14372346</v>
      </c>
      <c r="D28" s="1029">
        <v>-12406</v>
      </c>
      <c r="E28" s="1029"/>
      <c r="F28" s="1029"/>
      <c r="G28" s="1029">
        <v>-12268</v>
      </c>
      <c r="H28" s="1029">
        <v>0</v>
      </c>
      <c r="I28" s="1029">
        <v>0</v>
      </c>
      <c r="J28" s="1029">
        <v>0</v>
      </c>
      <c r="K28" s="1029">
        <v>0</v>
      </c>
      <c r="L28" s="1029">
        <v>0</v>
      </c>
      <c r="M28" s="1029">
        <v>0</v>
      </c>
      <c r="N28" s="1029">
        <v>0</v>
      </c>
      <c r="O28" s="1029">
        <v>-116546</v>
      </c>
      <c r="P28" s="1029">
        <v>0</v>
      </c>
      <c r="Q28" s="1029">
        <v>0</v>
      </c>
      <c r="R28" s="1029">
        <v>0</v>
      </c>
      <c r="S28" s="1029">
        <v>-36804</v>
      </c>
      <c r="T28" s="1029">
        <v>0</v>
      </c>
      <c r="U28" s="1029">
        <v>0</v>
      </c>
      <c r="V28" s="1029">
        <v>0</v>
      </c>
      <c r="W28" s="1029">
        <v>0</v>
      </c>
      <c r="X28" s="1029">
        <v>-2719187</v>
      </c>
      <c r="Y28" s="1029">
        <v>0</v>
      </c>
      <c r="Z28" s="1029">
        <v>0</v>
      </c>
      <c r="AA28" s="1029">
        <v>0</v>
      </c>
      <c r="AB28" s="1029">
        <v>0</v>
      </c>
      <c r="AC28" s="1029">
        <v>0</v>
      </c>
      <c r="AD28" s="1029">
        <v>0</v>
      </c>
      <c r="AE28" s="1029">
        <v>0</v>
      </c>
      <c r="AF28" s="1029">
        <v>0</v>
      </c>
      <c r="AG28" s="1029">
        <v>0</v>
      </c>
      <c r="AH28" s="1029">
        <v>0</v>
      </c>
      <c r="AI28" s="1029">
        <v>0</v>
      </c>
      <c r="AJ28" s="1029">
        <v>0</v>
      </c>
      <c r="AK28" s="1029">
        <v>-88329.4</v>
      </c>
      <c r="AL28" s="1029">
        <v>-171138.40000000002</v>
      </c>
      <c r="AM28" s="1030">
        <f t="shared" si="9"/>
        <v>-3156678.8</v>
      </c>
      <c r="AN28" s="1031">
        <f t="shared" si="10"/>
        <v>11215667.199999999</v>
      </c>
    </row>
    <row r="29" spans="1:40" ht="15.6" customHeight="1">
      <c r="A29" s="1032">
        <v>25</v>
      </c>
      <c r="B29" s="1033" t="s">
        <v>63</v>
      </c>
      <c r="C29" s="1034">
        <f>+'2_State Distrib and Adjs'!BC29</f>
        <v>10469419</v>
      </c>
      <c r="D29" s="1034">
        <v>0</v>
      </c>
      <c r="E29" s="1034"/>
      <c r="F29" s="1034"/>
      <c r="G29" s="1034">
        <v>0</v>
      </c>
      <c r="H29" s="1034">
        <v>0</v>
      </c>
      <c r="I29" s="1034">
        <v>0</v>
      </c>
      <c r="J29" s="1034">
        <v>0</v>
      </c>
      <c r="K29" s="1034">
        <v>0</v>
      </c>
      <c r="L29" s="1034">
        <v>0</v>
      </c>
      <c r="M29" s="1034">
        <v>0</v>
      </c>
      <c r="N29" s="1034">
        <v>0</v>
      </c>
      <c r="O29" s="1034">
        <v>0</v>
      </c>
      <c r="P29" s="1034">
        <v>0</v>
      </c>
      <c r="Q29" s="1034">
        <v>0</v>
      </c>
      <c r="R29" s="1034">
        <v>0</v>
      </c>
      <c r="S29" s="1034">
        <v>0</v>
      </c>
      <c r="T29" s="1034">
        <v>0</v>
      </c>
      <c r="U29" s="1034">
        <v>0</v>
      </c>
      <c r="V29" s="1034">
        <v>0</v>
      </c>
      <c r="W29" s="1034">
        <v>0</v>
      </c>
      <c r="X29" s="1034">
        <v>0</v>
      </c>
      <c r="Y29" s="1034">
        <v>0</v>
      </c>
      <c r="Z29" s="1034">
        <v>0</v>
      </c>
      <c r="AA29" s="1034">
        <v>0</v>
      </c>
      <c r="AB29" s="1034">
        <v>0</v>
      </c>
      <c r="AC29" s="1034">
        <v>0</v>
      </c>
      <c r="AD29" s="1034">
        <v>0</v>
      </c>
      <c r="AE29" s="1034">
        <v>0</v>
      </c>
      <c r="AF29" s="1034">
        <v>-60881</v>
      </c>
      <c r="AG29" s="1034">
        <v>0</v>
      </c>
      <c r="AH29" s="1034">
        <v>0</v>
      </c>
      <c r="AI29" s="1034">
        <v>0</v>
      </c>
      <c r="AJ29" s="1034">
        <v>0</v>
      </c>
      <c r="AK29" s="1034">
        <v>-50028.3</v>
      </c>
      <c r="AL29" s="1034">
        <v>-16676.3</v>
      </c>
      <c r="AM29" s="1035">
        <f t="shared" si="9"/>
        <v>-127585.60000000001</v>
      </c>
      <c r="AN29" s="1036">
        <f t="shared" si="10"/>
        <v>10341833.399999999</v>
      </c>
    </row>
    <row r="30" spans="1:40" ht="15.6" customHeight="1">
      <c r="A30" s="1021">
        <v>26</v>
      </c>
      <c r="B30" s="1022" t="s">
        <v>64</v>
      </c>
      <c r="C30" s="1023">
        <f>+'2_State Distrib and Adjs'!BC30</f>
        <v>214066376</v>
      </c>
      <c r="D30" s="1023">
        <v>-104273</v>
      </c>
      <c r="E30" s="1023"/>
      <c r="F30" s="1023"/>
      <c r="G30" s="1023">
        <v>0</v>
      </c>
      <c r="H30" s="1023">
        <v>0</v>
      </c>
      <c r="I30" s="1023">
        <v>-357627</v>
      </c>
      <c r="J30" s="1023">
        <v>-2252013.5</v>
      </c>
      <c r="K30" s="1023">
        <v>-875927</v>
      </c>
      <c r="L30" s="1023">
        <v>0</v>
      </c>
      <c r="M30" s="1023">
        <v>0</v>
      </c>
      <c r="N30" s="1023">
        <v>0</v>
      </c>
      <c r="O30" s="1023">
        <v>0</v>
      </c>
      <c r="P30" s="1023">
        <v>-1116804</v>
      </c>
      <c r="Q30" s="1023">
        <v>0</v>
      </c>
      <c r="R30" s="1023">
        <v>-20732</v>
      </c>
      <c r="S30" s="1023">
        <v>0</v>
      </c>
      <c r="T30" s="1023">
        <v>0</v>
      </c>
      <c r="U30" s="1023">
        <v>0</v>
      </c>
      <c r="V30" s="1023">
        <v>0</v>
      </c>
      <c r="W30" s="1023">
        <v>0</v>
      </c>
      <c r="X30" s="1023">
        <v>0</v>
      </c>
      <c r="Y30" s="1023">
        <v>0</v>
      </c>
      <c r="Z30" s="1023">
        <v>0</v>
      </c>
      <c r="AA30" s="1023">
        <v>0</v>
      </c>
      <c r="AB30" s="1023">
        <v>0</v>
      </c>
      <c r="AC30" s="1023">
        <v>0</v>
      </c>
      <c r="AD30" s="1023">
        <v>0</v>
      </c>
      <c r="AE30" s="1023">
        <v>0</v>
      </c>
      <c r="AF30" s="1024">
        <v>0</v>
      </c>
      <c r="AG30" s="1024">
        <v>0</v>
      </c>
      <c r="AH30" s="1024">
        <v>0</v>
      </c>
      <c r="AI30" s="1024">
        <v>-1402001.5</v>
      </c>
      <c r="AJ30" s="1024">
        <v>0</v>
      </c>
      <c r="AK30" s="1023">
        <v>-732311.85</v>
      </c>
      <c r="AL30" s="1023">
        <v>-872299.3</v>
      </c>
      <c r="AM30" s="1025">
        <f t="shared" si="9"/>
        <v>-7733989.1499999994</v>
      </c>
      <c r="AN30" s="1026">
        <f t="shared" si="10"/>
        <v>206332386.84999999</v>
      </c>
    </row>
    <row r="31" spans="1:40" ht="15.6" customHeight="1">
      <c r="A31" s="1027">
        <v>27</v>
      </c>
      <c r="B31" s="1028" t="s">
        <v>65</v>
      </c>
      <c r="C31" s="1029">
        <f>+'2_State Distrib and Adjs'!BC31</f>
        <v>36631212</v>
      </c>
      <c r="D31" s="1029">
        <v>0</v>
      </c>
      <c r="E31" s="1029"/>
      <c r="F31" s="1029"/>
      <c r="G31" s="1029">
        <v>0</v>
      </c>
      <c r="H31" s="1029">
        <v>0</v>
      </c>
      <c r="I31" s="1029">
        <v>0</v>
      </c>
      <c r="J31" s="1029">
        <v>0</v>
      </c>
      <c r="K31" s="1029">
        <v>0</v>
      </c>
      <c r="L31" s="1029">
        <v>-8145</v>
      </c>
      <c r="M31" s="1029">
        <v>0</v>
      </c>
      <c r="N31" s="1029">
        <v>0</v>
      </c>
      <c r="O31" s="1029">
        <v>0</v>
      </c>
      <c r="P31" s="1029">
        <v>0</v>
      </c>
      <c r="Q31" s="1029">
        <v>0</v>
      </c>
      <c r="R31" s="1029">
        <v>0</v>
      </c>
      <c r="S31" s="1029">
        <v>0</v>
      </c>
      <c r="T31" s="1029">
        <v>0</v>
      </c>
      <c r="U31" s="1029">
        <v>0</v>
      </c>
      <c r="V31" s="1029">
        <v>0</v>
      </c>
      <c r="W31" s="1029">
        <v>0</v>
      </c>
      <c r="X31" s="1029">
        <v>0</v>
      </c>
      <c r="Y31" s="1029">
        <v>-3258</v>
      </c>
      <c r="Z31" s="1029">
        <v>0</v>
      </c>
      <c r="AA31" s="1029">
        <v>0</v>
      </c>
      <c r="AB31" s="1029">
        <v>0</v>
      </c>
      <c r="AC31" s="1029">
        <v>0</v>
      </c>
      <c r="AD31" s="1029">
        <v>0</v>
      </c>
      <c r="AE31" s="1029">
        <v>0</v>
      </c>
      <c r="AF31" s="1029">
        <v>0</v>
      </c>
      <c r="AG31" s="1029">
        <v>0</v>
      </c>
      <c r="AH31" s="1029">
        <v>0</v>
      </c>
      <c r="AI31" s="1029">
        <v>0</v>
      </c>
      <c r="AJ31" s="1029">
        <v>0</v>
      </c>
      <c r="AK31" s="1029">
        <v>-52779.8</v>
      </c>
      <c r="AL31" s="1029">
        <v>-27856.3</v>
      </c>
      <c r="AM31" s="1030">
        <f t="shared" si="9"/>
        <v>-92039.1</v>
      </c>
      <c r="AN31" s="1031">
        <f t="shared" si="10"/>
        <v>36539172.900000006</v>
      </c>
    </row>
    <row r="32" spans="1:40" ht="15.6" customHeight="1">
      <c r="A32" s="1027">
        <v>28</v>
      </c>
      <c r="B32" s="1028" t="s">
        <v>66</v>
      </c>
      <c r="C32" s="1029">
        <f>+'2_State Distrib and Adjs'!BC32</f>
        <v>118375898</v>
      </c>
      <c r="D32" s="1029">
        <v>-41288</v>
      </c>
      <c r="E32" s="1029"/>
      <c r="F32" s="1029"/>
      <c r="G32" s="1029">
        <v>0</v>
      </c>
      <c r="H32" s="1029">
        <v>0</v>
      </c>
      <c r="I32" s="1029">
        <v>-5683</v>
      </c>
      <c r="J32" s="1029">
        <v>0</v>
      </c>
      <c r="K32" s="1029">
        <v>0</v>
      </c>
      <c r="L32" s="1029">
        <v>0</v>
      </c>
      <c r="M32" s="1029">
        <v>0</v>
      </c>
      <c r="N32" s="1029">
        <v>0</v>
      </c>
      <c r="O32" s="1029">
        <v>0</v>
      </c>
      <c r="P32" s="1029">
        <v>0</v>
      </c>
      <c r="Q32" s="1029">
        <v>0</v>
      </c>
      <c r="R32" s="1029">
        <v>0</v>
      </c>
      <c r="S32" s="1029">
        <v>-5683</v>
      </c>
      <c r="T32" s="1029">
        <v>0</v>
      </c>
      <c r="U32" s="1029">
        <v>0</v>
      </c>
      <c r="V32" s="1029">
        <v>0</v>
      </c>
      <c r="W32" s="1029">
        <v>0</v>
      </c>
      <c r="X32" s="1029">
        <v>0</v>
      </c>
      <c r="Y32" s="1029">
        <v>0</v>
      </c>
      <c r="Z32" s="1029">
        <v>0</v>
      </c>
      <c r="AA32" s="1029">
        <v>-4199737</v>
      </c>
      <c r="AB32" s="1029">
        <v>-3259200.5</v>
      </c>
      <c r="AC32" s="1029">
        <v>-2264542.5</v>
      </c>
      <c r="AD32" s="1029">
        <v>0</v>
      </c>
      <c r="AE32" s="1029">
        <v>0</v>
      </c>
      <c r="AF32" s="1029">
        <v>0</v>
      </c>
      <c r="AG32" s="1029">
        <v>0</v>
      </c>
      <c r="AH32" s="1029">
        <v>0</v>
      </c>
      <c r="AI32" s="1029">
        <v>0</v>
      </c>
      <c r="AJ32" s="1029">
        <v>0</v>
      </c>
      <c r="AK32" s="1029">
        <v>-388717.5</v>
      </c>
      <c r="AL32" s="1029">
        <v>-608590.15</v>
      </c>
      <c r="AM32" s="1030">
        <f t="shared" si="9"/>
        <v>-10773441.65</v>
      </c>
      <c r="AN32" s="1031">
        <f t="shared" si="10"/>
        <v>107602456.34999999</v>
      </c>
    </row>
    <row r="33" spans="1:40" ht="15.6" customHeight="1">
      <c r="A33" s="1027">
        <v>29</v>
      </c>
      <c r="B33" s="1028" t="s">
        <v>67</v>
      </c>
      <c r="C33" s="1029">
        <f>+'2_State Distrib and Adjs'!BC33</f>
        <v>65214599</v>
      </c>
      <c r="D33" s="1029">
        <v>-28555</v>
      </c>
      <c r="E33" s="1029"/>
      <c r="F33" s="1029"/>
      <c r="G33" s="1029">
        <v>0</v>
      </c>
      <c r="H33" s="1029">
        <v>0</v>
      </c>
      <c r="I33" s="1029">
        <v>0</v>
      </c>
      <c r="J33" s="1029">
        <v>0</v>
      </c>
      <c r="K33" s="1029">
        <v>0</v>
      </c>
      <c r="L33" s="1029">
        <v>0</v>
      </c>
      <c r="M33" s="1029">
        <v>0</v>
      </c>
      <c r="N33" s="1029">
        <v>0</v>
      </c>
      <c r="O33" s="1029">
        <v>0</v>
      </c>
      <c r="P33" s="1029">
        <v>0</v>
      </c>
      <c r="Q33" s="1029">
        <v>0</v>
      </c>
      <c r="R33" s="1029">
        <v>0</v>
      </c>
      <c r="S33" s="1029">
        <v>0</v>
      </c>
      <c r="T33" s="1029">
        <v>0</v>
      </c>
      <c r="U33" s="1029">
        <v>0</v>
      </c>
      <c r="V33" s="1029">
        <v>0</v>
      </c>
      <c r="W33" s="1029">
        <v>0</v>
      </c>
      <c r="X33" s="1029">
        <v>0</v>
      </c>
      <c r="Y33" s="1029">
        <v>0</v>
      </c>
      <c r="Z33" s="1029">
        <v>0</v>
      </c>
      <c r="AA33" s="1029">
        <v>0</v>
      </c>
      <c r="AB33" s="1029">
        <v>0</v>
      </c>
      <c r="AC33" s="1029">
        <v>0</v>
      </c>
      <c r="AD33" s="1029">
        <v>0</v>
      </c>
      <c r="AE33" s="1029">
        <v>0</v>
      </c>
      <c r="AF33" s="1029">
        <v>0</v>
      </c>
      <c r="AG33" s="1029">
        <v>0</v>
      </c>
      <c r="AH33" s="1029">
        <v>0</v>
      </c>
      <c r="AI33" s="1029">
        <v>-5277</v>
      </c>
      <c r="AJ33" s="1029">
        <v>-7915.5</v>
      </c>
      <c r="AK33" s="1029">
        <v>-149706.9</v>
      </c>
      <c r="AL33" s="1029">
        <v>-132980.4</v>
      </c>
      <c r="AM33" s="1030">
        <f t="shared" si="9"/>
        <v>-324434.8</v>
      </c>
      <c r="AN33" s="1031">
        <f t="shared" si="10"/>
        <v>64890164.200000003</v>
      </c>
    </row>
    <row r="34" spans="1:40" ht="15.6" customHeight="1">
      <c r="A34" s="1032">
        <v>30</v>
      </c>
      <c r="B34" s="1033" t="s">
        <v>68</v>
      </c>
      <c r="C34" s="1034">
        <f>+'2_State Distrib and Adjs'!BC34</f>
        <v>16400771</v>
      </c>
      <c r="D34" s="1034">
        <v>0</v>
      </c>
      <c r="E34" s="1034"/>
      <c r="F34" s="1034"/>
      <c r="G34" s="1034">
        <v>0</v>
      </c>
      <c r="H34" s="1034">
        <v>0</v>
      </c>
      <c r="I34" s="1034">
        <v>0</v>
      </c>
      <c r="J34" s="1034">
        <v>0</v>
      </c>
      <c r="K34" s="1034">
        <v>0</v>
      </c>
      <c r="L34" s="1034">
        <v>0</v>
      </c>
      <c r="M34" s="1034">
        <v>0</v>
      </c>
      <c r="N34" s="1034">
        <v>0</v>
      </c>
      <c r="O34" s="1034">
        <v>0</v>
      </c>
      <c r="P34" s="1034">
        <v>0</v>
      </c>
      <c r="Q34" s="1034">
        <v>0</v>
      </c>
      <c r="R34" s="1034">
        <v>0</v>
      </c>
      <c r="S34" s="1034">
        <v>0</v>
      </c>
      <c r="T34" s="1034">
        <v>0</v>
      </c>
      <c r="U34" s="1034">
        <v>0</v>
      </c>
      <c r="V34" s="1034">
        <v>0</v>
      </c>
      <c r="W34" s="1034">
        <v>0</v>
      </c>
      <c r="X34" s="1034">
        <v>0</v>
      </c>
      <c r="Y34" s="1034">
        <v>0</v>
      </c>
      <c r="Z34" s="1034">
        <v>0</v>
      </c>
      <c r="AA34" s="1034">
        <v>0</v>
      </c>
      <c r="AB34" s="1034">
        <v>0</v>
      </c>
      <c r="AC34" s="1034">
        <v>0</v>
      </c>
      <c r="AD34" s="1034">
        <v>0</v>
      </c>
      <c r="AE34" s="1034">
        <v>0</v>
      </c>
      <c r="AF34" s="1034">
        <v>0</v>
      </c>
      <c r="AG34" s="1034">
        <v>0</v>
      </c>
      <c r="AH34" s="1034">
        <v>0</v>
      </c>
      <c r="AI34" s="1034">
        <v>0</v>
      </c>
      <c r="AJ34" s="1034">
        <v>0</v>
      </c>
      <c r="AK34" s="1034">
        <v>-10331.049999999999</v>
      </c>
      <c r="AL34" s="1034">
        <v>-32926.050000000003</v>
      </c>
      <c r="AM34" s="1035">
        <f t="shared" si="9"/>
        <v>-43257.100000000006</v>
      </c>
      <c r="AN34" s="1036">
        <f t="shared" si="10"/>
        <v>16357513.899999999</v>
      </c>
    </row>
    <row r="35" spans="1:40" ht="15.6" customHeight="1">
      <c r="A35" s="1021">
        <v>31</v>
      </c>
      <c r="B35" s="1022" t="s">
        <v>69</v>
      </c>
      <c r="C35" s="1023">
        <f>+'2_State Distrib and Adjs'!BC35</f>
        <v>31115848</v>
      </c>
      <c r="D35" s="1023">
        <v>-8718</v>
      </c>
      <c r="E35" s="1023"/>
      <c r="F35" s="1023"/>
      <c r="G35" s="1023">
        <v>0</v>
      </c>
      <c r="H35" s="1023">
        <v>-238754</v>
      </c>
      <c r="I35" s="1023">
        <v>0</v>
      </c>
      <c r="J35" s="1023">
        <v>0</v>
      </c>
      <c r="K35" s="1023">
        <v>0</v>
      </c>
      <c r="L35" s="1023">
        <v>0</v>
      </c>
      <c r="M35" s="1023">
        <v>0</v>
      </c>
      <c r="N35" s="1023">
        <v>0</v>
      </c>
      <c r="O35" s="1023">
        <v>0</v>
      </c>
      <c r="P35" s="1023">
        <v>0</v>
      </c>
      <c r="Q35" s="1023">
        <v>0</v>
      </c>
      <c r="R35" s="1023">
        <v>0</v>
      </c>
      <c r="S35" s="1023">
        <v>0</v>
      </c>
      <c r="T35" s="1023">
        <v>0</v>
      </c>
      <c r="U35" s="1023">
        <v>0</v>
      </c>
      <c r="V35" s="1023">
        <v>-3141.5</v>
      </c>
      <c r="W35" s="1023">
        <v>0</v>
      </c>
      <c r="X35" s="1023">
        <v>0</v>
      </c>
      <c r="Y35" s="1023">
        <v>0</v>
      </c>
      <c r="Z35" s="1023">
        <v>-18849</v>
      </c>
      <c r="AA35" s="1023">
        <v>0</v>
      </c>
      <c r="AB35" s="1023">
        <v>0</v>
      </c>
      <c r="AC35" s="1023">
        <v>0</v>
      </c>
      <c r="AD35" s="1023">
        <v>0</v>
      </c>
      <c r="AE35" s="1023">
        <v>0</v>
      </c>
      <c r="AF35" s="1024">
        <v>-1624155.5</v>
      </c>
      <c r="AG35" s="1024">
        <v>0</v>
      </c>
      <c r="AH35" s="1024">
        <v>0</v>
      </c>
      <c r="AI35" s="1024">
        <v>0</v>
      </c>
      <c r="AJ35" s="1024">
        <v>0</v>
      </c>
      <c r="AK35" s="1023">
        <v>-56546.9</v>
      </c>
      <c r="AL35" s="1023">
        <v>-42410.65</v>
      </c>
      <c r="AM35" s="1025">
        <f t="shared" si="9"/>
        <v>-1992575.5499999998</v>
      </c>
      <c r="AN35" s="1026">
        <f t="shared" si="10"/>
        <v>29123272.450000003</v>
      </c>
    </row>
    <row r="36" spans="1:40" ht="15.6" customHeight="1">
      <c r="A36" s="1027">
        <v>32</v>
      </c>
      <c r="B36" s="1028" t="s">
        <v>70</v>
      </c>
      <c r="C36" s="1029">
        <f>+'2_State Distrib and Adjs'!BC36</f>
        <v>158620609</v>
      </c>
      <c r="D36" s="1029">
        <v>-7479</v>
      </c>
      <c r="E36" s="1029"/>
      <c r="F36" s="1029"/>
      <c r="G36" s="1029">
        <v>-5082</v>
      </c>
      <c r="H36" s="1029">
        <v>0</v>
      </c>
      <c r="I36" s="1029">
        <v>0</v>
      </c>
      <c r="J36" s="1029">
        <v>0</v>
      </c>
      <c r="K36" s="1029">
        <v>0</v>
      </c>
      <c r="L36" s="1029">
        <v>0</v>
      </c>
      <c r="M36" s="1029">
        <v>0</v>
      </c>
      <c r="N36" s="1029">
        <v>0</v>
      </c>
      <c r="O36" s="1029">
        <v>-38582</v>
      </c>
      <c r="P36" s="1029">
        <v>0</v>
      </c>
      <c r="Q36" s="1029">
        <v>0</v>
      </c>
      <c r="R36" s="1029">
        <v>0</v>
      </c>
      <c r="S36" s="1029">
        <v>-2541</v>
      </c>
      <c r="T36" s="1029">
        <v>0</v>
      </c>
      <c r="U36" s="1029">
        <v>0</v>
      </c>
      <c r="V36" s="1029">
        <v>0</v>
      </c>
      <c r="W36" s="1029">
        <v>-7623</v>
      </c>
      <c r="X36" s="1029">
        <v>0</v>
      </c>
      <c r="Y36" s="1029">
        <v>0</v>
      </c>
      <c r="Z36" s="1029">
        <v>0</v>
      </c>
      <c r="AA36" s="1029">
        <v>0</v>
      </c>
      <c r="AB36" s="1029">
        <v>0</v>
      </c>
      <c r="AC36" s="1029">
        <v>0</v>
      </c>
      <c r="AD36" s="1029">
        <v>-19057.5</v>
      </c>
      <c r="AE36" s="1029">
        <v>-1270.5</v>
      </c>
      <c r="AF36" s="1029">
        <v>0</v>
      </c>
      <c r="AG36" s="1029">
        <v>-2541</v>
      </c>
      <c r="AH36" s="1029">
        <v>-1270.5</v>
      </c>
      <c r="AI36" s="1029">
        <v>0</v>
      </c>
      <c r="AJ36" s="1029">
        <v>0</v>
      </c>
      <c r="AK36" s="1029">
        <v>-185449.05</v>
      </c>
      <c r="AL36" s="1029">
        <v>-337318.15</v>
      </c>
      <c r="AM36" s="1030">
        <f t="shared" si="9"/>
        <v>-608213.69999999995</v>
      </c>
      <c r="AN36" s="1031">
        <f t="shared" si="10"/>
        <v>158012395.29999998</v>
      </c>
    </row>
    <row r="37" spans="1:40" ht="15.6" customHeight="1">
      <c r="A37" s="1027">
        <v>33</v>
      </c>
      <c r="B37" s="1028" t="s">
        <v>71</v>
      </c>
      <c r="C37" s="1029">
        <f>+'2_State Distrib and Adjs'!BC37</f>
        <v>7753161</v>
      </c>
      <c r="D37" s="1029">
        <v>-17800</v>
      </c>
      <c r="E37" s="1029"/>
      <c r="F37" s="1029"/>
      <c r="G37" s="1029">
        <v>0</v>
      </c>
      <c r="H37" s="1029">
        <v>0</v>
      </c>
      <c r="I37" s="1029">
        <v>0</v>
      </c>
      <c r="J37" s="1029">
        <v>0</v>
      </c>
      <c r="K37" s="1029">
        <v>0</v>
      </c>
      <c r="L37" s="1029">
        <v>0</v>
      </c>
      <c r="M37" s="1029">
        <v>0</v>
      </c>
      <c r="N37" s="1029">
        <v>0</v>
      </c>
      <c r="O37" s="1029">
        <v>0</v>
      </c>
      <c r="P37" s="1029">
        <v>0</v>
      </c>
      <c r="Q37" s="1029">
        <v>-1405871</v>
      </c>
      <c r="R37" s="1029">
        <v>0</v>
      </c>
      <c r="S37" s="1029">
        <v>0</v>
      </c>
      <c r="T37" s="1029">
        <v>0</v>
      </c>
      <c r="U37" s="1029">
        <v>0</v>
      </c>
      <c r="V37" s="1029">
        <v>0</v>
      </c>
      <c r="W37" s="1029">
        <v>0</v>
      </c>
      <c r="X37" s="1029">
        <v>0</v>
      </c>
      <c r="Y37" s="1029">
        <v>0</v>
      </c>
      <c r="Z37" s="1029">
        <v>0</v>
      </c>
      <c r="AA37" s="1029">
        <v>0</v>
      </c>
      <c r="AB37" s="1029">
        <v>0</v>
      </c>
      <c r="AC37" s="1029">
        <v>0</v>
      </c>
      <c r="AD37" s="1029">
        <v>0</v>
      </c>
      <c r="AE37" s="1029">
        <v>0</v>
      </c>
      <c r="AF37" s="1029">
        <v>0</v>
      </c>
      <c r="AG37" s="1029">
        <v>0</v>
      </c>
      <c r="AH37" s="1029">
        <v>0</v>
      </c>
      <c r="AI37" s="1029">
        <v>0</v>
      </c>
      <c r="AJ37" s="1029">
        <v>0</v>
      </c>
      <c r="AK37" s="1029">
        <v>-9588.1</v>
      </c>
      <c r="AL37" s="1029">
        <v>-6391.8</v>
      </c>
      <c r="AM37" s="1030">
        <f t="shared" si="9"/>
        <v>-1439650.9000000001</v>
      </c>
      <c r="AN37" s="1031">
        <f t="shared" si="10"/>
        <v>6313510.1000000006</v>
      </c>
    </row>
    <row r="38" spans="1:40" ht="15.6" customHeight="1">
      <c r="A38" s="1027">
        <v>34</v>
      </c>
      <c r="B38" s="1028" t="s">
        <v>72</v>
      </c>
      <c r="C38" s="1029">
        <f>+'2_State Distrib and Adjs'!BC38</f>
        <v>27379294</v>
      </c>
      <c r="D38" s="1029">
        <v>-13328</v>
      </c>
      <c r="E38" s="1029"/>
      <c r="F38" s="1029"/>
      <c r="G38" s="1029">
        <v>0</v>
      </c>
      <c r="H38" s="1029">
        <v>0</v>
      </c>
      <c r="I38" s="1029">
        <v>0</v>
      </c>
      <c r="J38" s="1029">
        <v>0</v>
      </c>
      <c r="K38" s="1029">
        <v>0</v>
      </c>
      <c r="L38" s="1029">
        <v>0</v>
      </c>
      <c r="M38" s="1029">
        <v>0</v>
      </c>
      <c r="N38" s="1029">
        <v>0</v>
      </c>
      <c r="O38" s="1029">
        <v>0</v>
      </c>
      <c r="P38" s="1029">
        <v>0</v>
      </c>
      <c r="Q38" s="1029">
        <v>0</v>
      </c>
      <c r="R38" s="1029">
        <v>0</v>
      </c>
      <c r="S38" s="1029">
        <v>0</v>
      </c>
      <c r="T38" s="1029">
        <v>0</v>
      </c>
      <c r="U38" s="1029">
        <v>0</v>
      </c>
      <c r="V38" s="1029">
        <v>-2844</v>
      </c>
      <c r="W38" s="1029">
        <v>0</v>
      </c>
      <c r="X38" s="1029">
        <v>0</v>
      </c>
      <c r="Y38" s="1029">
        <v>0</v>
      </c>
      <c r="Z38" s="1029">
        <v>0</v>
      </c>
      <c r="AA38" s="1029">
        <v>0</v>
      </c>
      <c r="AB38" s="1029">
        <v>0</v>
      </c>
      <c r="AC38" s="1029">
        <v>0</v>
      </c>
      <c r="AD38" s="1029">
        <v>0</v>
      </c>
      <c r="AE38" s="1029">
        <v>0</v>
      </c>
      <c r="AF38" s="1029">
        <v>0</v>
      </c>
      <c r="AG38" s="1029">
        <v>0</v>
      </c>
      <c r="AH38" s="1029">
        <v>0</v>
      </c>
      <c r="AI38" s="1029">
        <v>0</v>
      </c>
      <c r="AJ38" s="1029">
        <v>0</v>
      </c>
      <c r="AK38" s="1029">
        <v>-121580.6</v>
      </c>
      <c r="AL38" s="1029">
        <v>-74228.399999999994</v>
      </c>
      <c r="AM38" s="1030">
        <f t="shared" si="9"/>
        <v>-211981</v>
      </c>
      <c r="AN38" s="1031">
        <f t="shared" si="10"/>
        <v>27167313</v>
      </c>
    </row>
    <row r="39" spans="1:40" ht="15.6" customHeight="1">
      <c r="A39" s="1032">
        <v>35</v>
      </c>
      <c r="B39" s="1033" t="s">
        <v>73</v>
      </c>
      <c r="C39" s="1034">
        <f>+'2_State Distrib and Adjs'!BC39</f>
        <v>33624001</v>
      </c>
      <c r="D39" s="1034">
        <v>0</v>
      </c>
      <c r="E39" s="1034"/>
      <c r="F39" s="1034"/>
      <c r="G39" s="1034">
        <v>0</v>
      </c>
      <c r="H39" s="1034">
        <v>0</v>
      </c>
      <c r="I39" s="1034">
        <v>0</v>
      </c>
      <c r="J39" s="1034">
        <v>0</v>
      </c>
      <c r="K39" s="1034">
        <v>0</v>
      </c>
      <c r="L39" s="1034">
        <v>0</v>
      </c>
      <c r="M39" s="1034">
        <v>0</v>
      </c>
      <c r="N39" s="1034">
        <v>0</v>
      </c>
      <c r="O39" s="1034">
        <v>0</v>
      </c>
      <c r="P39" s="1034">
        <v>0</v>
      </c>
      <c r="Q39" s="1034">
        <v>0</v>
      </c>
      <c r="R39" s="1034">
        <v>0</v>
      </c>
      <c r="S39" s="1034">
        <v>0</v>
      </c>
      <c r="T39" s="1034">
        <v>0</v>
      </c>
      <c r="U39" s="1034">
        <v>0</v>
      </c>
      <c r="V39" s="1034">
        <v>0</v>
      </c>
      <c r="W39" s="1034">
        <v>0</v>
      </c>
      <c r="X39" s="1034">
        <v>0</v>
      </c>
      <c r="Y39" s="1034">
        <v>0</v>
      </c>
      <c r="Z39" s="1034">
        <v>0</v>
      </c>
      <c r="AA39" s="1034">
        <v>0</v>
      </c>
      <c r="AB39" s="1034">
        <v>0</v>
      </c>
      <c r="AC39" s="1034">
        <v>0</v>
      </c>
      <c r="AD39" s="1034">
        <v>0</v>
      </c>
      <c r="AE39" s="1034">
        <v>0</v>
      </c>
      <c r="AF39" s="1034">
        <v>0</v>
      </c>
      <c r="AG39" s="1034">
        <v>0</v>
      </c>
      <c r="AH39" s="1034">
        <v>0</v>
      </c>
      <c r="AI39" s="1034">
        <v>0</v>
      </c>
      <c r="AJ39" s="1034">
        <v>0</v>
      </c>
      <c r="AK39" s="1034">
        <v>-54330.400000000001</v>
      </c>
      <c r="AL39" s="1034">
        <v>-57526.5</v>
      </c>
      <c r="AM39" s="1035">
        <f t="shared" si="9"/>
        <v>-111856.9</v>
      </c>
      <c r="AN39" s="1036">
        <f t="shared" si="10"/>
        <v>33512144.100000001</v>
      </c>
    </row>
    <row r="40" spans="1:40" ht="15.6" customHeight="1">
      <c r="A40" s="1021">
        <v>36</v>
      </c>
      <c r="B40" s="1131" t="s">
        <v>74</v>
      </c>
      <c r="C40" s="1023">
        <f>+'2_State Distrib and Adjs'!BC40</f>
        <v>63942713</v>
      </c>
      <c r="D40" s="1023">
        <v>-86132</v>
      </c>
      <c r="E40" s="1023">
        <v>-138253068.5</v>
      </c>
      <c r="F40" s="1023">
        <v>-15914824</v>
      </c>
      <c r="G40" s="1023">
        <v>0</v>
      </c>
      <c r="H40" s="1023">
        <v>0</v>
      </c>
      <c r="I40" s="1023">
        <v>-2578446</v>
      </c>
      <c r="J40" s="1023">
        <v>-1732588</v>
      </c>
      <c r="K40" s="1023">
        <v>-2956304</v>
      </c>
      <c r="L40" s="1023">
        <v>0</v>
      </c>
      <c r="M40" s="1023">
        <v>0</v>
      </c>
      <c r="N40" s="1023">
        <v>0</v>
      </c>
      <c r="O40" s="1023">
        <v>0</v>
      </c>
      <c r="P40" s="1023">
        <v>-242320</v>
      </c>
      <c r="Q40" s="1023">
        <v>0</v>
      </c>
      <c r="R40" s="1023">
        <v>0</v>
      </c>
      <c r="S40" s="1023">
        <v>0</v>
      </c>
      <c r="T40" s="1023">
        <v>0</v>
      </c>
      <c r="U40" s="1023">
        <v>0</v>
      </c>
      <c r="V40" s="1023">
        <v>0</v>
      </c>
      <c r="W40" s="1023">
        <v>0</v>
      </c>
      <c r="X40" s="1023">
        <v>0</v>
      </c>
      <c r="Y40" s="1023">
        <v>0</v>
      </c>
      <c r="Z40" s="1023">
        <v>0</v>
      </c>
      <c r="AA40" s="1023">
        <v>0</v>
      </c>
      <c r="AB40" s="1023">
        <v>0</v>
      </c>
      <c r="AC40" s="1023">
        <v>0</v>
      </c>
      <c r="AD40" s="1023">
        <v>0</v>
      </c>
      <c r="AE40" s="1023">
        <v>0</v>
      </c>
      <c r="AF40" s="1024">
        <v>0</v>
      </c>
      <c r="AG40" s="1024">
        <v>0</v>
      </c>
      <c r="AH40" s="1024">
        <v>0</v>
      </c>
      <c r="AI40" s="1024">
        <v>-339248</v>
      </c>
      <c r="AJ40" s="1024">
        <v>0</v>
      </c>
      <c r="AK40" s="1023">
        <v>-414897.8</v>
      </c>
      <c r="AL40" s="1023">
        <v>-403463</v>
      </c>
      <c r="AM40" s="1025">
        <f t="shared" ref="AM40" si="11">SUM(D40:AL40)</f>
        <v>-162921291.30000001</v>
      </c>
      <c r="AN40" s="1026">
        <f t="shared" ref="AN40" si="12">SUM(C40:AL40)</f>
        <v>-98978578.299999997</v>
      </c>
    </row>
    <row r="41" spans="1:40" ht="15.6" customHeight="1">
      <c r="A41" s="1027">
        <v>37</v>
      </c>
      <c r="B41" s="1028" t="s">
        <v>75</v>
      </c>
      <c r="C41" s="1029">
        <f>+'2_State Distrib and Adjs'!BC41</f>
        <v>120074945</v>
      </c>
      <c r="D41" s="1029">
        <v>-16429</v>
      </c>
      <c r="E41" s="1029"/>
      <c r="F41" s="1029"/>
      <c r="G41" s="1029">
        <v>0</v>
      </c>
      <c r="H41" s="1029">
        <v>-21092.5</v>
      </c>
      <c r="I41" s="1029">
        <v>0</v>
      </c>
      <c r="J41" s="1029">
        <v>0</v>
      </c>
      <c r="K41" s="1029">
        <v>0</v>
      </c>
      <c r="L41" s="1029">
        <v>0</v>
      </c>
      <c r="M41" s="1029">
        <v>0</v>
      </c>
      <c r="N41" s="1029">
        <v>0</v>
      </c>
      <c r="O41" s="1029">
        <v>0</v>
      </c>
      <c r="P41" s="1029">
        <v>0</v>
      </c>
      <c r="Q41" s="1029">
        <v>0</v>
      </c>
      <c r="R41" s="1029">
        <v>0</v>
      </c>
      <c r="S41" s="1029">
        <v>0</v>
      </c>
      <c r="T41" s="1029">
        <v>0</v>
      </c>
      <c r="U41" s="1029">
        <v>0</v>
      </c>
      <c r="V41" s="1029">
        <v>-165288.5</v>
      </c>
      <c r="W41" s="1029">
        <v>0</v>
      </c>
      <c r="X41" s="1029">
        <v>0</v>
      </c>
      <c r="Y41" s="1029">
        <v>0</v>
      </c>
      <c r="Z41" s="1029">
        <v>0</v>
      </c>
      <c r="AA41" s="1029">
        <v>0</v>
      </c>
      <c r="AB41" s="1029">
        <v>0</v>
      </c>
      <c r="AC41" s="1029">
        <v>-1917.5</v>
      </c>
      <c r="AD41" s="1029">
        <v>0</v>
      </c>
      <c r="AE41" s="1029">
        <v>0</v>
      </c>
      <c r="AF41" s="1029">
        <v>-26845</v>
      </c>
      <c r="AG41" s="1029">
        <v>0</v>
      </c>
      <c r="AH41" s="1029">
        <v>0</v>
      </c>
      <c r="AI41" s="1029">
        <v>0</v>
      </c>
      <c r="AJ41" s="1029">
        <v>0</v>
      </c>
      <c r="AK41" s="1029">
        <v>-136570</v>
      </c>
      <c r="AL41" s="1029">
        <v>-125980.25</v>
      </c>
      <c r="AM41" s="1030">
        <f t="shared" ref="AM41:AM73" si="13">SUM(D41:AL41)</f>
        <v>-494122.75</v>
      </c>
      <c r="AN41" s="1031">
        <f t="shared" ref="AN41:AN73" si="14">SUM(C41:AL41)</f>
        <v>119580822.25</v>
      </c>
    </row>
    <row r="42" spans="1:40" ht="15.6" customHeight="1">
      <c r="A42" s="1027">
        <v>38</v>
      </c>
      <c r="B42" s="1028" t="s">
        <v>76</v>
      </c>
      <c r="C42" s="1029">
        <f>+'2_State Distrib and Adjs'!BC42</f>
        <v>10583443</v>
      </c>
      <c r="D42" s="1029">
        <v>-4007</v>
      </c>
      <c r="E42" s="1029"/>
      <c r="F42" s="1029"/>
      <c r="G42" s="1029">
        <v>0</v>
      </c>
      <c r="H42" s="1029">
        <v>0</v>
      </c>
      <c r="I42" s="1029">
        <v>0</v>
      </c>
      <c r="J42" s="1029">
        <v>-173992.5</v>
      </c>
      <c r="K42" s="1029">
        <v>-63270</v>
      </c>
      <c r="L42" s="1029">
        <v>0</v>
      </c>
      <c r="M42" s="1029">
        <v>0</v>
      </c>
      <c r="N42" s="1029">
        <v>0</v>
      </c>
      <c r="O42" s="1029">
        <v>0</v>
      </c>
      <c r="P42" s="1029">
        <v>-42180</v>
      </c>
      <c r="Q42" s="1029">
        <v>0</v>
      </c>
      <c r="R42" s="1029">
        <v>0</v>
      </c>
      <c r="S42" s="1029">
        <v>0</v>
      </c>
      <c r="T42" s="1029">
        <v>0</v>
      </c>
      <c r="U42" s="1029">
        <v>0</v>
      </c>
      <c r="V42" s="1029">
        <v>0</v>
      </c>
      <c r="W42" s="1029">
        <v>0</v>
      </c>
      <c r="X42" s="1029">
        <v>0</v>
      </c>
      <c r="Y42" s="1029">
        <v>0</v>
      </c>
      <c r="Z42" s="1029">
        <v>0</v>
      </c>
      <c r="AA42" s="1029">
        <v>0</v>
      </c>
      <c r="AB42" s="1029">
        <v>0</v>
      </c>
      <c r="AC42" s="1029">
        <v>0</v>
      </c>
      <c r="AD42" s="1029">
        <v>0</v>
      </c>
      <c r="AE42" s="1029">
        <v>0</v>
      </c>
      <c r="AF42" s="1029">
        <v>0</v>
      </c>
      <c r="AG42" s="1029">
        <v>0</v>
      </c>
      <c r="AH42" s="1029">
        <v>0</v>
      </c>
      <c r="AI42" s="1029">
        <v>0</v>
      </c>
      <c r="AJ42" s="1029">
        <v>0</v>
      </c>
      <c r="AK42" s="1029">
        <v>-37962</v>
      </c>
      <c r="AL42" s="1029">
        <v>-185065.25</v>
      </c>
      <c r="AM42" s="1030">
        <f t="shared" si="13"/>
        <v>-506476.75</v>
      </c>
      <c r="AN42" s="1031">
        <f t="shared" si="14"/>
        <v>10076966.25</v>
      </c>
    </row>
    <row r="43" spans="1:40" ht="15.6" customHeight="1">
      <c r="A43" s="1027">
        <v>39</v>
      </c>
      <c r="B43" s="1028" t="s">
        <v>77</v>
      </c>
      <c r="C43" s="1029">
        <f>+'2_State Distrib and Adjs'!BC43</f>
        <v>11455252</v>
      </c>
      <c r="D43" s="1029">
        <v>-1783</v>
      </c>
      <c r="E43" s="1029"/>
      <c r="F43" s="1029"/>
      <c r="G43" s="1029">
        <v>0</v>
      </c>
      <c r="H43" s="1029">
        <v>0</v>
      </c>
      <c r="I43" s="1029">
        <v>0</v>
      </c>
      <c r="J43" s="1029">
        <v>0</v>
      </c>
      <c r="K43" s="1029">
        <v>0</v>
      </c>
      <c r="L43" s="1029">
        <v>0</v>
      </c>
      <c r="M43" s="1029">
        <v>0</v>
      </c>
      <c r="N43" s="1029">
        <v>0</v>
      </c>
      <c r="O43" s="1029">
        <v>-30342</v>
      </c>
      <c r="P43" s="1029">
        <v>0</v>
      </c>
      <c r="Q43" s="1029">
        <v>0</v>
      </c>
      <c r="R43" s="1029">
        <v>0</v>
      </c>
      <c r="S43" s="1029">
        <v>0</v>
      </c>
      <c r="T43" s="1029">
        <v>0</v>
      </c>
      <c r="U43" s="1029">
        <v>0</v>
      </c>
      <c r="V43" s="1029">
        <v>0</v>
      </c>
      <c r="W43" s="1029">
        <v>-10114</v>
      </c>
      <c r="X43" s="1029">
        <v>0</v>
      </c>
      <c r="Y43" s="1029">
        <v>0</v>
      </c>
      <c r="Z43" s="1029">
        <v>0</v>
      </c>
      <c r="AA43" s="1029">
        <v>0</v>
      </c>
      <c r="AB43" s="1029">
        <v>0</v>
      </c>
      <c r="AC43" s="1029">
        <v>0</v>
      </c>
      <c r="AD43" s="1029">
        <v>0</v>
      </c>
      <c r="AE43" s="1029">
        <v>0</v>
      </c>
      <c r="AF43" s="1029">
        <v>0</v>
      </c>
      <c r="AG43" s="1029">
        <v>0</v>
      </c>
      <c r="AH43" s="1029">
        <v>0</v>
      </c>
      <c r="AI43" s="1029">
        <v>0</v>
      </c>
      <c r="AJ43" s="1029">
        <v>0</v>
      </c>
      <c r="AK43" s="1029">
        <v>-38685.85</v>
      </c>
      <c r="AL43" s="1029">
        <v>-111506.85</v>
      </c>
      <c r="AM43" s="1030">
        <f t="shared" si="13"/>
        <v>-192431.7</v>
      </c>
      <c r="AN43" s="1031">
        <f t="shared" si="14"/>
        <v>11262820.300000001</v>
      </c>
    </row>
    <row r="44" spans="1:40" ht="15.6" customHeight="1">
      <c r="A44" s="1032">
        <v>40</v>
      </c>
      <c r="B44" s="1033" t="s">
        <v>78</v>
      </c>
      <c r="C44" s="1034">
        <f>+'2_State Distrib and Adjs'!BC44</f>
        <v>133230539</v>
      </c>
      <c r="D44" s="1034">
        <v>-12960</v>
      </c>
      <c r="E44" s="1034"/>
      <c r="F44" s="1034"/>
      <c r="G44" s="1034">
        <v>0</v>
      </c>
      <c r="H44" s="1034">
        <v>0</v>
      </c>
      <c r="I44" s="1034">
        <v>0</v>
      </c>
      <c r="J44" s="1034">
        <v>0</v>
      </c>
      <c r="K44" s="1034">
        <v>0</v>
      </c>
      <c r="L44" s="1034">
        <v>0</v>
      </c>
      <c r="M44" s="1034">
        <v>0</v>
      </c>
      <c r="N44" s="1034">
        <v>0</v>
      </c>
      <c r="O44" s="1034">
        <v>0</v>
      </c>
      <c r="P44" s="1034">
        <v>0</v>
      </c>
      <c r="Q44" s="1034">
        <v>0</v>
      </c>
      <c r="R44" s="1034">
        <v>0</v>
      </c>
      <c r="S44" s="1034">
        <v>0</v>
      </c>
      <c r="T44" s="1034">
        <v>0</v>
      </c>
      <c r="U44" s="1034">
        <v>0</v>
      </c>
      <c r="V44" s="1034">
        <v>0</v>
      </c>
      <c r="W44" s="1034">
        <v>0</v>
      </c>
      <c r="X44" s="1034">
        <v>0</v>
      </c>
      <c r="Y44" s="1034">
        <v>0</v>
      </c>
      <c r="Z44" s="1034">
        <v>0</v>
      </c>
      <c r="AA44" s="1034">
        <v>0</v>
      </c>
      <c r="AB44" s="1034">
        <v>0</v>
      </c>
      <c r="AC44" s="1034">
        <v>0</v>
      </c>
      <c r="AD44" s="1034">
        <v>0</v>
      </c>
      <c r="AE44" s="1034">
        <v>0</v>
      </c>
      <c r="AF44" s="1034">
        <v>0</v>
      </c>
      <c r="AG44" s="1034">
        <v>0</v>
      </c>
      <c r="AH44" s="1034">
        <v>0</v>
      </c>
      <c r="AI44" s="1034">
        <v>0</v>
      </c>
      <c r="AJ44" s="1034">
        <v>0</v>
      </c>
      <c r="AK44" s="1034">
        <v>-133204.79999999999</v>
      </c>
      <c r="AL44" s="1034">
        <v>-148005</v>
      </c>
      <c r="AM44" s="1035">
        <f t="shared" si="13"/>
        <v>-294169.8</v>
      </c>
      <c r="AN44" s="1036">
        <f t="shared" si="14"/>
        <v>132936369.2</v>
      </c>
    </row>
    <row r="45" spans="1:40" ht="15.6" customHeight="1">
      <c r="A45" s="1021">
        <v>41</v>
      </c>
      <c r="B45" s="1022" t="s">
        <v>79</v>
      </c>
      <c r="C45" s="1023">
        <f>+'2_State Distrib and Adjs'!BC45</f>
        <v>5135520</v>
      </c>
      <c r="D45" s="1023">
        <v>0</v>
      </c>
      <c r="E45" s="1023"/>
      <c r="F45" s="1023"/>
      <c r="G45" s="1023">
        <v>0</v>
      </c>
      <c r="H45" s="1023">
        <v>0</v>
      </c>
      <c r="I45" s="1023">
        <v>0</v>
      </c>
      <c r="J45" s="1023">
        <v>0</v>
      </c>
      <c r="K45" s="1023">
        <v>0</v>
      </c>
      <c r="L45" s="1023">
        <v>0</v>
      </c>
      <c r="M45" s="1023">
        <v>0</v>
      </c>
      <c r="N45" s="1023">
        <v>0</v>
      </c>
      <c r="O45" s="1023">
        <v>0</v>
      </c>
      <c r="P45" s="1023">
        <v>0</v>
      </c>
      <c r="Q45" s="1023">
        <v>0</v>
      </c>
      <c r="R45" s="1023">
        <v>0</v>
      </c>
      <c r="S45" s="1023">
        <v>0</v>
      </c>
      <c r="T45" s="1023">
        <v>0</v>
      </c>
      <c r="U45" s="1023">
        <v>0</v>
      </c>
      <c r="V45" s="1023">
        <v>0</v>
      </c>
      <c r="W45" s="1023">
        <v>0</v>
      </c>
      <c r="X45" s="1023">
        <v>0</v>
      </c>
      <c r="Y45" s="1023">
        <v>0</v>
      </c>
      <c r="Z45" s="1023">
        <v>0</v>
      </c>
      <c r="AA45" s="1023">
        <v>0</v>
      </c>
      <c r="AB45" s="1023">
        <v>0</v>
      </c>
      <c r="AC45" s="1023">
        <v>0</v>
      </c>
      <c r="AD45" s="1023">
        <v>0</v>
      </c>
      <c r="AE45" s="1023">
        <v>0</v>
      </c>
      <c r="AF45" s="1024">
        <v>0</v>
      </c>
      <c r="AG45" s="1024">
        <v>0</v>
      </c>
      <c r="AH45" s="1024">
        <v>0</v>
      </c>
      <c r="AI45" s="1024">
        <v>0</v>
      </c>
      <c r="AJ45" s="1024">
        <v>0</v>
      </c>
      <c r="AK45" s="1023">
        <v>-64873.85</v>
      </c>
      <c r="AL45" s="1023">
        <v>-25950.2</v>
      </c>
      <c r="AM45" s="1025">
        <f t="shared" si="13"/>
        <v>-90824.05</v>
      </c>
      <c r="AN45" s="1026">
        <f t="shared" si="14"/>
        <v>5044695.95</v>
      </c>
    </row>
    <row r="46" spans="1:40" ht="15.6" customHeight="1">
      <c r="A46" s="1027">
        <v>42</v>
      </c>
      <c r="B46" s="1028" t="s">
        <v>80</v>
      </c>
      <c r="C46" s="1029">
        <f>+'2_State Distrib and Adjs'!BC46</f>
        <v>17172148</v>
      </c>
      <c r="D46" s="1029">
        <v>-28237</v>
      </c>
      <c r="E46" s="1029"/>
      <c r="F46" s="1029"/>
      <c r="G46" s="1029">
        <v>0</v>
      </c>
      <c r="H46" s="1029">
        <v>0</v>
      </c>
      <c r="I46" s="1029">
        <v>0</v>
      </c>
      <c r="J46" s="1029">
        <v>0</v>
      </c>
      <c r="K46" s="1029">
        <v>0</v>
      </c>
      <c r="L46" s="1029">
        <v>0</v>
      </c>
      <c r="M46" s="1029">
        <v>0</v>
      </c>
      <c r="N46" s="1029">
        <v>0</v>
      </c>
      <c r="O46" s="1029">
        <v>0</v>
      </c>
      <c r="P46" s="1029">
        <v>0</v>
      </c>
      <c r="Q46" s="1029">
        <v>0</v>
      </c>
      <c r="R46" s="1029">
        <v>0</v>
      </c>
      <c r="S46" s="1029">
        <v>0</v>
      </c>
      <c r="T46" s="1029">
        <v>0</v>
      </c>
      <c r="U46" s="1029">
        <v>0</v>
      </c>
      <c r="V46" s="1029">
        <v>0</v>
      </c>
      <c r="W46" s="1029">
        <v>0</v>
      </c>
      <c r="X46" s="1029">
        <v>0</v>
      </c>
      <c r="Y46" s="1029">
        <v>0</v>
      </c>
      <c r="Z46" s="1029">
        <v>0</v>
      </c>
      <c r="AA46" s="1029">
        <v>0</v>
      </c>
      <c r="AB46" s="1029">
        <v>0</v>
      </c>
      <c r="AC46" s="1029">
        <v>0</v>
      </c>
      <c r="AD46" s="1029">
        <v>0</v>
      </c>
      <c r="AE46" s="1029">
        <v>0</v>
      </c>
      <c r="AF46" s="1029">
        <v>0</v>
      </c>
      <c r="AG46" s="1029">
        <v>0</v>
      </c>
      <c r="AH46" s="1029">
        <v>0</v>
      </c>
      <c r="AI46" s="1029">
        <v>0</v>
      </c>
      <c r="AJ46" s="1029">
        <v>0</v>
      </c>
      <c r="AK46" s="1029">
        <v>-34602.350000000006</v>
      </c>
      <c r="AL46" s="1029">
        <v>-52813.55</v>
      </c>
      <c r="AM46" s="1030">
        <f t="shared" si="13"/>
        <v>-115652.90000000001</v>
      </c>
      <c r="AN46" s="1031">
        <f t="shared" si="14"/>
        <v>17056495.099999998</v>
      </c>
    </row>
    <row r="47" spans="1:40" ht="15.6" customHeight="1">
      <c r="A47" s="1027">
        <v>43</v>
      </c>
      <c r="B47" s="1028" t="s">
        <v>81</v>
      </c>
      <c r="C47" s="1029">
        <f>+'2_State Distrib and Adjs'!BC47</f>
        <v>26658601</v>
      </c>
      <c r="D47" s="1029">
        <v>-3425</v>
      </c>
      <c r="E47" s="1029"/>
      <c r="F47" s="1029"/>
      <c r="G47" s="1029">
        <v>0</v>
      </c>
      <c r="H47" s="1029">
        <v>0</v>
      </c>
      <c r="I47" s="1029">
        <v>0</v>
      </c>
      <c r="J47" s="1029">
        <v>0</v>
      </c>
      <c r="K47" s="1029">
        <v>0</v>
      </c>
      <c r="L47" s="1029">
        <v>0</v>
      </c>
      <c r="M47" s="1029">
        <v>0</v>
      </c>
      <c r="N47" s="1029">
        <v>0</v>
      </c>
      <c r="O47" s="1029">
        <v>0</v>
      </c>
      <c r="P47" s="1029">
        <v>0</v>
      </c>
      <c r="Q47" s="1029">
        <v>0</v>
      </c>
      <c r="R47" s="1029">
        <v>0</v>
      </c>
      <c r="S47" s="1029">
        <v>0</v>
      </c>
      <c r="T47" s="1029">
        <v>0</v>
      </c>
      <c r="U47" s="1029">
        <v>0</v>
      </c>
      <c r="V47" s="1029">
        <v>0</v>
      </c>
      <c r="W47" s="1029">
        <v>0</v>
      </c>
      <c r="X47" s="1029">
        <v>0</v>
      </c>
      <c r="Y47" s="1029">
        <v>0</v>
      </c>
      <c r="Z47" s="1029">
        <v>0</v>
      </c>
      <c r="AA47" s="1029">
        <v>0</v>
      </c>
      <c r="AB47" s="1029">
        <v>0</v>
      </c>
      <c r="AC47" s="1029">
        <v>0</v>
      </c>
      <c r="AD47" s="1029">
        <v>0</v>
      </c>
      <c r="AE47" s="1029">
        <v>0</v>
      </c>
      <c r="AF47" s="1029">
        <v>0</v>
      </c>
      <c r="AG47" s="1029">
        <v>0</v>
      </c>
      <c r="AH47" s="1029">
        <v>0</v>
      </c>
      <c r="AI47" s="1029">
        <v>0</v>
      </c>
      <c r="AJ47" s="1029">
        <v>0</v>
      </c>
      <c r="AK47" s="1029">
        <v>-19456.199999999997</v>
      </c>
      <c r="AL47" s="1029">
        <v>-34048.050000000003</v>
      </c>
      <c r="AM47" s="1030">
        <f t="shared" si="13"/>
        <v>-56929.25</v>
      </c>
      <c r="AN47" s="1031">
        <f t="shared" si="14"/>
        <v>26601671.75</v>
      </c>
    </row>
    <row r="48" spans="1:40" ht="15.6" customHeight="1">
      <c r="A48" s="1027">
        <v>44</v>
      </c>
      <c r="B48" s="1028" t="s">
        <v>82</v>
      </c>
      <c r="C48" s="1029">
        <f>+'2_State Distrib and Adjs'!BC48</f>
        <v>40148545</v>
      </c>
      <c r="D48" s="1029">
        <v>-5167</v>
      </c>
      <c r="E48" s="1029"/>
      <c r="F48" s="1029"/>
      <c r="G48" s="1029">
        <v>0</v>
      </c>
      <c r="H48" s="1029">
        <v>0</v>
      </c>
      <c r="I48" s="1029">
        <v>-3605</v>
      </c>
      <c r="J48" s="1029">
        <v>-10815</v>
      </c>
      <c r="K48" s="1029">
        <v>-3605</v>
      </c>
      <c r="L48" s="1029">
        <v>0</v>
      </c>
      <c r="M48" s="1029">
        <v>0</v>
      </c>
      <c r="N48" s="1029">
        <v>0</v>
      </c>
      <c r="O48" s="1029">
        <v>0</v>
      </c>
      <c r="P48" s="1029">
        <v>0</v>
      </c>
      <c r="Q48" s="1029">
        <v>0</v>
      </c>
      <c r="R48" s="1029">
        <v>0</v>
      </c>
      <c r="S48" s="1029">
        <v>0</v>
      </c>
      <c r="T48" s="1029">
        <v>0</v>
      </c>
      <c r="U48" s="1029">
        <v>0</v>
      </c>
      <c r="V48" s="1029">
        <v>0</v>
      </c>
      <c r="W48" s="1029">
        <v>0</v>
      </c>
      <c r="X48" s="1029">
        <v>0</v>
      </c>
      <c r="Y48" s="1029">
        <v>0</v>
      </c>
      <c r="Z48" s="1029">
        <v>0</v>
      </c>
      <c r="AA48" s="1029">
        <v>0</v>
      </c>
      <c r="AB48" s="1029">
        <v>0</v>
      </c>
      <c r="AC48" s="1029">
        <v>0</v>
      </c>
      <c r="AD48" s="1029">
        <v>0</v>
      </c>
      <c r="AE48" s="1029">
        <v>0</v>
      </c>
      <c r="AF48" s="1029">
        <v>0</v>
      </c>
      <c r="AG48" s="1029">
        <v>0</v>
      </c>
      <c r="AH48" s="1029">
        <v>0</v>
      </c>
      <c r="AI48" s="1029">
        <v>0</v>
      </c>
      <c r="AJ48" s="1029">
        <v>0</v>
      </c>
      <c r="AK48" s="1029">
        <v>-64890</v>
      </c>
      <c r="AL48" s="1029">
        <v>-35690</v>
      </c>
      <c r="AM48" s="1030">
        <f t="shared" si="13"/>
        <v>-123772</v>
      </c>
      <c r="AN48" s="1031">
        <f t="shared" si="14"/>
        <v>40024773</v>
      </c>
    </row>
    <row r="49" spans="1:40" ht="15.6" customHeight="1">
      <c r="A49" s="1032">
        <v>45</v>
      </c>
      <c r="B49" s="1033" t="s">
        <v>83</v>
      </c>
      <c r="C49" s="1034">
        <f>+'2_State Distrib and Adjs'!BC49</f>
        <v>29794555</v>
      </c>
      <c r="D49" s="1034">
        <v>-8265</v>
      </c>
      <c r="E49" s="1034"/>
      <c r="F49" s="1034"/>
      <c r="G49" s="1034">
        <v>0</v>
      </c>
      <c r="H49" s="1034">
        <v>0</v>
      </c>
      <c r="I49" s="1034">
        <v>0</v>
      </c>
      <c r="J49" s="1034">
        <v>0</v>
      </c>
      <c r="K49" s="1034">
        <v>-36942</v>
      </c>
      <c r="L49" s="1034">
        <v>0</v>
      </c>
      <c r="M49" s="1034">
        <v>0</v>
      </c>
      <c r="N49" s="1034">
        <v>0</v>
      </c>
      <c r="O49" s="1034">
        <v>0</v>
      </c>
      <c r="P49" s="1034">
        <v>-18471</v>
      </c>
      <c r="Q49" s="1034">
        <v>0</v>
      </c>
      <c r="R49" s="1034">
        <v>0</v>
      </c>
      <c r="S49" s="1034">
        <v>0</v>
      </c>
      <c r="T49" s="1034">
        <v>0</v>
      </c>
      <c r="U49" s="1034">
        <v>0</v>
      </c>
      <c r="V49" s="1034">
        <v>0</v>
      </c>
      <c r="W49" s="1034">
        <v>0</v>
      </c>
      <c r="X49" s="1034">
        <v>0</v>
      </c>
      <c r="Y49" s="1034">
        <v>0</v>
      </c>
      <c r="Z49" s="1034">
        <v>0</v>
      </c>
      <c r="AA49" s="1034">
        <v>0</v>
      </c>
      <c r="AB49" s="1034">
        <v>0</v>
      </c>
      <c r="AC49" s="1034">
        <v>0</v>
      </c>
      <c r="AD49" s="1034">
        <v>0</v>
      </c>
      <c r="AE49" s="1034">
        <v>0</v>
      </c>
      <c r="AF49" s="1034">
        <v>0</v>
      </c>
      <c r="AG49" s="1034">
        <v>0</v>
      </c>
      <c r="AH49" s="1034">
        <v>0</v>
      </c>
      <c r="AI49" s="1034">
        <v>-12314</v>
      </c>
      <c r="AJ49" s="1034">
        <v>0</v>
      </c>
      <c r="AK49" s="1034">
        <v>-182944.4</v>
      </c>
      <c r="AL49" s="1034">
        <v>-249358.9</v>
      </c>
      <c r="AM49" s="1035">
        <f t="shared" si="13"/>
        <v>-508295.3</v>
      </c>
      <c r="AN49" s="1036">
        <f t="shared" si="14"/>
        <v>29286259.700000003</v>
      </c>
    </row>
    <row r="50" spans="1:40" ht="15.6" customHeight="1">
      <c r="A50" s="1021">
        <v>46</v>
      </c>
      <c r="B50" s="1022" t="s">
        <v>84</v>
      </c>
      <c r="C50" s="1023">
        <f>+'2_State Distrib and Adjs'!BC50</f>
        <v>8962593</v>
      </c>
      <c r="D50" s="1023">
        <v>0</v>
      </c>
      <c r="E50" s="1023"/>
      <c r="F50" s="1023"/>
      <c r="G50" s="1023">
        <v>0</v>
      </c>
      <c r="H50" s="1023">
        <v>0</v>
      </c>
      <c r="I50" s="1023">
        <v>0</v>
      </c>
      <c r="J50" s="1023">
        <v>0</v>
      </c>
      <c r="K50" s="1023">
        <v>0</v>
      </c>
      <c r="L50" s="1023">
        <v>0</v>
      </c>
      <c r="M50" s="1023">
        <v>0</v>
      </c>
      <c r="N50" s="1023">
        <v>0</v>
      </c>
      <c r="O50" s="1023">
        <v>0</v>
      </c>
      <c r="P50" s="1023">
        <v>0</v>
      </c>
      <c r="Q50" s="1023">
        <v>0</v>
      </c>
      <c r="R50" s="1023">
        <v>0</v>
      </c>
      <c r="S50" s="1023">
        <v>0</v>
      </c>
      <c r="T50" s="1023">
        <v>0</v>
      </c>
      <c r="U50" s="1023">
        <v>0</v>
      </c>
      <c r="V50" s="1023">
        <v>0</v>
      </c>
      <c r="W50" s="1023">
        <v>-6058</v>
      </c>
      <c r="X50" s="1023">
        <v>0</v>
      </c>
      <c r="Y50" s="1023">
        <v>0</v>
      </c>
      <c r="Z50" s="1023">
        <v>0</v>
      </c>
      <c r="AA50" s="1023">
        <v>0</v>
      </c>
      <c r="AB50" s="1023">
        <v>0</v>
      </c>
      <c r="AC50" s="1023">
        <v>0</v>
      </c>
      <c r="AD50" s="1023">
        <v>-10601.5</v>
      </c>
      <c r="AE50" s="1023">
        <v>0</v>
      </c>
      <c r="AF50" s="1024">
        <v>0</v>
      </c>
      <c r="AG50" s="1024">
        <v>0</v>
      </c>
      <c r="AH50" s="1024">
        <v>0</v>
      </c>
      <c r="AI50" s="1024">
        <v>0</v>
      </c>
      <c r="AJ50" s="1024">
        <v>0</v>
      </c>
      <c r="AK50" s="1023">
        <v>-40891.699999999997</v>
      </c>
      <c r="AL50" s="1023">
        <v>-43617.599999999999</v>
      </c>
      <c r="AM50" s="1025">
        <f t="shared" si="13"/>
        <v>-101168.79999999999</v>
      </c>
      <c r="AN50" s="1026">
        <f t="shared" si="14"/>
        <v>8861424.2000000011</v>
      </c>
    </row>
    <row r="51" spans="1:40" ht="15.6" customHeight="1">
      <c r="A51" s="1027">
        <v>47</v>
      </c>
      <c r="B51" s="1028" t="s">
        <v>85</v>
      </c>
      <c r="C51" s="1029">
        <f>+'2_State Distrib and Adjs'!BC51</f>
        <v>13482950</v>
      </c>
      <c r="D51" s="1029">
        <v>-1409</v>
      </c>
      <c r="E51" s="1029"/>
      <c r="F51" s="1029"/>
      <c r="G51" s="1029">
        <v>0</v>
      </c>
      <c r="H51" s="1029">
        <v>0</v>
      </c>
      <c r="I51" s="1029">
        <v>0</v>
      </c>
      <c r="J51" s="1029">
        <v>0</v>
      </c>
      <c r="K51" s="1029">
        <v>0</v>
      </c>
      <c r="L51" s="1029">
        <v>0</v>
      </c>
      <c r="M51" s="1029">
        <v>0</v>
      </c>
      <c r="N51" s="1029">
        <v>0</v>
      </c>
      <c r="O51" s="1029">
        <v>0</v>
      </c>
      <c r="P51" s="1029">
        <v>0</v>
      </c>
      <c r="Q51" s="1029">
        <v>0</v>
      </c>
      <c r="R51" s="1029">
        <v>0</v>
      </c>
      <c r="S51" s="1029">
        <v>0</v>
      </c>
      <c r="T51" s="1029">
        <v>0</v>
      </c>
      <c r="U51" s="1029">
        <v>0</v>
      </c>
      <c r="V51" s="1029">
        <v>0</v>
      </c>
      <c r="W51" s="1029">
        <v>0</v>
      </c>
      <c r="X51" s="1029">
        <v>0</v>
      </c>
      <c r="Y51" s="1029">
        <v>0</v>
      </c>
      <c r="Z51" s="1029">
        <v>0</v>
      </c>
      <c r="AA51" s="1029">
        <v>0</v>
      </c>
      <c r="AB51" s="1029">
        <v>0</v>
      </c>
      <c r="AC51" s="1029">
        <v>0</v>
      </c>
      <c r="AD51" s="1029">
        <v>0</v>
      </c>
      <c r="AE51" s="1029">
        <v>0</v>
      </c>
      <c r="AF51" s="1029">
        <v>0</v>
      </c>
      <c r="AG51" s="1029">
        <v>0</v>
      </c>
      <c r="AH51" s="1029">
        <v>0</v>
      </c>
      <c r="AI51" s="1029">
        <v>-5665.5</v>
      </c>
      <c r="AJ51" s="1029">
        <v>-736515</v>
      </c>
      <c r="AK51" s="1029">
        <v>-20396.2</v>
      </c>
      <c r="AL51" s="1029">
        <v>-10197.9</v>
      </c>
      <c r="AM51" s="1030">
        <f t="shared" si="13"/>
        <v>-774183.6</v>
      </c>
      <c r="AN51" s="1031">
        <f t="shared" si="14"/>
        <v>12708766.4</v>
      </c>
    </row>
    <row r="52" spans="1:40" ht="15.6" customHeight="1">
      <c r="A52" s="1027">
        <v>48</v>
      </c>
      <c r="B52" s="1028" t="s">
        <v>124</v>
      </c>
      <c r="C52" s="1029">
        <f>+'2_State Distrib and Adjs'!BC52</f>
        <v>27116697</v>
      </c>
      <c r="D52" s="1029">
        <v>-13878</v>
      </c>
      <c r="E52" s="1029"/>
      <c r="F52" s="1029"/>
      <c r="G52" s="1029">
        <v>0</v>
      </c>
      <c r="H52" s="1029">
        <v>0</v>
      </c>
      <c r="I52" s="1029">
        <v>0</v>
      </c>
      <c r="J52" s="1029">
        <v>0</v>
      </c>
      <c r="K52" s="1029">
        <v>-13906</v>
      </c>
      <c r="L52" s="1029">
        <v>0</v>
      </c>
      <c r="M52" s="1029">
        <v>0</v>
      </c>
      <c r="N52" s="1029">
        <v>0</v>
      </c>
      <c r="O52" s="1029">
        <v>0</v>
      </c>
      <c r="P52" s="1029">
        <v>-10429.5</v>
      </c>
      <c r="Q52" s="1029">
        <v>0</v>
      </c>
      <c r="R52" s="1029">
        <v>0</v>
      </c>
      <c r="S52" s="1029">
        <v>0</v>
      </c>
      <c r="T52" s="1029">
        <v>0</v>
      </c>
      <c r="U52" s="1029">
        <v>0</v>
      </c>
      <c r="V52" s="1029">
        <v>0</v>
      </c>
      <c r="W52" s="1029">
        <v>0</v>
      </c>
      <c r="X52" s="1029">
        <v>0</v>
      </c>
      <c r="Y52" s="1029">
        <v>0</v>
      </c>
      <c r="Z52" s="1029">
        <v>0</v>
      </c>
      <c r="AA52" s="1029">
        <v>0</v>
      </c>
      <c r="AB52" s="1029">
        <v>0</v>
      </c>
      <c r="AC52" s="1029">
        <v>0</v>
      </c>
      <c r="AD52" s="1029">
        <v>0</v>
      </c>
      <c r="AE52" s="1029">
        <v>0</v>
      </c>
      <c r="AF52" s="1029">
        <v>0</v>
      </c>
      <c r="AG52" s="1029">
        <v>0</v>
      </c>
      <c r="AH52" s="1029">
        <v>-3476.5</v>
      </c>
      <c r="AI52" s="1029">
        <v>-6953</v>
      </c>
      <c r="AJ52" s="1029">
        <v>-93865.5</v>
      </c>
      <c r="AK52" s="1029">
        <v>-203375.35</v>
      </c>
      <c r="AL52" s="1029">
        <v>-184601.75</v>
      </c>
      <c r="AM52" s="1030">
        <f t="shared" si="13"/>
        <v>-530485.6</v>
      </c>
      <c r="AN52" s="1031">
        <f t="shared" si="14"/>
        <v>26586211.399999999</v>
      </c>
    </row>
    <row r="53" spans="1:40" ht="15.6" customHeight="1">
      <c r="A53" s="1027">
        <v>49</v>
      </c>
      <c r="B53" s="1028" t="s">
        <v>86</v>
      </c>
      <c r="C53" s="1029">
        <f>+'2_State Distrib and Adjs'!BC53</f>
        <v>78012710</v>
      </c>
      <c r="D53" s="1029">
        <v>-4961</v>
      </c>
      <c r="E53" s="1029"/>
      <c r="F53" s="1029"/>
      <c r="G53" s="1029">
        <v>0</v>
      </c>
      <c r="H53" s="1029">
        <v>0</v>
      </c>
      <c r="I53" s="1029">
        <v>0</v>
      </c>
      <c r="J53" s="1029">
        <v>0</v>
      </c>
      <c r="K53" s="1029">
        <v>0</v>
      </c>
      <c r="L53" s="1029">
        <v>0</v>
      </c>
      <c r="M53" s="1029">
        <v>-744944</v>
      </c>
      <c r="N53" s="1029">
        <v>0</v>
      </c>
      <c r="O53" s="1029">
        <v>0</v>
      </c>
      <c r="P53" s="1029">
        <v>0</v>
      </c>
      <c r="Q53" s="1029">
        <v>0</v>
      </c>
      <c r="R53" s="1029">
        <v>0</v>
      </c>
      <c r="S53" s="1029">
        <v>0</v>
      </c>
      <c r="T53" s="1029">
        <v>0</v>
      </c>
      <c r="U53" s="1029">
        <v>0</v>
      </c>
      <c r="V53" s="1029">
        <v>0</v>
      </c>
      <c r="W53" s="1029">
        <v>0</v>
      </c>
      <c r="X53" s="1029">
        <v>0</v>
      </c>
      <c r="Y53" s="1029">
        <v>0</v>
      </c>
      <c r="Z53" s="1029">
        <v>0</v>
      </c>
      <c r="AA53" s="1029">
        <v>-4948</v>
      </c>
      <c r="AB53" s="1029">
        <v>-296880</v>
      </c>
      <c r="AC53" s="1029">
        <v>-74220</v>
      </c>
      <c r="AD53" s="1029">
        <v>0</v>
      </c>
      <c r="AE53" s="1029">
        <v>0</v>
      </c>
      <c r="AF53" s="1029">
        <v>0</v>
      </c>
      <c r="AG53" s="1029">
        <v>0</v>
      </c>
      <c r="AH53" s="1029">
        <v>0</v>
      </c>
      <c r="AI53" s="1029">
        <v>0</v>
      </c>
      <c r="AJ53" s="1029">
        <v>0</v>
      </c>
      <c r="AK53" s="1029">
        <v>-154951.9</v>
      </c>
      <c r="AL53" s="1029">
        <v>-95743.4</v>
      </c>
      <c r="AM53" s="1030">
        <f t="shared" si="13"/>
        <v>-1376648.2999999998</v>
      </c>
      <c r="AN53" s="1031">
        <f t="shared" si="14"/>
        <v>76636061.699999988</v>
      </c>
    </row>
    <row r="54" spans="1:40" ht="15.6" customHeight="1">
      <c r="A54" s="1032">
        <v>50</v>
      </c>
      <c r="B54" s="1033" t="s">
        <v>87</v>
      </c>
      <c r="C54" s="1034">
        <f>+'2_State Distrib and Adjs'!BC54</f>
        <v>45029148</v>
      </c>
      <c r="D54" s="1034">
        <v>-18891</v>
      </c>
      <c r="E54" s="1034"/>
      <c r="F54" s="1034"/>
      <c r="G54" s="1034">
        <v>0</v>
      </c>
      <c r="H54" s="1034">
        <v>0</v>
      </c>
      <c r="I54" s="1034">
        <v>0</v>
      </c>
      <c r="J54" s="1034">
        <v>0</v>
      </c>
      <c r="K54" s="1034">
        <v>0</v>
      </c>
      <c r="L54" s="1034">
        <v>0</v>
      </c>
      <c r="M54" s="1034">
        <v>0</v>
      </c>
      <c r="N54" s="1034">
        <v>0</v>
      </c>
      <c r="O54" s="1034">
        <v>-3385</v>
      </c>
      <c r="P54" s="1034">
        <v>0</v>
      </c>
      <c r="Q54" s="1034">
        <v>0</v>
      </c>
      <c r="R54" s="1034">
        <v>0</v>
      </c>
      <c r="S54" s="1034">
        <v>0</v>
      </c>
      <c r="T54" s="1034">
        <v>0</v>
      </c>
      <c r="U54" s="1034">
        <v>0</v>
      </c>
      <c r="V54" s="1034">
        <v>0</v>
      </c>
      <c r="W54" s="1034">
        <v>0</v>
      </c>
      <c r="X54" s="1034">
        <v>0</v>
      </c>
      <c r="Y54" s="1034">
        <v>0</v>
      </c>
      <c r="Z54" s="1034">
        <v>0</v>
      </c>
      <c r="AA54" s="1034">
        <v>-143862.5</v>
      </c>
      <c r="AB54" s="1034">
        <v>-179405</v>
      </c>
      <c r="AC54" s="1034">
        <v>-81240</v>
      </c>
      <c r="AD54" s="1034">
        <v>0</v>
      </c>
      <c r="AE54" s="1034">
        <v>0</v>
      </c>
      <c r="AF54" s="1034">
        <v>0</v>
      </c>
      <c r="AG54" s="1034">
        <v>0</v>
      </c>
      <c r="AH54" s="1034">
        <v>0</v>
      </c>
      <c r="AI54" s="1034">
        <v>0</v>
      </c>
      <c r="AJ54" s="1034">
        <v>0</v>
      </c>
      <c r="AK54" s="1034">
        <v>-76163</v>
      </c>
      <c r="AL54" s="1034">
        <v>-47221.25</v>
      </c>
      <c r="AM54" s="1035">
        <f t="shared" si="13"/>
        <v>-550167.75</v>
      </c>
      <c r="AN54" s="1036">
        <f t="shared" si="14"/>
        <v>44478980.25</v>
      </c>
    </row>
    <row r="55" spans="1:40" ht="15.6" customHeight="1">
      <c r="A55" s="1021">
        <v>51</v>
      </c>
      <c r="B55" s="1022" t="s">
        <v>88</v>
      </c>
      <c r="C55" s="1023">
        <f>+'2_State Distrib and Adjs'!BC55</f>
        <v>45527728</v>
      </c>
      <c r="D55" s="1023">
        <v>-4874</v>
      </c>
      <c r="E55" s="1023"/>
      <c r="F55" s="1023"/>
      <c r="G55" s="1023">
        <v>0</v>
      </c>
      <c r="H55" s="1023">
        <v>0</v>
      </c>
      <c r="I55" s="1023">
        <v>0</v>
      </c>
      <c r="J55" s="1023">
        <v>0</v>
      </c>
      <c r="K55" s="1023">
        <v>0</v>
      </c>
      <c r="L55" s="1023">
        <v>0</v>
      </c>
      <c r="M55" s="1023">
        <v>0</v>
      </c>
      <c r="N55" s="1023">
        <v>0</v>
      </c>
      <c r="O55" s="1023">
        <v>0</v>
      </c>
      <c r="P55" s="1023">
        <v>0</v>
      </c>
      <c r="Q55" s="1023">
        <v>0</v>
      </c>
      <c r="R55" s="1023">
        <v>0</v>
      </c>
      <c r="S55" s="1023">
        <v>0</v>
      </c>
      <c r="T55" s="1023">
        <v>0</v>
      </c>
      <c r="U55" s="1023">
        <v>0</v>
      </c>
      <c r="V55" s="1023">
        <v>0</v>
      </c>
      <c r="W55" s="1023">
        <v>0</v>
      </c>
      <c r="X55" s="1023">
        <v>0</v>
      </c>
      <c r="Y55" s="1023">
        <v>0</v>
      </c>
      <c r="Z55" s="1023">
        <v>0</v>
      </c>
      <c r="AA55" s="1023">
        <v>-4415</v>
      </c>
      <c r="AB55" s="1023">
        <v>0</v>
      </c>
      <c r="AC55" s="1023">
        <v>0</v>
      </c>
      <c r="AD55" s="1023">
        <v>0</v>
      </c>
      <c r="AE55" s="1023">
        <v>0</v>
      </c>
      <c r="AF55" s="1024">
        <v>0</v>
      </c>
      <c r="AG55" s="1024">
        <v>0</v>
      </c>
      <c r="AH55" s="1024">
        <v>0</v>
      </c>
      <c r="AI55" s="1024">
        <v>0</v>
      </c>
      <c r="AJ55" s="1024">
        <v>0</v>
      </c>
      <c r="AK55" s="1023">
        <v>-51655.5</v>
      </c>
      <c r="AL55" s="1023">
        <v>-95364.5</v>
      </c>
      <c r="AM55" s="1025">
        <f t="shared" si="13"/>
        <v>-156309</v>
      </c>
      <c r="AN55" s="1026">
        <f t="shared" si="14"/>
        <v>45371419</v>
      </c>
    </row>
    <row r="56" spans="1:40" ht="15.6" customHeight="1">
      <c r="A56" s="1027">
        <v>52</v>
      </c>
      <c r="B56" s="1028" t="s">
        <v>89</v>
      </c>
      <c r="C56" s="1029">
        <f>+'2_State Distrib and Adjs'!BC56</f>
        <v>219115562</v>
      </c>
      <c r="D56" s="1029">
        <v>-22319</v>
      </c>
      <c r="E56" s="1029"/>
      <c r="F56" s="1029"/>
      <c r="G56" s="1029">
        <v>0</v>
      </c>
      <c r="H56" s="1029">
        <v>0</v>
      </c>
      <c r="I56" s="1029">
        <v>-8478</v>
      </c>
      <c r="J56" s="1029">
        <v>-5652</v>
      </c>
      <c r="K56" s="1029">
        <v>-14130</v>
      </c>
      <c r="L56" s="1029">
        <v>0</v>
      </c>
      <c r="M56" s="1029">
        <v>0</v>
      </c>
      <c r="N56" s="1029">
        <v>0</v>
      </c>
      <c r="O56" s="1029">
        <v>0</v>
      </c>
      <c r="P56" s="1029">
        <v>-8478</v>
      </c>
      <c r="Q56" s="1029">
        <v>0</v>
      </c>
      <c r="R56" s="1029">
        <v>-11304</v>
      </c>
      <c r="S56" s="1029">
        <v>-22608</v>
      </c>
      <c r="T56" s="1029">
        <v>0</v>
      </c>
      <c r="U56" s="1029">
        <v>0</v>
      </c>
      <c r="V56" s="1029">
        <v>0</v>
      </c>
      <c r="W56" s="1029">
        <v>0</v>
      </c>
      <c r="X56" s="1029">
        <v>0</v>
      </c>
      <c r="Y56" s="1029">
        <v>0</v>
      </c>
      <c r="Z56" s="1029">
        <v>0</v>
      </c>
      <c r="AA56" s="1029">
        <v>0</v>
      </c>
      <c r="AB56" s="1029">
        <v>0</v>
      </c>
      <c r="AC56" s="1029">
        <v>0</v>
      </c>
      <c r="AD56" s="1029">
        <v>-11304</v>
      </c>
      <c r="AE56" s="1029">
        <v>0</v>
      </c>
      <c r="AF56" s="1029">
        <v>0</v>
      </c>
      <c r="AG56" s="1029">
        <v>0</v>
      </c>
      <c r="AH56" s="1029">
        <v>0</v>
      </c>
      <c r="AI56" s="1029">
        <v>-2826</v>
      </c>
      <c r="AJ56" s="1029">
        <v>0</v>
      </c>
      <c r="AK56" s="1029">
        <v>-501050</v>
      </c>
      <c r="AL56" s="1029">
        <v>-892896.8</v>
      </c>
      <c r="AM56" s="1030">
        <f t="shared" si="13"/>
        <v>-1501045.8</v>
      </c>
      <c r="AN56" s="1031">
        <f t="shared" si="14"/>
        <v>217614516.19999999</v>
      </c>
    </row>
    <row r="57" spans="1:40" ht="15.6" customHeight="1">
      <c r="A57" s="1027">
        <v>53</v>
      </c>
      <c r="B57" s="1028" t="s">
        <v>90</v>
      </c>
      <c r="C57" s="1029">
        <f>+'2_State Distrib and Adjs'!BC57</f>
        <v>110224305</v>
      </c>
      <c r="D57" s="1029">
        <v>-24794</v>
      </c>
      <c r="E57" s="1029"/>
      <c r="F57" s="1029"/>
      <c r="G57" s="1029">
        <v>0</v>
      </c>
      <c r="H57" s="1029">
        <v>0</v>
      </c>
      <c r="I57" s="1029">
        <v>0</v>
      </c>
      <c r="J57" s="1029">
        <v>0</v>
      </c>
      <c r="K57" s="1029">
        <v>0</v>
      </c>
      <c r="L57" s="1029">
        <v>0</v>
      </c>
      <c r="M57" s="1029">
        <v>0</v>
      </c>
      <c r="N57" s="1029">
        <v>0</v>
      </c>
      <c r="O57" s="1029">
        <v>-2528</v>
      </c>
      <c r="P57" s="1029">
        <v>-2528</v>
      </c>
      <c r="Q57" s="1029">
        <v>0</v>
      </c>
      <c r="R57" s="1029">
        <v>0</v>
      </c>
      <c r="S57" s="1029">
        <v>0</v>
      </c>
      <c r="T57" s="1029">
        <v>0</v>
      </c>
      <c r="U57" s="1029">
        <v>0</v>
      </c>
      <c r="V57" s="1029">
        <v>0</v>
      </c>
      <c r="W57" s="1029">
        <v>0</v>
      </c>
      <c r="X57" s="1029">
        <v>0</v>
      </c>
      <c r="Y57" s="1029">
        <v>0</v>
      </c>
      <c r="Z57" s="1029">
        <v>0</v>
      </c>
      <c r="AA57" s="1029">
        <v>0</v>
      </c>
      <c r="AB57" s="1029">
        <v>0</v>
      </c>
      <c r="AC57" s="1029">
        <v>0</v>
      </c>
      <c r="AD57" s="1029">
        <v>-599136</v>
      </c>
      <c r="AE57" s="1029">
        <v>0</v>
      </c>
      <c r="AF57" s="1029">
        <v>0</v>
      </c>
      <c r="AG57" s="1029">
        <v>0</v>
      </c>
      <c r="AH57" s="1029">
        <v>0</v>
      </c>
      <c r="AI57" s="1029">
        <v>0</v>
      </c>
      <c r="AJ57" s="1029">
        <v>0</v>
      </c>
      <c r="AK57" s="1029">
        <v>-191116.6</v>
      </c>
      <c r="AL57" s="1029">
        <v>-381096.2</v>
      </c>
      <c r="AM57" s="1030">
        <f t="shared" si="13"/>
        <v>-1201198.8</v>
      </c>
      <c r="AN57" s="1031">
        <f t="shared" si="14"/>
        <v>109023106.2</v>
      </c>
    </row>
    <row r="58" spans="1:40" ht="15.6" customHeight="1">
      <c r="A58" s="1027">
        <v>54</v>
      </c>
      <c r="B58" s="1028" t="s">
        <v>91</v>
      </c>
      <c r="C58" s="1029">
        <f>+'2_State Distrib and Adjs'!BC58</f>
        <v>4219176</v>
      </c>
      <c r="D58" s="1029">
        <v>-4338</v>
      </c>
      <c r="E58" s="1029"/>
      <c r="F58" s="1029"/>
      <c r="G58" s="1029">
        <v>0</v>
      </c>
      <c r="H58" s="1029">
        <v>0</v>
      </c>
      <c r="I58" s="1029">
        <v>0</v>
      </c>
      <c r="J58" s="1029">
        <v>0</v>
      </c>
      <c r="K58" s="1029">
        <v>0</v>
      </c>
      <c r="L58" s="1029">
        <v>0</v>
      </c>
      <c r="M58" s="1029">
        <v>0</v>
      </c>
      <c r="N58" s="1029">
        <v>0</v>
      </c>
      <c r="O58" s="1029">
        <v>0</v>
      </c>
      <c r="P58" s="1029">
        <v>0</v>
      </c>
      <c r="Q58" s="1029">
        <v>-8478</v>
      </c>
      <c r="R58" s="1029">
        <v>0</v>
      </c>
      <c r="S58" s="1029">
        <v>0</v>
      </c>
      <c r="T58" s="1029">
        <v>-50868</v>
      </c>
      <c r="U58" s="1029">
        <v>0</v>
      </c>
      <c r="V58" s="1029">
        <v>0</v>
      </c>
      <c r="W58" s="1029">
        <v>0</v>
      </c>
      <c r="X58" s="1029">
        <v>0</v>
      </c>
      <c r="Y58" s="1029">
        <v>0</v>
      </c>
      <c r="Z58" s="1029">
        <v>0</v>
      </c>
      <c r="AA58" s="1029">
        <v>0</v>
      </c>
      <c r="AB58" s="1029">
        <v>0</v>
      </c>
      <c r="AC58" s="1029">
        <v>0</v>
      </c>
      <c r="AD58" s="1029">
        <v>0</v>
      </c>
      <c r="AE58" s="1029">
        <v>0</v>
      </c>
      <c r="AF58" s="1029">
        <v>0</v>
      </c>
      <c r="AG58" s="1029">
        <v>0</v>
      </c>
      <c r="AH58" s="1029">
        <v>0</v>
      </c>
      <c r="AI58" s="1029">
        <v>0</v>
      </c>
      <c r="AJ58" s="1029">
        <v>0</v>
      </c>
      <c r="AK58" s="1029">
        <v>9.9999999999909051E-2</v>
      </c>
      <c r="AL58" s="1029">
        <v>-17168.05</v>
      </c>
      <c r="AM58" s="1030">
        <f t="shared" si="13"/>
        <v>-80851.95</v>
      </c>
      <c r="AN58" s="1031">
        <f t="shared" si="14"/>
        <v>4138324.0500000003</v>
      </c>
    </row>
    <row r="59" spans="1:40" ht="15.6" customHeight="1">
      <c r="A59" s="1032">
        <v>55</v>
      </c>
      <c r="B59" s="1033" t="s">
        <v>92</v>
      </c>
      <c r="C59" s="1034">
        <f>+'2_State Distrib and Adjs'!BC59</f>
        <v>89821100</v>
      </c>
      <c r="D59" s="1034">
        <v>-24579</v>
      </c>
      <c r="E59" s="1034"/>
      <c r="F59" s="1034"/>
      <c r="G59" s="1034">
        <v>0</v>
      </c>
      <c r="H59" s="1034">
        <v>0</v>
      </c>
      <c r="I59" s="1034">
        <v>0</v>
      </c>
      <c r="J59" s="1034">
        <v>0</v>
      </c>
      <c r="K59" s="1034">
        <v>0</v>
      </c>
      <c r="L59" s="1034">
        <v>0</v>
      </c>
      <c r="M59" s="1034">
        <v>0</v>
      </c>
      <c r="N59" s="1034">
        <v>0</v>
      </c>
      <c r="O59" s="1034">
        <v>0</v>
      </c>
      <c r="P59" s="1034">
        <v>0</v>
      </c>
      <c r="Q59" s="1034">
        <v>0</v>
      </c>
      <c r="R59" s="1034">
        <v>0</v>
      </c>
      <c r="S59" s="1034">
        <v>0</v>
      </c>
      <c r="T59" s="1034">
        <v>0</v>
      </c>
      <c r="U59" s="1034">
        <v>0</v>
      </c>
      <c r="V59" s="1034">
        <v>0</v>
      </c>
      <c r="W59" s="1034">
        <v>0</v>
      </c>
      <c r="X59" s="1034">
        <v>0</v>
      </c>
      <c r="Y59" s="1034">
        <v>0</v>
      </c>
      <c r="Z59" s="1034">
        <v>0</v>
      </c>
      <c r="AA59" s="1034">
        <v>0</v>
      </c>
      <c r="AB59" s="1034">
        <v>-11343</v>
      </c>
      <c r="AC59" s="1034">
        <v>0</v>
      </c>
      <c r="AD59" s="1034">
        <v>0</v>
      </c>
      <c r="AE59" s="1034">
        <v>0</v>
      </c>
      <c r="AF59" s="1034">
        <v>0</v>
      </c>
      <c r="AG59" s="1034">
        <v>0</v>
      </c>
      <c r="AH59" s="1034">
        <v>0</v>
      </c>
      <c r="AI59" s="1034">
        <v>0</v>
      </c>
      <c r="AJ59" s="1034">
        <v>0</v>
      </c>
      <c r="AK59" s="1034">
        <v>-170145.3</v>
      </c>
      <c r="AL59" s="1034">
        <v>-178652.65</v>
      </c>
      <c r="AM59" s="1035">
        <f t="shared" si="13"/>
        <v>-384719.94999999995</v>
      </c>
      <c r="AN59" s="1036">
        <f t="shared" si="14"/>
        <v>89436380.049999997</v>
      </c>
    </row>
    <row r="60" spans="1:40" ht="15.6" customHeight="1">
      <c r="A60" s="1021">
        <v>56</v>
      </c>
      <c r="B60" s="1022" t="s">
        <v>93</v>
      </c>
      <c r="C60" s="1023">
        <f>+'2_State Distrib and Adjs'!BC60</f>
        <v>13673235</v>
      </c>
      <c r="D60" s="1023">
        <v>-5225</v>
      </c>
      <c r="E60" s="1023"/>
      <c r="F60" s="1023"/>
      <c r="G60" s="1023">
        <v>0</v>
      </c>
      <c r="H60" s="1023">
        <v>-3622554</v>
      </c>
      <c r="I60" s="1023">
        <v>0</v>
      </c>
      <c r="J60" s="1023">
        <v>0</v>
      </c>
      <c r="K60" s="1023">
        <v>0</v>
      </c>
      <c r="L60" s="1023">
        <v>0</v>
      </c>
      <c r="M60" s="1023">
        <v>0</v>
      </c>
      <c r="N60" s="1023">
        <v>0</v>
      </c>
      <c r="O60" s="1023">
        <v>0</v>
      </c>
      <c r="P60" s="1023">
        <v>0</v>
      </c>
      <c r="Q60" s="1023">
        <v>0</v>
      </c>
      <c r="R60" s="1023">
        <v>0</v>
      </c>
      <c r="S60" s="1023">
        <v>0</v>
      </c>
      <c r="T60" s="1023">
        <v>0</v>
      </c>
      <c r="U60" s="1023">
        <v>0</v>
      </c>
      <c r="V60" s="1023">
        <v>-2034</v>
      </c>
      <c r="W60" s="1023">
        <v>0</v>
      </c>
      <c r="X60" s="1023">
        <v>0</v>
      </c>
      <c r="Y60" s="1023">
        <v>0</v>
      </c>
      <c r="Z60" s="1023">
        <v>-502398</v>
      </c>
      <c r="AA60" s="1023">
        <v>0</v>
      </c>
      <c r="AB60" s="1023">
        <v>0</v>
      </c>
      <c r="AC60" s="1023">
        <v>0</v>
      </c>
      <c r="AD60" s="1023">
        <v>0</v>
      </c>
      <c r="AE60" s="1023">
        <v>0</v>
      </c>
      <c r="AF60" s="1024">
        <v>-166788</v>
      </c>
      <c r="AG60" s="1024">
        <v>0</v>
      </c>
      <c r="AH60" s="1024">
        <v>0</v>
      </c>
      <c r="AI60" s="1024">
        <v>0</v>
      </c>
      <c r="AJ60" s="1024">
        <v>-4068</v>
      </c>
      <c r="AK60" s="1023">
        <v>-23798.2</v>
      </c>
      <c r="AL60" s="1023">
        <v>-40273</v>
      </c>
      <c r="AM60" s="1025">
        <f t="shared" si="13"/>
        <v>-4367138.2</v>
      </c>
      <c r="AN60" s="1026">
        <f t="shared" si="14"/>
        <v>9306096.8000000007</v>
      </c>
    </row>
    <row r="61" spans="1:40" ht="15.6" customHeight="1">
      <c r="A61" s="1027">
        <v>57</v>
      </c>
      <c r="B61" s="1028" t="s">
        <v>94</v>
      </c>
      <c r="C61" s="1029">
        <f>+'2_State Distrib and Adjs'!BC61</f>
        <v>50578055</v>
      </c>
      <c r="D61" s="1029">
        <v>-17958</v>
      </c>
      <c r="E61" s="1029"/>
      <c r="F61" s="1029"/>
      <c r="G61" s="1029">
        <v>0</v>
      </c>
      <c r="H61" s="1029">
        <v>0</v>
      </c>
      <c r="I61" s="1029">
        <v>0</v>
      </c>
      <c r="J61" s="1029">
        <v>0</v>
      </c>
      <c r="K61" s="1029">
        <v>0</v>
      </c>
      <c r="L61" s="1029">
        <v>0</v>
      </c>
      <c r="M61" s="1029">
        <v>0</v>
      </c>
      <c r="N61" s="1029">
        <v>0</v>
      </c>
      <c r="O61" s="1029">
        <v>0</v>
      </c>
      <c r="P61" s="1029">
        <v>0</v>
      </c>
      <c r="Q61" s="1029">
        <v>0</v>
      </c>
      <c r="R61" s="1029">
        <v>0</v>
      </c>
      <c r="S61" s="1029">
        <v>0</v>
      </c>
      <c r="T61" s="1029">
        <v>0</v>
      </c>
      <c r="U61" s="1029">
        <v>0</v>
      </c>
      <c r="V61" s="1029">
        <v>0</v>
      </c>
      <c r="W61" s="1029">
        <v>0</v>
      </c>
      <c r="X61" s="1029">
        <v>0</v>
      </c>
      <c r="Y61" s="1029">
        <v>0</v>
      </c>
      <c r="Z61" s="1029">
        <v>0</v>
      </c>
      <c r="AA61" s="1029">
        <v>-128613</v>
      </c>
      <c r="AB61" s="1029">
        <v>-23928</v>
      </c>
      <c r="AC61" s="1029">
        <v>-13459.5</v>
      </c>
      <c r="AD61" s="1029">
        <v>0</v>
      </c>
      <c r="AE61" s="1029">
        <v>0</v>
      </c>
      <c r="AF61" s="1029">
        <v>0</v>
      </c>
      <c r="AG61" s="1029">
        <v>0</v>
      </c>
      <c r="AH61" s="1029">
        <v>0</v>
      </c>
      <c r="AI61" s="1029">
        <v>0</v>
      </c>
      <c r="AJ61" s="1029">
        <v>0</v>
      </c>
      <c r="AK61" s="1029">
        <v>-67045.05</v>
      </c>
      <c r="AL61" s="1029">
        <v>-47107.85</v>
      </c>
      <c r="AM61" s="1030">
        <f t="shared" si="13"/>
        <v>-298111.39999999997</v>
      </c>
      <c r="AN61" s="1031">
        <f t="shared" si="14"/>
        <v>50279943.600000001</v>
      </c>
    </row>
    <row r="62" spans="1:40" ht="15.6" customHeight="1">
      <c r="A62" s="1027">
        <v>58</v>
      </c>
      <c r="B62" s="1028" t="s">
        <v>95</v>
      </c>
      <c r="C62" s="1029">
        <f>+'2_State Distrib and Adjs'!BC62</f>
        <v>53846209</v>
      </c>
      <c r="D62" s="1029">
        <v>-2363</v>
      </c>
      <c r="E62" s="1029"/>
      <c r="F62" s="1029"/>
      <c r="G62" s="1029">
        <v>0</v>
      </c>
      <c r="H62" s="1029">
        <v>0</v>
      </c>
      <c r="I62" s="1029">
        <v>0</v>
      </c>
      <c r="J62" s="1029">
        <v>0</v>
      </c>
      <c r="K62" s="1029">
        <v>0</v>
      </c>
      <c r="L62" s="1029">
        <v>0</v>
      </c>
      <c r="M62" s="1029">
        <v>0</v>
      </c>
      <c r="N62" s="1029">
        <v>0</v>
      </c>
      <c r="O62" s="1029">
        <v>0</v>
      </c>
      <c r="P62" s="1029">
        <v>0</v>
      </c>
      <c r="Q62" s="1029">
        <v>0</v>
      </c>
      <c r="R62" s="1029">
        <v>0</v>
      </c>
      <c r="S62" s="1029">
        <v>0</v>
      </c>
      <c r="T62" s="1029">
        <v>0</v>
      </c>
      <c r="U62" s="1029">
        <v>0</v>
      </c>
      <c r="V62" s="1029">
        <v>0</v>
      </c>
      <c r="W62" s="1029">
        <v>0</v>
      </c>
      <c r="X62" s="1029">
        <v>0</v>
      </c>
      <c r="Y62" s="1029">
        <v>0</v>
      </c>
      <c r="Z62" s="1029">
        <v>0</v>
      </c>
      <c r="AA62" s="1029">
        <v>0</v>
      </c>
      <c r="AB62" s="1029">
        <v>0</v>
      </c>
      <c r="AC62" s="1029">
        <v>0</v>
      </c>
      <c r="AD62" s="1029">
        <v>0</v>
      </c>
      <c r="AE62" s="1029">
        <v>0</v>
      </c>
      <c r="AF62" s="1029">
        <v>0</v>
      </c>
      <c r="AG62" s="1029">
        <v>0</v>
      </c>
      <c r="AH62" s="1029">
        <v>0</v>
      </c>
      <c r="AI62" s="1029">
        <v>0</v>
      </c>
      <c r="AJ62" s="1029">
        <v>0</v>
      </c>
      <c r="AK62" s="1029">
        <v>-85790.9</v>
      </c>
      <c r="AL62" s="1029">
        <v>-48454.25</v>
      </c>
      <c r="AM62" s="1030">
        <f t="shared" si="13"/>
        <v>-136608.15</v>
      </c>
      <c r="AN62" s="1031">
        <f t="shared" si="14"/>
        <v>53709600.850000001</v>
      </c>
    </row>
    <row r="63" spans="1:40" ht="15.6" customHeight="1">
      <c r="A63" s="1027">
        <v>59</v>
      </c>
      <c r="B63" s="1028" t="s">
        <v>96</v>
      </c>
      <c r="C63" s="1029">
        <f>+'2_State Distrib and Adjs'!BC63</f>
        <v>36383795</v>
      </c>
      <c r="D63" s="1029">
        <v>-4251</v>
      </c>
      <c r="E63" s="1029"/>
      <c r="F63" s="1029"/>
      <c r="G63" s="1029">
        <v>0</v>
      </c>
      <c r="H63" s="1029">
        <v>0</v>
      </c>
      <c r="I63" s="1029">
        <v>0</v>
      </c>
      <c r="J63" s="1029">
        <v>0</v>
      </c>
      <c r="K63" s="1029">
        <v>0</v>
      </c>
      <c r="L63" s="1029">
        <v>0</v>
      </c>
      <c r="M63" s="1029">
        <v>0</v>
      </c>
      <c r="N63" s="1029">
        <v>0</v>
      </c>
      <c r="O63" s="1029">
        <v>0</v>
      </c>
      <c r="P63" s="1029">
        <v>-1485</v>
      </c>
      <c r="Q63" s="1029">
        <v>0</v>
      </c>
      <c r="R63" s="1029">
        <v>-212355</v>
      </c>
      <c r="S63" s="1029">
        <v>0</v>
      </c>
      <c r="T63" s="1029">
        <v>0</v>
      </c>
      <c r="U63" s="1029">
        <v>0</v>
      </c>
      <c r="V63" s="1029">
        <v>0</v>
      </c>
      <c r="W63" s="1029">
        <v>0</v>
      </c>
      <c r="X63" s="1029">
        <v>0</v>
      </c>
      <c r="Y63" s="1029">
        <v>0</v>
      </c>
      <c r="Z63" s="1029">
        <v>0</v>
      </c>
      <c r="AA63" s="1029">
        <v>0</v>
      </c>
      <c r="AB63" s="1029">
        <v>0</v>
      </c>
      <c r="AC63" s="1029">
        <v>0</v>
      </c>
      <c r="AD63" s="1029">
        <v>0</v>
      </c>
      <c r="AE63" s="1029">
        <v>0</v>
      </c>
      <c r="AF63" s="1029">
        <v>0</v>
      </c>
      <c r="AG63" s="1029">
        <v>0</v>
      </c>
      <c r="AH63" s="1029">
        <v>0</v>
      </c>
      <c r="AI63" s="1029">
        <v>0</v>
      </c>
      <c r="AJ63" s="1029">
        <v>0</v>
      </c>
      <c r="AK63" s="1029">
        <v>-20716.25</v>
      </c>
      <c r="AL63" s="1029">
        <v>-16706.75</v>
      </c>
      <c r="AM63" s="1030">
        <f t="shared" si="13"/>
        <v>-255514</v>
      </c>
      <c r="AN63" s="1031">
        <f t="shared" si="14"/>
        <v>36128281</v>
      </c>
    </row>
    <row r="64" spans="1:40" ht="15.6" customHeight="1">
      <c r="A64" s="1032">
        <v>60</v>
      </c>
      <c r="B64" s="1033" t="s">
        <v>97</v>
      </c>
      <c r="C64" s="1034">
        <f>+'2_State Distrib and Adjs'!BC64</f>
        <v>36567053</v>
      </c>
      <c r="D64" s="1034">
        <v>-28926</v>
      </c>
      <c r="E64" s="1034"/>
      <c r="F64" s="1034"/>
      <c r="G64" s="1034">
        <v>0</v>
      </c>
      <c r="H64" s="1034">
        <v>0</v>
      </c>
      <c r="I64" s="1034">
        <v>0</v>
      </c>
      <c r="J64" s="1034">
        <v>0</v>
      </c>
      <c r="K64" s="1034">
        <v>0</v>
      </c>
      <c r="L64" s="1034">
        <v>0</v>
      </c>
      <c r="M64" s="1034">
        <v>0</v>
      </c>
      <c r="N64" s="1034">
        <v>0</v>
      </c>
      <c r="O64" s="1034">
        <v>0</v>
      </c>
      <c r="P64" s="1034">
        <v>0</v>
      </c>
      <c r="Q64" s="1034">
        <v>0</v>
      </c>
      <c r="R64" s="1034">
        <v>0</v>
      </c>
      <c r="S64" s="1034">
        <v>0</v>
      </c>
      <c r="T64" s="1034">
        <v>0</v>
      </c>
      <c r="U64" s="1034">
        <v>0</v>
      </c>
      <c r="V64" s="1034">
        <v>-3850</v>
      </c>
      <c r="W64" s="1034">
        <v>0</v>
      </c>
      <c r="X64" s="1034">
        <v>0</v>
      </c>
      <c r="Y64" s="1034">
        <v>0</v>
      </c>
      <c r="Z64" s="1034">
        <v>0</v>
      </c>
      <c r="AA64" s="1034">
        <v>0</v>
      </c>
      <c r="AB64" s="1034">
        <v>0</v>
      </c>
      <c r="AC64" s="1034">
        <v>0</v>
      </c>
      <c r="AD64" s="1034">
        <v>0</v>
      </c>
      <c r="AE64" s="1034">
        <v>0</v>
      </c>
      <c r="AF64" s="1034">
        <v>-7700</v>
      </c>
      <c r="AG64" s="1034">
        <v>0</v>
      </c>
      <c r="AH64" s="1034">
        <v>0</v>
      </c>
      <c r="AI64" s="1034">
        <v>0</v>
      </c>
      <c r="AJ64" s="1034">
        <v>0</v>
      </c>
      <c r="AK64" s="1034">
        <v>-38115</v>
      </c>
      <c r="AL64" s="1034">
        <v>-112612.5</v>
      </c>
      <c r="AM64" s="1035">
        <f t="shared" si="13"/>
        <v>-191203.5</v>
      </c>
      <c r="AN64" s="1036">
        <f t="shared" si="14"/>
        <v>36375849.5</v>
      </c>
    </row>
    <row r="65" spans="1:40" ht="15.6" customHeight="1">
      <c r="A65" s="1021">
        <v>61</v>
      </c>
      <c r="B65" s="1022" t="s">
        <v>98</v>
      </c>
      <c r="C65" s="1023">
        <f>+'2_State Distrib and Adjs'!BC65</f>
        <v>13108913</v>
      </c>
      <c r="D65" s="1023">
        <v>-7056</v>
      </c>
      <c r="E65" s="1023"/>
      <c r="F65" s="1023"/>
      <c r="G65" s="1023">
        <v>-19602.5</v>
      </c>
      <c r="H65" s="1023">
        <v>0</v>
      </c>
      <c r="I65" s="1023">
        <v>0</v>
      </c>
      <c r="J65" s="1023">
        <v>0</v>
      </c>
      <c r="K65" s="1023">
        <v>0</v>
      </c>
      <c r="L65" s="1023">
        <v>0</v>
      </c>
      <c r="M65" s="1023">
        <v>0</v>
      </c>
      <c r="N65" s="1023">
        <v>0</v>
      </c>
      <c r="O65" s="1023">
        <v>-94092</v>
      </c>
      <c r="P65" s="1023">
        <v>0</v>
      </c>
      <c r="Q65" s="1023">
        <v>0</v>
      </c>
      <c r="R65" s="1023">
        <v>0</v>
      </c>
      <c r="S65" s="1023">
        <v>-31364</v>
      </c>
      <c r="T65" s="1023">
        <v>0</v>
      </c>
      <c r="U65" s="1023">
        <v>0</v>
      </c>
      <c r="V65" s="1023">
        <v>0</v>
      </c>
      <c r="W65" s="1023">
        <v>-19602.5</v>
      </c>
      <c r="X65" s="1023">
        <v>-297958</v>
      </c>
      <c r="Y65" s="1023">
        <v>0</v>
      </c>
      <c r="Z65" s="1023">
        <v>0</v>
      </c>
      <c r="AA65" s="1023">
        <v>0</v>
      </c>
      <c r="AB65" s="1023">
        <v>0</v>
      </c>
      <c r="AC65" s="1023">
        <v>0</v>
      </c>
      <c r="AD65" s="1023">
        <v>0</v>
      </c>
      <c r="AE65" s="1023">
        <v>-7841</v>
      </c>
      <c r="AF65" s="1024">
        <v>0</v>
      </c>
      <c r="AG65" s="1024">
        <v>0</v>
      </c>
      <c r="AH65" s="1024">
        <v>0</v>
      </c>
      <c r="AI65" s="1024">
        <v>0</v>
      </c>
      <c r="AJ65" s="1024">
        <v>0</v>
      </c>
      <c r="AK65" s="1023">
        <v>-63512</v>
      </c>
      <c r="AL65" s="1023">
        <v>-119966.9</v>
      </c>
      <c r="AM65" s="1025">
        <f t="shared" si="13"/>
        <v>-660994.9</v>
      </c>
      <c r="AN65" s="1026">
        <f t="shared" si="14"/>
        <v>12447918.1</v>
      </c>
    </row>
    <row r="66" spans="1:40" ht="15.6" customHeight="1">
      <c r="A66" s="1027">
        <v>62</v>
      </c>
      <c r="B66" s="1028" t="s">
        <v>99</v>
      </c>
      <c r="C66" s="1029">
        <f>+'2_State Distrib and Adjs'!BC66</f>
        <v>13730728</v>
      </c>
      <c r="D66" s="1029">
        <v>-5052</v>
      </c>
      <c r="E66" s="1029"/>
      <c r="F66" s="1029"/>
      <c r="G66" s="1029">
        <v>0</v>
      </c>
      <c r="H66" s="1029">
        <v>0</v>
      </c>
      <c r="I66" s="1029">
        <v>0</v>
      </c>
      <c r="J66" s="1029">
        <v>0</v>
      </c>
      <c r="K66" s="1029">
        <v>0</v>
      </c>
      <c r="L66" s="1029">
        <v>0</v>
      </c>
      <c r="M66" s="1029">
        <v>0</v>
      </c>
      <c r="N66" s="1029">
        <v>0</v>
      </c>
      <c r="O66" s="1029">
        <v>0</v>
      </c>
      <c r="P66" s="1029">
        <v>0</v>
      </c>
      <c r="Q66" s="1029">
        <v>0</v>
      </c>
      <c r="R66" s="1029">
        <v>0</v>
      </c>
      <c r="S66" s="1029">
        <v>0</v>
      </c>
      <c r="T66" s="1029">
        <v>0</v>
      </c>
      <c r="U66" s="1029">
        <v>0</v>
      </c>
      <c r="V66" s="1029">
        <v>0</v>
      </c>
      <c r="W66" s="1029">
        <v>0</v>
      </c>
      <c r="X66" s="1029">
        <v>0</v>
      </c>
      <c r="Y66" s="1029">
        <v>0</v>
      </c>
      <c r="Z66" s="1029">
        <v>0</v>
      </c>
      <c r="AA66" s="1029">
        <v>0</v>
      </c>
      <c r="AB66" s="1029">
        <v>0</v>
      </c>
      <c r="AC66" s="1029">
        <v>0</v>
      </c>
      <c r="AD66" s="1029">
        <v>0</v>
      </c>
      <c r="AE66" s="1029">
        <v>0</v>
      </c>
      <c r="AF66" s="1029">
        <v>0</v>
      </c>
      <c r="AG66" s="1029">
        <v>0</v>
      </c>
      <c r="AH66" s="1029">
        <v>0</v>
      </c>
      <c r="AI66" s="1029">
        <v>0</v>
      </c>
      <c r="AJ66" s="1029">
        <v>0</v>
      </c>
      <c r="AK66" s="1029">
        <v>-9549</v>
      </c>
      <c r="AL66" s="1029">
        <v>-13368.4</v>
      </c>
      <c r="AM66" s="1030">
        <f t="shared" si="13"/>
        <v>-27969.4</v>
      </c>
      <c r="AN66" s="1031">
        <f t="shared" si="14"/>
        <v>13702758.6</v>
      </c>
    </row>
    <row r="67" spans="1:40" ht="15.6" customHeight="1">
      <c r="A67" s="1027">
        <v>63</v>
      </c>
      <c r="B67" s="1028" t="s">
        <v>100</v>
      </c>
      <c r="C67" s="1029">
        <f>+'2_State Distrib and Adjs'!BC67</f>
        <v>9482197</v>
      </c>
      <c r="D67" s="1029">
        <v>-8739</v>
      </c>
      <c r="E67" s="1029"/>
      <c r="F67" s="1029"/>
      <c r="G67" s="1029">
        <v>0</v>
      </c>
      <c r="H67" s="1029">
        <v>0</v>
      </c>
      <c r="I67" s="1029">
        <v>0</v>
      </c>
      <c r="J67" s="1029">
        <v>0</v>
      </c>
      <c r="K67" s="1029">
        <v>0</v>
      </c>
      <c r="L67" s="1029">
        <v>0</v>
      </c>
      <c r="M67" s="1029">
        <v>0</v>
      </c>
      <c r="N67" s="1029">
        <v>0</v>
      </c>
      <c r="O67" s="1029">
        <v>0</v>
      </c>
      <c r="P67" s="1029">
        <v>0</v>
      </c>
      <c r="Q67" s="1029">
        <v>0</v>
      </c>
      <c r="R67" s="1029">
        <v>0</v>
      </c>
      <c r="S67" s="1029">
        <v>0</v>
      </c>
      <c r="T67" s="1029">
        <v>0</v>
      </c>
      <c r="U67" s="1029">
        <v>0</v>
      </c>
      <c r="V67" s="1029">
        <v>0</v>
      </c>
      <c r="W67" s="1029">
        <v>0</v>
      </c>
      <c r="X67" s="1029">
        <v>0</v>
      </c>
      <c r="Y67" s="1029">
        <v>0</v>
      </c>
      <c r="Z67" s="1029">
        <v>0</v>
      </c>
      <c r="AA67" s="1029">
        <v>0</v>
      </c>
      <c r="AB67" s="1029">
        <v>0</v>
      </c>
      <c r="AC67" s="1029">
        <v>0</v>
      </c>
      <c r="AD67" s="1029">
        <v>0</v>
      </c>
      <c r="AE67" s="1029">
        <v>0</v>
      </c>
      <c r="AF67" s="1029">
        <v>0</v>
      </c>
      <c r="AG67" s="1029">
        <v>0</v>
      </c>
      <c r="AH67" s="1029">
        <v>-7812</v>
      </c>
      <c r="AI67" s="1029">
        <v>0</v>
      </c>
      <c r="AJ67" s="1029">
        <v>0</v>
      </c>
      <c r="AK67" s="1029">
        <v>-21092.799999999999</v>
      </c>
      <c r="AL67" s="1029">
        <v>-14061.8</v>
      </c>
      <c r="AM67" s="1030">
        <f t="shared" si="13"/>
        <v>-51705.600000000006</v>
      </c>
      <c r="AN67" s="1031">
        <f t="shared" si="14"/>
        <v>9430491.3999999985</v>
      </c>
    </row>
    <row r="68" spans="1:40" ht="15.6" customHeight="1">
      <c r="A68" s="1027">
        <v>64</v>
      </c>
      <c r="B68" s="1028" t="s">
        <v>101</v>
      </c>
      <c r="C68" s="1029">
        <f>+'2_State Distrib and Adjs'!BC68</f>
        <v>16201720</v>
      </c>
      <c r="D68" s="1029">
        <v>0</v>
      </c>
      <c r="E68" s="1029"/>
      <c r="F68" s="1029"/>
      <c r="G68" s="1029">
        <v>0</v>
      </c>
      <c r="H68" s="1029">
        <v>0</v>
      </c>
      <c r="I68" s="1029">
        <v>0</v>
      </c>
      <c r="J68" s="1029">
        <v>0</v>
      </c>
      <c r="K68" s="1029">
        <v>0</v>
      </c>
      <c r="L68" s="1029">
        <v>0</v>
      </c>
      <c r="M68" s="1029">
        <v>0</v>
      </c>
      <c r="N68" s="1029">
        <v>0</v>
      </c>
      <c r="O68" s="1029">
        <v>0</v>
      </c>
      <c r="P68" s="1029">
        <v>0</v>
      </c>
      <c r="Q68" s="1029">
        <v>0</v>
      </c>
      <c r="R68" s="1029">
        <v>0</v>
      </c>
      <c r="S68" s="1029">
        <v>0</v>
      </c>
      <c r="T68" s="1029">
        <v>0</v>
      </c>
      <c r="U68" s="1029">
        <v>0</v>
      </c>
      <c r="V68" s="1029">
        <v>0</v>
      </c>
      <c r="W68" s="1029">
        <v>0</v>
      </c>
      <c r="X68" s="1029">
        <v>0</v>
      </c>
      <c r="Y68" s="1029">
        <v>0</v>
      </c>
      <c r="Z68" s="1029">
        <v>0</v>
      </c>
      <c r="AA68" s="1029">
        <v>0</v>
      </c>
      <c r="AB68" s="1029">
        <v>0</v>
      </c>
      <c r="AC68" s="1029">
        <v>0</v>
      </c>
      <c r="AD68" s="1029">
        <v>0</v>
      </c>
      <c r="AE68" s="1029">
        <v>0</v>
      </c>
      <c r="AF68" s="1029">
        <v>-2867</v>
      </c>
      <c r="AG68" s="1029">
        <v>0</v>
      </c>
      <c r="AH68" s="1029">
        <v>0</v>
      </c>
      <c r="AI68" s="1029">
        <v>0</v>
      </c>
      <c r="AJ68" s="1029">
        <v>0</v>
      </c>
      <c r="AK68" s="1029">
        <v>-16771.650000000001</v>
      </c>
      <c r="AL68" s="1029">
        <v>-1290.25</v>
      </c>
      <c r="AM68" s="1030">
        <f t="shared" si="13"/>
        <v>-20928.900000000001</v>
      </c>
      <c r="AN68" s="1031">
        <f t="shared" si="14"/>
        <v>16180791.1</v>
      </c>
    </row>
    <row r="69" spans="1:40" ht="15.6" customHeight="1">
      <c r="A69" s="1032">
        <v>65</v>
      </c>
      <c r="B69" s="1033" t="s">
        <v>102</v>
      </c>
      <c r="C69" s="1034">
        <f>+'2_State Distrib and Adjs'!BC69</f>
        <v>46493574</v>
      </c>
      <c r="D69" s="1034">
        <v>-16484</v>
      </c>
      <c r="E69" s="1034"/>
      <c r="F69" s="1034"/>
      <c r="G69" s="1034">
        <v>0</v>
      </c>
      <c r="H69" s="1034">
        <v>-16338</v>
      </c>
      <c r="I69" s="1034">
        <v>0</v>
      </c>
      <c r="J69" s="1034">
        <v>0</v>
      </c>
      <c r="K69" s="1034">
        <v>0</v>
      </c>
      <c r="L69" s="1034">
        <v>0</v>
      </c>
      <c r="M69" s="1034">
        <v>0</v>
      </c>
      <c r="N69" s="1034">
        <v>0</v>
      </c>
      <c r="O69" s="1034">
        <v>0</v>
      </c>
      <c r="P69" s="1034">
        <v>0</v>
      </c>
      <c r="Q69" s="1034">
        <v>0</v>
      </c>
      <c r="R69" s="1034">
        <v>0</v>
      </c>
      <c r="S69" s="1034">
        <v>0</v>
      </c>
      <c r="T69" s="1034">
        <v>0</v>
      </c>
      <c r="U69" s="1034">
        <v>0</v>
      </c>
      <c r="V69" s="1034">
        <v>-664581</v>
      </c>
      <c r="W69" s="1034">
        <v>0</v>
      </c>
      <c r="X69" s="1034">
        <v>0</v>
      </c>
      <c r="Y69" s="1034">
        <v>0</v>
      </c>
      <c r="Z69" s="1034">
        <v>0</v>
      </c>
      <c r="AA69" s="1034">
        <v>0</v>
      </c>
      <c r="AB69" s="1034">
        <v>0</v>
      </c>
      <c r="AC69" s="1034">
        <v>0</v>
      </c>
      <c r="AD69" s="1034">
        <v>0</v>
      </c>
      <c r="AE69" s="1034">
        <v>0</v>
      </c>
      <c r="AF69" s="1034">
        <v>0</v>
      </c>
      <c r="AG69" s="1034">
        <v>0</v>
      </c>
      <c r="AH69" s="1034">
        <v>0</v>
      </c>
      <c r="AI69" s="1034">
        <v>0</v>
      </c>
      <c r="AJ69" s="1034">
        <v>0</v>
      </c>
      <c r="AK69" s="1034">
        <v>-31859.5</v>
      </c>
      <c r="AL69" s="1034">
        <v>-51464.500000000007</v>
      </c>
      <c r="AM69" s="1035">
        <f t="shared" si="13"/>
        <v>-780727</v>
      </c>
      <c r="AN69" s="1036">
        <f t="shared" si="14"/>
        <v>45712847</v>
      </c>
    </row>
    <row r="70" spans="1:40" ht="15.6" customHeight="1">
      <c r="A70" s="1021">
        <v>66</v>
      </c>
      <c r="B70" s="1022" t="s">
        <v>103</v>
      </c>
      <c r="C70" s="1023">
        <f>+'2_State Distrib and Adjs'!BC70</f>
        <v>10623376</v>
      </c>
      <c r="D70" s="1023">
        <v>0</v>
      </c>
      <c r="E70" s="1023"/>
      <c r="F70" s="1023"/>
      <c r="G70" s="1023">
        <v>0</v>
      </c>
      <c r="H70" s="1023">
        <v>0</v>
      </c>
      <c r="I70" s="1023">
        <v>0</v>
      </c>
      <c r="J70" s="1023">
        <v>0</v>
      </c>
      <c r="K70" s="1023">
        <v>0</v>
      </c>
      <c r="L70" s="1023">
        <v>0</v>
      </c>
      <c r="M70" s="1023">
        <v>0</v>
      </c>
      <c r="N70" s="1023">
        <v>0</v>
      </c>
      <c r="O70" s="1023">
        <v>0</v>
      </c>
      <c r="P70" s="1023">
        <v>0</v>
      </c>
      <c r="Q70" s="1023">
        <v>0</v>
      </c>
      <c r="R70" s="1023">
        <v>-1975506</v>
      </c>
      <c r="S70" s="1023">
        <v>0</v>
      </c>
      <c r="T70" s="1023">
        <v>0</v>
      </c>
      <c r="U70" s="1023">
        <v>0</v>
      </c>
      <c r="V70" s="1023">
        <v>0</v>
      </c>
      <c r="W70" s="1023">
        <v>0</v>
      </c>
      <c r="X70" s="1023">
        <v>0</v>
      </c>
      <c r="Y70" s="1023">
        <v>0</v>
      </c>
      <c r="Z70" s="1023">
        <v>0</v>
      </c>
      <c r="AA70" s="1023">
        <v>0</v>
      </c>
      <c r="AB70" s="1023">
        <v>0</v>
      </c>
      <c r="AC70" s="1023">
        <v>0</v>
      </c>
      <c r="AD70" s="1023">
        <v>0</v>
      </c>
      <c r="AE70" s="1023">
        <v>0</v>
      </c>
      <c r="AF70" s="1024">
        <v>0</v>
      </c>
      <c r="AG70" s="1024">
        <v>0</v>
      </c>
      <c r="AH70" s="1024">
        <v>0</v>
      </c>
      <c r="AI70" s="1024">
        <v>0</v>
      </c>
      <c r="AJ70" s="1024">
        <v>0</v>
      </c>
      <c r="AK70" s="1023">
        <v>-7198</v>
      </c>
      <c r="AL70" s="1023">
        <v>-12596.65</v>
      </c>
      <c r="AM70" s="1025">
        <f t="shared" si="13"/>
        <v>-1995300.65</v>
      </c>
      <c r="AN70" s="1026">
        <f t="shared" si="14"/>
        <v>8628075.3499999996</v>
      </c>
    </row>
    <row r="71" spans="1:40" ht="15.6" customHeight="1">
      <c r="A71" s="1027">
        <v>67</v>
      </c>
      <c r="B71" s="1028" t="s">
        <v>11</v>
      </c>
      <c r="C71" s="1029">
        <f>+'2_State Distrib and Adjs'!BC71</f>
        <v>31281774</v>
      </c>
      <c r="D71" s="1029">
        <v>0</v>
      </c>
      <c r="E71" s="1029"/>
      <c r="F71" s="1029"/>
      <c r="G71" s="1029">
        <v>-13400</v>
      </c>
      <c r="H71" s="1029">
        <v>0</v>
      </c>
      <c r="I71" s="1029">
        <v>0</v>
      </c>
      <c r="J71" s="1029">
        <v>0</v>
      </c>
      <c r="K71" s="1029">
        <v>0</v>
      </c>
      <c r="L71" s="1029">
        <v>0</v>
      </c>
      <c r="M71" s="1029">
        <v>0</v>
      </c>
      <c r="N71" s="1029">
        <v>0</v>
      </c>
      <c r="O71" s="1029">
        <v>-32160</v>
      </c>
      <c r="P71" s="1029">
        <v>0</v>
      </c>
      <c r="Q71" s="1029">
        <v>0</v>
      </c>
      <c r="R71" s="1029">
        <v>0</v>
      </c>
      <c r="S71" s="1029">
        <v>0</v>
      </c>
      <c r="T71" s="1029">
        <v>0</v>
      </c>
      <c r="U71" s="1029">
        <v>-32160</v>
      </c>
      <c r="V71" s="1029">
        <v>0</v>
      </c>
      <c r="W71" s="1029">
        <v>-85760</v>
      </c>
      <c r="X71" s="1029">
        <v>0</v>
      </c>
      <c r="Y71" s="1029">
        <v>0</v>
      </c>
      <c r="Z71" s="1029">
        <v>0</v>
      </c>
      <c r="AA71" s="1029">
        <v>0</v>
      </c>
      <c r="AB71" s="1029">
        <v>0</v>
      </c>
      <c r="AC71" s="1029">
        <v>0</v>
      </c>
      <c r="AD71" s="1029">
        <v>0</v>
      </c>
      <c r="AE71" s="1029">
        <v>0</v>
      </c>
      <c r="AF71" s="1029">
        <v>0</v>
      </c>
      <c r="AG71" s="1029">
        <v>-5360</v>
      </c>
      <c r="AH71" s="1029">
        <v>-5360</v>
      </c>
      <c r="AI71" s="1029">
        <v>0</v>
      </c>
      <c r="AJ71" s="1029">
        <v>0</v>
      </c>
      <c r="AK71" s="1029">
        <v>-41004</v>
      </c>
      <c r="AL71" s="1029">
        <v>-118188</v>
      </c>
      <c r="AM71" s="1030">
        <f t="shared" si="13"/>
        <v>-333392</v>
      </c>
      <c r="AN71" s="1031">
        <f t="shared" si="14"/>
        <v>30948382</v>
      </c>
    </row>
    <row r="72" spans="1:40" ht="15.6" customHeight="1">
      <c r="A72" s="1027">
        <v>68</v>
      </c>
      <c r="B72" s="1028" t="s">
        <v>10</v>
      </c>
      <c r="C72" s="1029">
        <f>+'2_State Distrib and Adjs'!BC72</f>
        <v>10455813</v>
      </c>
      <c r="D72" s="1029">
        <v>-2873</v>
      </c>
      <c r="E72" s="1029"/>
      <c r="F72" s="1029"/>
      <c r="G72" s="1029">
        <v>-29232</v>
      </c>
      <c r="H72" s="1029">
        <v>0</v>
      </c>
      <c r="I72" s="1029">
        <v>0</v>
      </c>
      <c r="J72" s="1029">
        <v>0</v>
      </c>
      <c r="K72" s="1029">
        <v>0</v>
      </c>
      <c r="L72" s="1029">
        <v>0</v>
      </c>
      <c r="M72" s="1029">
        <v>0</v>
      </c>
      <c r="N72" s="1029">
        <v>0</v>
      </c>
      <c r="O72" s="1029">
        <v>-19488</v>
      </c>
      <c r="P72" s="1029">
        <v>0</v>
      </c>
      <c r="Q72" s="1029">
        <v>0</v>
      </c>
      <c r="R72" s="1029">
        <v>0</v>
      </c>
      <c r="S72" s="1029">
        <v>-23664</v>
      </c>
      <c r="T72" s="1029">
        <v>0</v>
      </c>
      <c r="U72" s="1029">
        <v>-412032</v>
      </c>
      <c r="V72" s="1029">
        <v>0</v>
      </c>
      <c r="W72" s="1029">
        <v>-800400</v>
      </c>
      <c r="X72" s="1029">
        <v>0</v>
      </c>
      <c r="Y72" s="1029">
        <v>0</v>
      </c>
      <c r="Z72" s="1029">
        <v>0</v>
      </c>
      <c r="AA72" s="1029">
        <v>0</v>
      </c>
      <c r="AB72" s="1029">
        <v>0</v>
      </c>
      <c r="AC72" s="1029">
        <v>0</v>
      </c>
      <c r="AD72" s="1029">
        <v>0</v>
      </c>
      <c r="AE72" s="1029">
        <v>-15312</v>
      </c>
      <c r="AF72" s="1029">
        <v>0</v>
      </c>
      <c r="AG72" s="1029">
        <v>0</v>
      </c>
      <c r="AH72" s="1029">
        <v>-22272</v>
      </c>
      <c r="AI72" s="1029">
        <v>0</v>
      </c>
      <c r="AJ72" s="1029">
        <v>0</v>
      </c>
      <c r="AK72" s="1029">
        <v>-25056.400000000001</v>
      </c>
      <c r="AL72" s="1029">
        <v>-18791.599999999999</v>
      </c>
      <c r="AM72" s="1030">
        <f t="shared" si="13"/>
        <v>-1369121</v>
      </c>
      <c r="AN72" s="1031">
        <f t="shared" si="14"/>
        <v>9086692</v>
      </c>
    </row>
    <row r="73" spans="1:40" ht="15.6" customHeight="1">
      <c r="A73" s="1037">
        <v>69</v>
      </c>
      <c r="B73" s="1038" t="s">
        <v>127</v>
      </c>
      <c r="C73" s="1039">
        <f>+'2_State Distrib and Adjs'!BC73</f>
        <v>29873912</v>
      </c>
      <c r="D73" s="1039">
        <v>0</v>
      </c>
      <c r="E73" s="1039"/>
      <c r="F73" s="1039"/>
      <c r="G73" s="1039">
        <v>-12617.5</v>
      </c>
      <c r="H73" s="1039">
        <v>0</v>
      </c>
      <c r="I73" s="1039">
        <v>0</v>
      </c>
      <c r="J73" s="1039">
        <v>0</v>
      </c>
      <c r="K73" s="1039">
        <v>0</v>
      </c>
      <c r="L73" s="1039">
        <v>0</v>
      </c>
      <c r="M73" s="1039">
        <v>0</v>
      </c>
      <c r="N73" s="1039">
        <v>0</v>
      </c>
      <c r="O73" s="1039">
        <v>-36050</v>
      </c>
      <c r="P73" s="1039">
        <v>0</v>
      </c>
      <c r="Q73" s="1039">
        <v>0</v>
      </c>
      <c r="R73" s="1039">
        <v>0</v>
      </c>
      <c r="S73" s="1039">
        <v>-7210</v>
      </c>
      <c r="T73" s="1039">
        <v>0</v>
      </c>
      <c r="U73" s="1039">
        <v>0</v>
      </c>
      <c r="V73" s="1039">
        <v>0</v>
      </c>
      <c r="W73" s="1039">
        <v>-3605</v>
      </c>
      <c r="X73" s="1039">
        <v>0</v>
      </c>
      <c r="Y73" s="1039">
        <v>0</v>
      </c>
      <c r="Z73" s="1039">
        <v>0</v>
      </c>
      <c r="AA73" s="1039">
        <v>0</v>
      </c>
      <c r="AB73" s="1039">
        <v>0</v>
      </c>
      <c r="AC73" s="1039">
        <v>0</v>
      </c>
      <c r="AD73" s="1039">
        <v>0</v>
      </c>
      <c r="AE73" s="1039">
        <v>-9012.5</v>
      </c>
      <c r="AF73" s="1039">
        <v>0</v>
      </c>
      <c r="AG73" s="1039">
        <v>0</v>
      </c>
      <c r="AH73" s="1039">
        <v>0</v>
      </c>
      <c r="AI73" s="1039">
        <v>0</v>
      </c>
      <c r="AJ73" s="1039">
        <v>0</v>
      </c>
      <c r="AK73" s="1039">
        <v>-19467.5</v>
      </c>
      <c r="AL73" s="1039">
        <v>-73001.75</v>
      </c>
      <c r="AM73" s="1040">
        <f t="shared" si="13"/>
        <v>-160964.25</v>
      </c>
      <c r="AN73" s="1041">
        <f t="shared" si="14"/>
        <v>29712947.75</v>
      </c>
    </row>
    <row r="74" spans="1:40" ht="15.6" customHeight="1">
      <c r="A74" s="944"/>
      <c r="B74" s="943" t="s">
        <v>104</v>
      </c>
      <c r="C74" s="1042">
        <f t="shared" ref="C74:AN74" si="15">SUM(C5:C73)</f>
        <v>3365085554</v>
      </c>
      <c r="D74" s="1042">
        <f>SUM(D5:D73)</f>
        <v>-1098809</v>
      </c>
      <c r="E74" s="1042">
        <f t="shared" si="15"/>
        <v>-158637568.5</v>
      </c>
      <c r="F74" s="1042">
        <f t="shared" si="15"/>
        <v>-15914824</v>
      </c>
      <c r="G74" s="1042">
        <f t="shared" si="15"/>
        <v>-3612991</v>
      </c>
      <c r="H74" s="1042">
        <f t="shared" si="15"/>
        <v>-3911482</v>
      </c>
      <c r="I74" s="1042">
        <f t="shared" si="15"/>
        <v>-2960713</v>
      </c>
      <c r="J74" s="1042">
        <f t="shared" si="15"/>
        <v>-4181227</v>
      </c>
      <c r="K74" s="1042">
        <f t="shared" si="15"/>
        <v>-3964084</v>
      </c>
      <c r="L74" s="1042">
        <f t="shared" si="15"/>
        <v>-5511042.5</v>
      </c>
      <c r="M74" s="1042">
        <f t="shared" si="15"/>
        <v>-748363.5</v>
      </c>
      <c r="N74" s="1042">
        <f t="shared" si="15"/>
        <v>-3984085</v>
      </c>
      <c r="O74" s="1042">
        <f t="shared" si="15"/>
        <v>-2022135</v>
      </c>
      <c r="P74" s="1042">
        <f t="shared" si="15"/>
        <v>-1442695.5</v>
      </c>
      <c r="Q74" s="1042">
        <f t="shared" si="15"/>
        <v>-1414349</v>
      </c>
      <c r="R74" s="1042">
        <f t="shared" si="15"/>
        <v>-2219897</v>
      </c>
      <c r="S74" s="1042">
        <f t="shared" si="15"/>
        <v>-4717266.5</v>
      </c>
      <c r="T74" s="1042">
        <f t="shared" si="15"/>
        <v>-1447229.5</v>
      </c>
      <c r="U74" s="1042">
        <f t="shared" si="15"/>
        <v>-1622160.5</v>
      </c>
      <c r="V74" s="1042">
        <f t="shared" si="15"/>
        <v>-841739</v>
      </c>
      <c r="W74" s="1042">
        <f t="shared" si="15"/>
        <v>-2501666.5</v>
      </c>
      <c r="X74" s="1042">
        <f t="shared" si="15"/>
        <v>-3118356.5</v>
      </c>
      <c r="Y74" s="1042">
        <f t="shared" si="15"/>
        <v>-2454033.5</v>
      </c>
      <c r="Z74" s="1042">
        <f t="shared" si="15"/>
        <v>-672348.5</v>
      </c>
      <c r="AA74" s="1042">
        <f t="shared" si="15"/>
        <v>-4679038.5</v>
      </c>
      <c r="AB74" s="1042">
        <f t="shared" si="15"/>
        <v>-3819770.5</v>
      </c>
      <c r="AC74" s="1042">
        <f t="shared" si="15"/>
        <v>-2469112</v>
      </c>
      <c r="AD74" s="1042">
        <f>SUM(AD5:AD73)</f>
        <v>-640099</v>
      </c>
      <c r="AE74" s="1042">
        <f t="shared" si="15"/>
        <v>-1790769.5</v>
      </c>
      <c r="AF74" s="1042">
        <f t="shared" si="15"/>
        <v>-2229923.5</v>
      </c>
      <c r="AG74" s="1042">
        <f t="shared" si="15"/>
        <v>-311141.5</v>
      </c>
      <c r="AH74" s="1042">
        <f t="shared" si="15"/>
        <v>-697821</v>
      </c>
      <c r="AI74" s="1042">
        <f t="shared" si="15"/>
        <v>-1774285</v>
      </c>
      <c r="AJ74" s="1042">
        <f t="shared" si="15"/>
        <v>-894500</v>
      </c>
      <c r="AK74" s="1042">
        <f>SUM(AK5:AK73)</f>
        <v>-7789152.3999999994</v>
      </c>
      <c r="AL74" s="1042">
        <f>SUM(AL5:AL73)</f>
        <v>-9604619.3000000026</v>
      </c>
      <c r="AM74" s="1043">
        <f>SUM(AM5:AM73)</f>
        <v>-265699298.70000008</v>
      </c>
      <c r="AN74" s="1044">
        <f t="shared" si="15"/>
        <v>3099386255.2999997</v>
      </c>
    </row>
  </sheetData>
  <sheetProtection formatCells="0" formatColumns="0" formatRows="0" sort="0"/>
  <mergeCells count="8">
    <mergeCell ref="AN1:AN2"/>
    <mergeCell ref="D1:J1"/>
    <mergeCell ref="A1:B2"/>
    <mergeCell ref="C1:C2"/>
    <mergeCell ref="S1:Z1"/>
    <mergeCell ref="K1:R1"/>
    <mergeCell ref="AH1:AM1"/>
    <mergeCell ref="AA1:AG1"/>
  </mergeCells>
  <printOptions horizontalCentered="1"/>
  <pageMargins left="0.35" right="0.35" top="1.1499999999999999" bottom="0.5" header="0.5" footer="0.25"/>
  <pageSetup paperSize="5" scale="70" firstPageNumber="7" orientation="portrait" r:id="rId1"/>
  <headerFooter>
    <oddHeader xml:space="preserve">&amp;L&amp;"Arial,Bold"&amp;18&amp;K000000Table 2A-1:  FY2016-17 Budget Letter 
MFP Transfer Amount (Annual) 
</oddHeader>
    <oddFooter>&amp;R&amp;P</oddFooter>
  </headerFooter>
  <colBreaks count="4" manualBreakCount="4">
    <brk id="10" max="73" man="1"/>
    <brk id="18" max="73" man="1"/>
    <brk id="26" max="73" man="1"/>
    <brk id="33" max="7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Z74"/>
  <sheetViews>
    <sheetView zoomScaleNormal="100" zoomScaleSheetLayoutView="80" workbookViewId="0">
      <pane xSplit="2" ySplit="3" topLeftCell="C5" activePane="bottomRight" state="frozen"/>
      <selection activeCell="A4" sqref="A4"/>
      <selection pane="topRight" activeCell="A4" sqref="A4"/>
      <selection pane="bottomLeft" activeCell="A4" sqref="A4"/>
      <selection pane="bottomRight" activeCell="C5" sqref="C5"/>
    </sheetView>
  </sheetViews>
  <sheetFormatPr defaultColWidth="8.88671875" defaultRowHeight="13.2"/>
  <cols>
    <col min="1" max="1" width="3.44140625" style="136" bestFit="1" customWidth="1"/>
    <col min="2" max="2" width="18.109375" style="136" customWidth="1"/>
    <col min="3" max="3" width="13.6640625" style="136" customWidth="1"/>
    <col min="4" max="4" width="12.6640625" style="136" customWidth="1"/>
    <col min="5" max="6" width="14" style="136" customWidth="1"/>
    <col min="7" max="38" width="12.6640625" style="136" customWidth="1"/>
    <col min="39" max="39" width="15.5546875" style="136" customWidth="1"/>
    <col min="40" max="40" width="15.6640625" style="136" customWidth="1"/>
    <col min="41" max="41" width="14.44140625" style="136" bestFit="1" customWidth="1"/>
    <col min="42" max="42" width="16.33203125" style="136" bestFit="1" customWidth="1"/>
    <col min="43" max="72" width="12.6640625" style="136" customWidth="1"/>
    <col min="73" max="76" width="13.6640625" style="136" customWidth="1"/>
    <col min="77" max="78" width="15" style="136" customWidth="1"/>
    <col min="79" max="16384" width="8.88671875" style="136"/>
  </cols>
  <sheetData>
    <row r="1" spans="1:78" ht="30" customHeight="1">
      <c r="A1" s="1211" t="s">
        <v>137</v>
      </c>
      <c r="B1" s="1211"/>
      <c r="C1" s="1212" t="s">
        <v>987</v>
      </c>
      <c r="D1" s="1210" t="s">
        <v>817</v>
      </c>
      <c r="E1" s="1210"/>
      <c r="F1" s="1210"/>
      <c r="G1" s="1210"/>
      <c r="H1" s="1210"/>
      <c r="I1" s="1210"/>
      <c r="J1" s="1210"/>
      <c r="K1" s="1210" t="s">
        <v>817</v>
      </c>
      <c r="L1" s="1210"/>
      <c r="M1" s="1210"/>
      <c r="N1" s="1210"/>
      <c r="O1" s="1210"/>
      <c r="P1" s="1210"/>
      <c r="Q1" s="1210"/>
      <c r="R1" s="1210"/>
      <c r="S1" s="1210" t="s">
        <v>817</v>
      </c>
      <c r="T1" s="1210"/>
      <c r="U1" s="1210"/>
      <c r="V1" s="1210"/>
      <c r="W1" s="1210"/>
      <c r="X1" s="1210"/>
      <c r="Y1" s="1210"/>
      <c r="Z1" s="1210"/>
      <c r="AA1" s="1210" t="s">
        <v>817</v>
      </c>
      <c r="AB1" s="1210"/>
      <c r="AC1" s="1210"/>
      <c r="AD1" s="1210"/>
      <c r="AE1" s="1210"/>
      <c r="AF1" s="1210"/>
      <c r="AG1" s="1210"/>
      <c r="AH1" s="1210"/>
      <c r="AI1" s="1217" t="s">
        <v>1049</v>
      </c>
      <c r="AJ1" s="1217"/>
      <c r="AK1" s="1217"/>
      <c r="AL1" s="1217"/>
      <c r="AM1" s="1217"/>
      <c r="AN1" s="1209" t="s">
        <v>816</v>
      </c>
      <c r="AO1" s="1218" t="s">
        <v>1142</v>
      </c>
      <c r="AP1" s="1218" t="s">
        <v>1143</v>
      </c>
      <c r="AQ1" s="1220" t="s">
        <v>1155</v>
      </c>
      <c r="AR1" s="1221"/>
      <c r="AS1" s="1221"/>
      <c r="AT1" s="1221"/>
      <c r="AU1" s="1221"/>
      <c r="AV1" s="1222"/>
      <c r="AW1" s="1223" t="s">
        <v>1144</v>
      </c>
      <c r="AX1" s="1223"/>
      <c r="AY1" s="1223"/>
      <c r="AZ1" s="1223"/>
      <c r="BA1" s="1223"/>
      <c r="BB1" s="1223"/>
      <c r="BC1" s="1223"/>
      <c r="BD1" s="1223"/>
      <c r="BE1" s="1223" t="s">
        <v>1144</v>
      </c>
      <c r="BF1" s="1223"/>
      <c r="BG1" s="1223"/>
      <c r="BH1" s="1223"/>
      <c r="BI1" s="1223"/>
      <c r="BJ1" s="1223"/>
      <c r="BK1" s="1223"/>
      <c r="BL1" s="1223"/>
      <c r="BM1" s="1223" t="s">
        <v>1144</v>
      </c>
      <c r="BN1" s="1223"/>
      <c r="BO1" s="1223"/>
      <c r="BP1" s="1223"/>
      <c r="BQ1" s="1223"/>
      <c r="BR1" s="1223"/>
      <c r="BS1" s="1223"/>
      <c r="BT1" s="1223"/>
      <c r="BU1" s="1224" t="s">
        <v>1155</v>
      </c>
      <c r="BV1" s="1224"/>
      <c r="BW1" s="1224"/>
      <c r="BX1" s="1224"/>
      <c r="BY1" s="1216" t="s">
        <v>1145</v>
      </c>
      <c r="BZ1" s="1219" t="s">
        <v>1146</v>
      </c>
    </row>
    <row r="2" spans="1:78" ht="101.4" customHeight="1">
      <c r="A2" s="1211"/>
      <c r="B2" s="1211"/>
      <c r="C2" s="1212"/>
      <c r="D2" s="990" t="s">
        <v>814</v>
      </c>
      <c r="E2" s="725" t="s">
        <v>785</v>
      </c>
      <c r="F2" s="725" t="s">
        <v>986</v>
      </c>
      <c r="G2" s="725" t="s">
        <v>786</v>
      </c>
      <c r="H2" s="725" t="s">
        <v>787</v>
      </c>
      <c r="I2" s="725" t="s">
        <v>788</v>
      </c>
      <c r="J2" s="725" t="s">
        <v>789</v>
      </c>
      <c r="K2" s="725" t="s">
        <v>790</v>
      </c>
      <c r="L2" s="725" t="s">
        <v>791</v>
      </c>
      <c r="M2" s="725" t="s">
        <v>792</v>
      </c>
      <c r="N2" s="725" t="s">
        <v>793</v>
      </c>
      <c r="O2" s="725" t="s">
        <v>794</v>
      </c>
      <c r="P2" s="725" t="s">
        <v>795</v>
      </c>
      <c r="Q2" s="725" t="s">
        <v>796</v>
      </c>
      <c r="R2" s="725" t="s">
        <v>797</v>
      </c>
      <c r="S2" s="725" t="s">
        <v>798</v>
      </c>
      <c r="T2" s="725" t="s">
        <v>799</v>
      </c>
      <c r="U2" s="725" t="s">
        <v>800</v>
      </c>
      <c r="V2" s="725" t="s">
        <v>801</v>
      </c>
      <c r="W2" s="725" t="s">
        <v>802</v>
      </c>
      <c r="X2" s="725" t="s">
        <v>803</v>
      </c>
      <c r="Y2" s="725" t="s">
        <v>804</v>
      </c>
      <c r="Z2" s="725" t="s">
        <v>805</v>
      </c>
      <c r="AA2" s="725" t="s">
        <v>806</v>
      </c>
      <c r="AB2" s="725" t="s">
        <v>807</v>
      </c>
      <c r="AC2" s="725" t="s">
        <v>808</v>
      </c>
      <c r="AD2" s="990" t="s">
        <v>812</v>
      </c>
      <c r="AE2" s="990" t="s">
        <v>813</v>
      </c>
      <c r="AF2" s="990" t="s">
        <v>1031</v>
      </c>
      <c r="AG2" s="990" t="s">
        <v>962</v>
      </c>
      <c r="AH2" s="990" t="s">
        <v>961</v>
      </c>
      <c r="AI2" s="990" t="s">
        <v>960</v>
      </c>
      <c r="AJ2" s="1147" t="s">
        <v>1099</v>
      </c>
      <c r="AK2" s="725" t="s">
        <v>809</v>
      </c>
      <c r="AL2" s="725" t="s">
        <v>1133</v>
      </c>
      <c r="AM2" s="990" t="s">
        <v>636</v>
      </c>
      <c r="AN2" s="1209"/>
      <c r="AO2" s="1218"/>
      <c r="AP2" s="1218"/>
      <c r="AQ2" s="726" t="s">
        <v>785</v>
      </c>
      <c r="AR2" s="725" t="s">
        <v>986</v>
      </c>
      <c r="AS2" s="726" t="s">
        <v>786</v>
      </c>
      <c r="AT2" s="726" t="s">
        <v>787</v>
      </c>
      <c r="AU2" s="726" t="s">
        <v>788</v>
      </c>
      <c r="AV2" s="726" t="s">
        <v>789</v>
      </c>
      <c r="AW2" s="726" t="s">
        <v>790</v>
      </c>
      <c r="AX2" s="726" t="s">
        <v>791</v>
      </c>
      <c r="AY2" s="726" t="s">
        <v>792</v>
      </c>
      <c r="AZ2" s="726" t="s">
        <v>793</v>
      </c>
      <c r="BA2" s="726" t="s">
        <v>794</v>
      </c>
      <c r="BB2" s="726" t="s">
        <v>795</v>
      </c>
      <c r="BC2" s="726" t="s">
        <v>796</v>
      </c>
      <c r="BD2" s="726" t="s">
        <v>797</v>
      </c>
      <c r="BE2" s="726" t="s">
        <v>798</v>
      </c>
      <c r="BF2" s="726" t="s">
        <v>799</v>
      </c>
      <c r="BG2" s="726" t="s">
        <v>800</v>
      </c>
      <c r="BH2" s="726" t="s">
        <v>801</v>
      </c>
      <c r="BI2" s="726" t="s">
        <v>802</v>
      </c>
      <c r="BJ2" s="726" t="s">
        <v>803</v>
      </c>
      <c r="BK2" s="726" t="s">
        <v>804</v>
      </c>
      <c r="BL2" s="726" t="s">
        <v>805</v>
      </c>
      <c r="BM2" s="726" t="s">
        <v>806</v>
      </c>
      <c r="BN2" s="726" t="s">
        <v>807</v>
      </c>
      <c r="BO2" s="726" t="s">
        <v>808</v>
      </c>
      <c r="BP2" s="989" t="s">
        <v>812</v>
      </c>
      <c r="BQ2" s="989" t="s">
        <v>813</v>
      </c>
      <c r="BR2" s="990" t="s">
        <v>1031</v>
      </c>
      <c r="BS2" s="990" t="s">
        <v>962</v>
      </c>
      <c r="BT2" s="990" t="s">
        <v>961</v>
      </c>
      <c r="BU2" s="990" t="s">
        <v>960</v>
      </c>
      <c r="BV2" s="1147" t="s">
        <v>1099</v>
      </c>
      <c r="BW2" s="726" t="s">
        <v>809</v>
      </c>
      <c r="BX2" s="726" t="s">
        <v>1133</v>
      </c>
      <c r="BY2" s="1216"/>
      <c r="BZ2" s="1219"/>
    </row>
    <row r="3" spans="1:78" s="275" customFormat="1">
      <c r="A3" s="1054"/>
      <c r="B3" s="994"/>
      <c r="C3" s="995">
        <v>1</v>
      </c>
      <c r="D3" s="995">
        <f>+C3+1</f>
        <v>2</v>
      </c>
      <c r="E3" s="995">
        <f>+D3+1</f>
        <v>3</v>
      </c>
      <c r="F3" s="995">
        <f t="shared" ref="F3" si="0">+E3+1</f>
        <v>4</v>
      </c>
      <c r="G3" s="995">
        <f t="shared" ref="G3:I3" si="1">F3+1</f>
        <v>5</v>
      </c>
      <c r="H3" s="995">
        <f t="shared" si="1"/>
        <v>6</v>
      </c>
      <c r="I3" s="995">
        <f t="shared" si="1"/>
        <v>7</v>
      </c>
      <c r="J3" s="995">
        <f t="shared" ref="J3:K3" si="2">I3+1</f>
        <v>8</v>
      </c>
      <c r="K3" s="995">
        <f t="shared" si="2"/>
        <v>9</v>
      </c>
      <c r="L3" s="995">
        <f t="shared" ref="L3" si="3">K3+1</f>
        <v>10</v>
      </c>
      <c r="M3" s="995">
        <f t="shared" ref="M3" si="4">L3+1</f>
        <v>11</v>
      </c>
      <c r="N3" s="995">
        <f t="shared" ref="N3" si="5">M3+1</f>
        <v>12</v>
      </c>
      <c r="O3" s="995">
        <f t="shared" ref="O3" si="6">N3+1</f>
        <v>13</v>
      </c>
      <c r="P3" s="995">
        <f t="shared" ref="P3" si="7">O3+1</f>
        <v>14</v>
      </c>
      <c r="Q3" s="995">
        <f t="shared" ref="Q3" si="8">P3+1</f>
        <v>15</v>
      </c>
      <c r="R3" s="995">
        <f t="shared" ref="R3" si="9">Q3+1</f>
        <v>16</v>
      </c>
      <c r="S3" s="995">
        <f t="shared" ref="S3" si="10">R3+1</f>
        <v>17</v>
      </c>
      <c r="T3" s="995">
        <f t="shared" ref="T3" si="11">S3+1</f>
        <v>18</v>
      </c>
      <c r="U3" s="995">
        <f t="shared" ref="U3" si="12">T3+1</f>
        <v>19</v>
      </c>
      <c r="V3" s="995">
        <f t="shared" ref="V3" si="13">U3+1</f>
        <v>20</v>
      </c>
      <c r="W3" s="995">
        <f t="shared" ref="W3" si="14">V3+1</f>
        <v>21</v>
      </c>
      <c r="X3" s="995">
        <f t="shared" ref="X3" si="15">W3+1</f>
        <v>22</v>
      </c>
      <c r="Y3" s="995">
        <f t="shared" ref="Y3" si="16">X3+1</f>
        <v>23</v>
      </c>
      <c r="Z3" s="995">
        <f t="shared" ref="Z3" si="17">Y3+1</f>
        <v>24</v>
      </c>
      <c r="AA3" s="995">
        <f t="shared" ref="AA3" si="18">Z3+1</f>
        <v>25</v>
      </c>
      <c r="AB3" s="995">
        <f t="shared" ref="AB3" si="19">AA3+1</f>
        <v>26</v>
      </c>
      <c r="AC3" s="995">
        <f t="shared" ref="AC3" si="20">AB3+1</f>
        <v>27</v>
      </c>
      <c r="AD3" s="995">
        <f t="shared" ref="AD3" si="21">AC3+1</f>
        <v>28</v>
      </c>
      <c r="AE3" s="995">
        <f t="shared" ref="AE3" si="22">AD3+1</f>
        <v>29</v>
      </c>
      <c r="AF3" s="995">
        <f t="shared" ref="AF3" si="23">AE3+1</f>
        <v>30</v>
      </c>
      <c r="AG3" s="995">
        <f t="shared" ref="AG3" si="24">AF3+1</f>
        <v>31</v>
      </c>
      <c r="AH3" s="995">
        <f t="shared" ref="AH3" si="25">AG3+1</f>
        <v>32</v>
      </c>
      <c r="AI3" s="995">
        <f t="shared" ref="AI3" si="26">AH3+1</f>
        <v>33</v>
      </c>
      <c r="AJ3" s="995">
        <f t="shared" ref="AJ3" si="27">AI3+1</f>
        <v>34</v>
      </c>
      <c r="AK3" s="995">
        <f t="shared" ref="AK3" si="28">AJ3+1</f>
        <v>35</v>
      </c>
      <c r="AL3" s="995">
        <f t="shared" ref="AL3:AN3" si="29">AK3+1</f>
        <v>36</v>
      </c>
      <c r="AM3" s="995">
        <f t="shared" si="29"/>
        <v>37</v>
      </c>
      <c r="AN3" s="995">
        <f t="shared" si="29"/>
        <v>38</v>
      </c>
      <c r="AO3" s="995">
        <f t="shared" ref="AO3" si="30">AN3+1</f>
        <v>39</v>
      </c>
      <c r="AP3" s="995">
        <f t="shared" ref="AP3" si="31">AO3+1</f>
        <v>40</v>
      </c>
      <c r="AQ3" s="995">
        <f t="shared" ref="AQ3" si="32">AP3+1</f>
        <v>41</v>
      </c>
      <c r="AR3" s="995">
        <f t="shared" ref="AR3" si="33">AQ3+1</f>
        <v>42</v>
      </c>
      <c r="AS3" s="995">
        <f t="shared" ref="AS3" si="34">AR3+1</f>
        <v>43</v>
      </c>
      <c r="AT3" s="995">
        <f t="shared" ref="AT3" si="35">AS3+1</f>
        <v>44</v>
      </c>
      <c r="AU3" s="995">
        <f t="shared" ref="AU3" si="36">AT3+1</f>
        <v>45</v>
      </c>
      <c r="AV3" s="995">
        <f t="shared" ref="AV3" si="37">AU3+1</f>
        <v>46</v>
      </c>
      <c r="AW3" s="995">
        <f t="shared" ref="AW3" si="38">AV3+1</f>
        <v>47</v>
      </c>
      <c r="AX3" s="995">
        <f t="shared" ref="AX3" si="39">AW3+1</f>
        <v>48</v>
      </c>
      <c r="AY3" s="995">
        <f t="shared" ref="AY3" si="40">AX3+1</f>
        <v>49</v>
      </c>
      <c r="AZ3" s="995">
        <f t="shared" ref="AZ3" si="41">AY3+1</f>
        <v>50</v>
      </c>
      <c r="BA3" s="995">
        <f t="shared" ref="BA3" si="42">AZ3+1</f>
        <v>51</v>
      </c>
      <c r="BB3" s="995">
        <f t="shared" ref="BB3" si="43">BA3+1</f>
        <v>52</v>
      </c>
      <c r="BC3" s="995">
        <f t="shared" ref="BC3" si="44">BB3+1</f>
        <v>53</v>
      </c>
      <c r="BD3" s="995">
        <f t="shared" ref="BD3" si="45">BC3+1</f>
        <v>54</v>
      </c>
      <c r="BE3" s="995">
        <f t="shared" ref="BE3" si="46">BD3+1</f>
        <v>55</v>
      </c>
      <c r="BF3" s="995">
        <f t="shared" ref="BF3" si="47">BE3+1</f>
        <v>56</v>
      </c>
      <c r="BG3" s="995">
        <f t="shared" ref="BG3" si="48">BF3+1</f>
        <v>57</v>
      </c>
      <c r="BH3" s="995">
        <f t="shared" ref="BH3" si="49">BG3+1</f>
        <v>58</v>
      </c>
      <c r="BI3" s="995">
        <f t="shared" ref="BI3" si="50">BH3+1</f>
        <v>59</v>
      </c>
      <c r="BJ3" s="995">
        <f t="shared" ref="BJ3" si="51">BI3+1</f>
        <v>60</v>
      </c>
      <c r="BK3" s="995">
        <f t="shared" ref="BK3" si="52">BJ3+1</f>
        <v>61</v>
      </c>
      <c r="BL3" s="995">
        <f t="shared" ref="BL3" si="53">BK3+1</f>
        <v>62</v>
      </c>
      <c r="BM3" s="995">
        <f t="shared" ref="BM3" si="54">BL3+1</f>
        <v>63</v>
      </c>
      <c r="BN3" s="995">
        <f t="shared" ref="BN3" si="55">BM3+1</f>
        <v>64</v>
      </c>
      <c r="BO3" s="995">
        <f t="shared" ref="BO3" si="56">BN3+1</f>
        <v>65</v>
      </c>
      <c r="BP3" s="995">
        <f t="shared" ref="BP3" si="57">BO3+1</f>
        <v>66</v>
      </c>
      <c r="BQ3" s="995">
        <f t="shared" ref="BQ3" si="58">BP3+1</f>
        <v>67</v>
      </c>
      <c r="BR3" s="995">
        <f t="shared" ref="BR3" si="59">BQ3+1</f>
        <v>68</v>
      </c>
      <c r="BS3" s="995">
        <f t="shared" ref="BS3" si="60">BR3+1</f>
        <v>69</v>
      </c>
      <c r="BT3" s="995">
        <f t="shared" ref="BT3" si="61">BS3+1</f>
        <v>70</v>
      </c>
      <c r="BU3" s="995">
        <f t="shared" ref="BU3" si="62">BT3+1</f>
        <v>71</v>
      </c>
      <c r="BV3" s="995">
        <f t="shared" ref="BV3" si="63">BU3+1</f>
        <v>72</v>
      </c>
      <c r="BW3" s="995">
        <f t="shared" ref="BW3" si="64">BV3+1</f>
        <v>73</v>
      </c>
      <c r="BX3" s="995">
        <f t="shared" ref="BX3" si="65">BW3+1</f>
        <v>74</v>
      </c>
      <c r="BY3" s="995">
        <f t="shared" ref="BY3" si="66">BX3+1</f>
        <v>75</v>
      </c>
      <c r="BZ3" s="995">
        <f t="shared" ref="BZ3" si="67">BY3+1</f>
        <v>76</v>
      </c>
    </row>
    <row r="4" spans="1:78" s="275" customFormat="1" hidden="1">
      <c r="A4" s="19"/>
      <c r="B4" s="20"/>
      <c r="C4" s="21" t="s">
        <v>415</v>
      </c>
      <c r="D4" s="21" t="s">
        <v>416</v>
      </c>
      <c r="E4" s="21" t="s">
        <v>308</v>
      </c>
      <c r="F4" s="21"/>
      <c r="G4" s="21" t="s">
        <v>306</v>
      </c>
      <c r="H4" s="21" t="s">
        <v>306</v>
      </c>
      <c r="I4" s="21" t="s">
        <v>306</v>
      </c>
      <c r="J4" s="21" t="s">
        <v>306</v>
      </c>
      <c r="K4" s="21" t="s">
        <v>307</v>
      </c>
      <c r="L4" s="21" t="s">
        <v>306</v>
      </c>
      <c r="M4" s="21" t="s">
        <v>306</v>
      </c>
      <c r="N4" s="21" t="s">
        <v>306</v>
      </c>
      <c r="O4" s="21" t="s">
        <v>306</v>
      </c>
      <c r="P4" s="21" t="s">
        <v>306</v>
      </c>
      <c r="Q4" s="21" t="s">
        <v>306</v>
      </c>
      <c r="R4" s="21" t="s">
        <v>306</v>
      </c>
      <c r="S4" s="21" t="s">
        <v>306</v>
      </c>
      <c r="T4" s="21" t="s">
        <v>306</v>
      </c>
      <c r="U4" s="21" t="s">
        <v>306</v>
      </c>
      <c r="V4" s="21" t="s">
        <v>306</v>
      </c>
      <c r="W4" s="21" t="s">
        <v>306</v>
      </c>
      <c r="X4" s="21" t="s">
        <v>306</v>
      </c>
      <c r="Y4" s="21" t="s">
        <v>306</v>
      </c>
      <c r="Z4" s="21" t="s">
        <v>306</v>
      </c>
      <c r="AA4" s="21" t="s">
        <v>306</v>
      </c>
      <c r="AB4" s="21" t="s">
        <v>306</v>
      </c>
      <c r="AC4" s="21" t="s">
        <v>306</v>
      </c>
      <c r="AD4" s="21"/>
      <c r="AE4" s="21"/>
      <c r="AF4" s="21"/>
      <c r="AG4" s="21"/>
      <c r="AH4" s="21"/>
      <c r="AI4" s="21"/>
      <c r="AJ4" s="21"/>
      <c r="AK4" s="21" t="s">
        <v>307</v>
      </c>
      <c r="AL4" s="21" t="s">
        <v>307</v>
      </c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</row>
    <row r="5" spans="1:78" s="146" customFormat="1" ht="15.6" customHeight="1">
      <c r="A5" s="1045">
        <v>1</v>
      </c>
      <c r="B5" s="1046" t="s">
        <v>39</v>
      </c>
      <c r="C5" s="393">
        <f>'2_State Distrib and Adjs'!AY5</f>
        <v>4325188</v>
      </c>
      <c r="D5" s="393">
        <v>-591</v>
      </c>
      <c r="E5" s="393"/>
      <c r="F5" s="393"/>
      <c r="G5" s="393">
        <v>0</v>
      </c>
      <c r="H5" s="393">
        <v>0</v>
      </c>
      <c r="I5" s="393">
        <v>0</v>
      </c>
      <c r="J5" s="393">
        <v>0</v>
      </c>
      <c r="K5" s="393">
        <v>0</v>
      </c>
      <c r="L5" s="393">
        <v>0</v>
      </c>
      <c r="M5" s="393">
        <v>0</v>
      </c>
      <c r="N5" s="393">
        <v>0</v>
      </c>
      <c r="O5" s="393">
        <v>0</v>
      </c>
      <c r="P5" s="393">
        <v>0</v>
      </c>
      <c r="Q5" s="393">
        <v>0</v>
      </c>
      <c r="R5" s="393">
        <v>0</v>
      </c>
      <c r="S5" s="393">
        <v>0</v>
      </c>
      <c r="T5" s="393">
        <v>0</v>
      </c>
      <c r="U5" s="393">
        <v>0</v>
      </c>
      <c r="V5" s="393">
        <v>0</v>
      </c>
      <c r="W5" s="393">
        <v>0</v>
      </c>
      <c r="X5" s="393">
        <v>0</v>
      </c>
      <c r="Y5" s="393">
        <v>0</v>
      </c>
      <c r="Z5" s="393">
        <v>0</v>
      </c>
      <c r="AA5" s="393">
        <v>-486</v>
      </c>
      <c r="AB5" s="393">
        <v>-4855</v>
      </c>
      <c r="AC5" s="393">
        <v>3345</v>
      </c>
      <c r="AD5" s="393">
        <v>0</v>
      </c>
      <c r="AE5" s="393">
        <v>0</v>
      </c>
      <c r="AF5" s="393">
        <v>0</v>
      </c>
      <c r="AG5" s="393">
        <v>0</v>
      </c>
      <c r="AH5" s="393">
        <v>0</v>
      </c>
      <c r="AI5" s="393">
        <v>0</v>
      </c>
      <c r="AJ5" s="393">
        <v>0</v>
      </c>
      <c r="AK5" s="393">
        <v>-8619</v>
      </c>
      <c r="AL5" s="393">
        <v>-8552</v>
      </c>
      <c r="AM5" s="1047">
        <f t="shared" ref="AM5:AM39" si="68">SUM(D5:AL5)</f>
        <v>-19758</v>
      </c>
      <c r="AN5" s="1048">
        <f t="shared" ref="AN5:AN39" si="69">C5+AM5</f>
        <v>4305430</v>
      </c>
      <c r="AO5" s="393"/>
      <c r="AP5" s="393"/>
      <c r="AQ5" s="393"/>
      <c r="AR5" s="393"/>
      <c r="AS5" s="393">
        <v>0</v>
      </c>
      <c r="AT5" s="393">
        <v>0</v>
      </c>
      <c r="AU5" s="393">
        <v>0</v>
      </c>
      <c r="AV5" s="393">
        <v>0</v>
      </c>
      <c r="AW5" s="393">
        <v>0</v>
      </c>
      <c r="AX5" s="393">
        <v>0</v>
      </c>
      <c r="AY5" s="393">
        <v>0</v>
      </c>
      <c r="AZ5" s="393">
        <v>0</v>
      </c>
      <c r="BA5" s="393">
        <v>0</v>
      </c>
      <c r="BB5" s="393">
        <v>0</v>
      </c>
      <c r="BC5" s="393">
        <v>0</v>
      </c>
      <c r="BD5" s="393">
        <v>0</v>
      </c>
      <c r="BE5" s="393">
        <v>0</v>
      </c>
      <c r="BF5" s="393">
        <v>0</v>
      </c>
      <c r="BG5" s="393">
        <v>0</v>
      </c>
      <c r="BH5" s="393">
        <v>0</v>
      </c>
      <c r="BI5" s="393">
        <v>0</v>
      </c>
      <c r="BJ5" s="393">
        <v>0</v>
      </c>
      <c r="BK5" s="393">
        <v>0</v>
      </c>
      <c r="BL5" s="393">
        <v>0</v>
      </c>
      <c r="BM5" s="393">
        <v>3</v>
      </c>
      <c r="BN5" s="393">
        <v>-20</v>
      </c>
      <c r="BO5" s="393">
        <v>58</v>
      </c>
      <c r="BP5" s="393">
        <v>0</v>
      </c>
      <c r="BQ5" s="393">
        <v>0</v>
      </c>
      <c r="BR5" s="393">
        <v>0</v>
      </c>
      <c r="BS5" s="393">
        <v>0</v>
      </c>
      <c r="BT5" s="393">
        <v>0</v>
      </c>
      <c r="BU5" s="393">
        <v>0</v>
      </c>
      <c r="BV5" s="393">
        <v>0</v>
      </c>
      <c r="BW5" s="393">
        <v>-17</v>
      </c>
      <c r="BX5" s="393">
        <v>-31</v>
      </c>
      <c r="BY5" s="393">
        <f t="shared" ref="BY5:BY40" si="70">SUM(AQ5:BX5)</f>
        <v>-7</v>
      </c>
      <c r="BZ5" s="1048">
        <f t="shared" ref="BZ5:BZ39" si="71">SUM(AN5:BX5)</f>
        <v>4305423</v>
      </c>
    </row>
    <row r="6" spans="1:78" s="146" customFormat="1" ht="15.6" customHeight="1">
      <c r="A6" s="1045">
        <v>2</v>
      </c>
      <c r="B6" s="1046" t="s">
        <v>40</v>
      </c>
      <c r="C6" s="393">
        <f>'2_State Distrib and Adjs'!AY6</f>
        <v>2455431</v>
      </c>
      <c r="D6" s="393">
        <v>-142</v>
      </c>
      <c r="E6" s="393"/>
      <c r="F6" s="393"/>
      <c r="G6" s="393">
        <v>0</v>
      </c>
      <c r="H6" s="393">
        <v>0</v>
      </c>
      <c r="I6" s="393">
        <v>0</v>
      </c>
      <c r="J6" s="393">
        <v>0</v>
      </c>
      <c r="K6" s="393">
        <v>0</v>
      </c>
      <c r="L6" s="393">
        <v>0</v>
      </c>
      <c r="M6" s="393">
        <v>0</v>
      </c>
      <c r="N6" s="393">
        <v>0</v>
      </c>
      <c r="O6" s="393">
        <v>0</v>
      </c>
      <c r="P6" s="393">
        <v>0</v>
      </c>
      <c r="Q6" s="393">
        <v>0</v>
      </c>
      <c r="R6" s="393">
        <v>0</v>
      </c>
      <c r="S6" s="393">
        <v>0</v>
      </c>
      <c r="T6" s="393">
        <v>0</v>
      </c>
      <c r="U6" s="393">
        <v>0</v>
      </c>
      <c r="V6" s="393">
        <v>0</v>
      </c>
      <c r="W6" s="393">
        <v>0</v>
      </c>
      <c r="X6" s="393">
        <v>0</v>
      </c>
      <c r="Y6" s="393">
        <v>106</v>
      </c>
      <c r="Z6" s="393">
        <v>0</v>
      </c>
      <c r="AA6" s="393">
        <v>0</v>
      </c>
      <c r="AB6" s="393">
        <v>0</v>
      </c>
      <c r="AC6" s="393">
        <v>0</v>
      </c>
      <c r="AD6" s="393">
        <v>0</v>
      </c>
      <c r="AE6" s="393">
        <v>0</v>
      </c>
      <c r="AF6" s="393">
        <v>0</v>
      </c>
      <c r="AG6" s="393">
        <v>0</v>
      </c>
      <c r="AH6" s="393">
        <v>0</v>
      </c>
      <c r="AI6" s="393">
        <v>0</v>
      </c>
      <c r="AJ6" s="393">
        <v>0</v>
      </c>
      <c r="AK6" s="393">
        <v>-2289</v>
      </c>
      <c r="AL6" s="393">
        <v>-2289</v>
      </c>
      <c r="AM6" s="1047">
        <f t="shared" si="68"/>
        <v>-4614</v>
      </c>
      <c r="AN6" s="1048">
        <f t="shared" si="69"/>
        <v>2450817</v>
      </c>
      <c r="AO6" s="393"/>
      <c r="AP6" s="393"/>
      <c r="AQ6" s="393"/>
      <c r="AR6" s="393"/>
      <c r="AS6" s="393">
        <v>0</v>
      </c>
      <c r="AT6" s="393">
        <v>0</v>
      </c>
      <c r="AU6" s="393">
        <v>0</v>
      </c>
      <c r="AV6" s="393">
        <v>0</v>
      </c>
      <c r="AW6" s="393">
        <v>0</v>
      </c>
      <c r="AX6" s="393">
        <v>0</v>
      </c>
      <c r="AY6" s="393">
        <v>0</v>
      </c>
      <c r="AZ6" s="393">
        <v>0</v>
      </c>
      <c r="BA6" s="393">
        <v>0</v>
      </c>
      <c r="BB6" s="393">
        <v>0</v>
      </c>
      <c r="BC6" s="393">
        <v>0</v>
      </c>
      <c r="BD6" s="393">
        <v>0</v>
      </c>
      <c r="BE6" s="393">
        <v>0</v>
      </c>
      <c r="BF6" s="393">
        <v>0</v>
      </c>
      <c r="BG6" s="393">
        <v>0</v>
      </c>
      <c r="BH6" s="393">
        <v>0</v>
      </c>
      <c r="BI6" s="393">
        <v>0</v>
      </c>
      <c r="BJ6" s="393">
        <v>0</v>
      </c>
      <c r="BK6" s="393">
        <v>3</v>
      </c>
      <c r="BL6" s="393">
        <v>0</v>
      </c>
      <c r="BM6" s="393">
        <v>0</v>
      </c>
      <c r="BN6" s="393">
        <v>0</v>
      </c>
      <c r="BO6" s="393">
        <v>0</v>
      </c>
      <c r="BP6" s="393">
        <v>0</v>
      </c>
      <c r="BQ6" s="393">
        <v>0</v>
      </c>
      <c r="BR6" s="393">
        <v>0</v>
      </c>
      <c r="BS6" s="393">
        <v>0</v>
      </c>
      <c r="BT6" s="393">
        <v>0</v>
      </c>
      <c r="BU6" s="393">
        <v>0</v>
      </c>
      <c r="BV6" s="393">
        <v>0</v>
      </c>
      <c r="BW6" s="393">
        <v>1</v>
      </c>
      <c r="BX6" s="393">
        <v>1</v>
      </c>
      <c r="BY6" s="393">
        <f t="shared" si="70"/>
        <v>5</v>
      </c>
      <c r="BZ6" s="1048">
        <f t="shared" si="71"/>
        <v>2450822</v>
      </c>
    </row>
    <row r="7" spans="1:78" s="146" customFormat="1" ht="15.6" customHeight="1">
      <c r="A7" s="1045">
        <v>3</v>
      </c>
      <c r="B7" s="1046" t="s">
        <v>41</v>
      </c>
      <c r="C7" s="393">
        <f>'2_State Distrib and Adjs'!AY7</f>
        <v>8079187</v>
      </c>
      <c r="D7" s="393">
        <v>-1002</v>
      </c>
      <c r="E7" s="393"/>
      <c r="F7" s="393"/>
      <c r="G7" s="393">
        <v>-2438</v>
      </c>
      <c r="H7" s="393">
        <v>0</v>
      </c>
      <c r="I7" s="393">
        <v>0</v>
      </c>
      <c r="J7" s="393">
        <v>0</v>
      </c>
      <c r="K7" s="393">
        <v>0</v>
      </c>
      <c r="L7" s="393">
        <v>0</v>
      </c>
      <c r="M7" s="393">
        <v>0</v>
      </c>
      <c r="N7" s="393">
        <v>0</v>
      </c>
      <c r="O7" s="393">
        <v>-7993</v>
      </c>
      <c r="P7" s="393">
        <v>0</v>
      </c>
      <c r="Q7" s="393">
        <v>0</v>
      </c>
      <c r="R7" s="393">
        <v>0</v>
      </c>
      <c r="S7" s="393">
        <v>-3250</v>
      </c>
      <c r="T7" s="393">
        <v>0</v>
      </c>
      <c r="U7" s="393">
        <v>0</v>
      </c>
      <c r="V7" s="393">
        <v>0</v>
      </c>
      <c r="W7" s="393">
        <v>3186</v>
      </c>
      <c r="X7" s="393">
        <v>-5505</v>
      </c>
      <c r="Y7" s="393">
        <v>0</v>
      </c>
      <c r="Z7" s="393">
        <v>0</v>
      </c>
      <c r="AA7" s="393">
        <v>0</v>
      </c>
      <c r="AB7" s="393">
        <v>0</v>
      </c>
      <c r="AC7" s="393">
        <v>0</v>
      </c>
      <c r="AD7" s="393">
        <v>0</v>
      </c>
      <c r="AE7" s="393">
        <v>0</v>
      </c>
      <c r="AF7" s="393">
        <v>0</v>
      </c>
      <c r="AG7" s="393">
        <v>0</v>
      </c>
      <c r="AH7" s="393">
        <v>0</v>
      </c>
      <c r="AI7" s="393">
        <v>0</v>
      </c>
      <c r="AJ7" s="393">
        <v>-6645</v>
      </c>
      <c r="AK7" s="393">
        <v>-30552</v>
      </c>
      <c r="AL7" s="393">
        <v>-33733</v>
      </c>
      <c r="AM7" s="1047">
        <f t="shared" si="68"/>
        <v>-87932</v>
      </c>
      <c r="AN7" s="1048">
        <f t="shared" si="69"/>
        <v>7991255</v>
      </c>
      <c r="AO7" s="393"/>
      <c r="AP7" s="393"/>
      <c r="AQ7" s="393"/>
      <c r="AR7" s="393"/>
      <c r="AS7" s="393">
        <v>-24</v>
      </c>
      <c r="AT7" s="393">
        <v>0</v>
      </c>
      <c r="AU7" s="393">
        <v>0</v>
      </c>
      <c r="AV7" s="393">
        <v>0</v>
      </c>
      <c r="AW7" s="393">
        <v>0</v>
      </c>
      <c r="AX7" s="393">
        <v>0</v>
      </c>
      <c r="AY7" s="393">
        <v>0</v>
      </c>
      <c r="AZ7" s="393">
        <v>0</v>
      </c>
      <c r="BA7" s="393">
        <v>-22</v>
      </c>
      <c r="BB7" s="393">
        <v>0</v>
      </c>
      <c r="BC7" s="393">
        <v>0</v>
      </c>
      <c r="BD7" s="393">
        <v>0</v>
      </c>
      <c r="BE7" s="393">
        <v>-33</v>
      </c>
      <c r="BF7" s="393">
        <v>0</v>
      </c>
      <c r="BG7" s="393">
        <v>0</v>
      </c>
      <c r="BH7" s="393">
        <v>0</v>
      </c>
      <c r="BI7" s="393">
        <v>48</v>
      </c>
      <c r="BJ7" s="393">
        <v>-34</v>
      </c>
      <c r="BK7" s="393">
        <v>0</v>
      </c>
      <c r="BL7" s="393">
        <v>0</v>
      </c>
      <c r="BM7" s="393">
        <v>0</v>
      </c>
      <c r="BN7" s="393">
        <v>0</v>
      </c>
      <c r="BO7" s="393">
        <v>0</v>
      </c>
      <c r="BP7" s="393">
        <v>0</v>
      </c>
      <c r="BQ7" s="393">
        <v>0</v>
      </c>
      <c r="BR7" s="393">
        <v>0</v>
      </c>
      <c r="BS7" s="393">
        <v>0</v>
      </c>
      <c r="BT7" s="393">
        <v>0</v>
      </c>
      <c r="BU7" s="393">
        <v>0</v>
      </c>
      <c r="BV7" s="393">
        <v>-130</v>
      </c>
      <c r="BW7" s="393">
        <v>-59</v>
      </c>
      <c r="BX7" s="393">
        <v>-137</v>
      </c>
      <c r="BY7" s="393">
        <f t="shared" si="70"/>
        <v>-391</v>
      </c>
      <c r="BZ7" s="1048">
        <f t="shared" si="71"/>
        <v>7990864</v>
      </c>
    </row>
    <row r="8" spans="1:78" s="146" customFormat="1" ht="15.6" customHeight="1">
      <c r="A8" s="1045">
        <v>4</v>
      </c>
      <c r="B8" s="1046" t="s">
        <v>42</v>
      </c>
      <c r="C8" s="393">
        <f>'2_State Distrib and Adjs'!AY8</f>
        <v>1775905</v>
      </c>
      <c r="D8" s="393">
        <v>-846</v>
      </c>
      <c r="E8" s="393"/>
      <c r="F8" s="393"/>
      <c r="G8" s="393">
        <v>0</v>
      </c>
      <c r="H8" s="393">
        <v>0</v>
      </c>
      <c r="I8" s="393">
        <v>0</v>
      </c>
      <c r="J8" s="393">
        <v>0</v>
      </c>
      <c r="K8" s="393">
        <v>0</v>
      </c>
      <c r="L8" s="393">
        <v>0</v>
      </c>
      <c r="M8" s="393">
        <v>0</v>
      </c>
      <c r="N8" s="393">
        <v>0</v>
      </c>
      <c r="O8" s="393">
        <v>0</v>
      </c>
      <c r="P8" s="393">
        <v>0</v>
      </c>
      <c r="Q8" s="393">
        <v>0</v>
      </c>
      <c r="R8" s="393">
        <v>0</v>
      </c>
      <c r="S8" s="393">
        <v>0</v>
      </c>
      <c r="T8" s="393">
        <v>0</v>
      </c>
      <c r="U8" s="393">
        <v>0</v>
      </c>
      <c r="V8" s="393">
        <v>0</v>
      </c>
      <c r="W8" s="393">
        <v>0</v>
      </c>
      <c r="X8" s="393">
        <v>0</v>
      </c>
      <c r="Y8" s="393">
        <v>0</v>
      </c>
      <c r="Z8" s="393">
        <v>0</v>
      </c>
      <c r="AA8" s="393">
        <v>0</v>
      </c>
      <c r="AB8" s="393">
        <v>0</v>
      </c>
      <c r="AC8" s="393">
        <v>0</v>
      </c>
      <c r="AD8" s="393">
        <v>0</v>
      </c>
      <c r="AE8" s="393">
        <v>0</v>
      </c>
      <c r="AF8" s="393">
        <v>0</v>
      </c>
      <c r="AG8" s="393">
        <v>0</v>
      </c>
      <c r="AH8" s="393">
        <v>0</v>
      </c>
      <c r="AI8" s="393">
        <v>0</v>
      </c>
      <c r="AJ8" s="393">
        <v>139</v>
      </c>
      <c r="AK8" s="393">
        <v>-4509</v>
      </c>
      <c r="AL8" s="393">
        <v>482</v>
      </c>
      <c r="AM8" s="1047">
        <f t="shared" si="68"/>
        <v>-4734</v>
      </c>
      <c r="AN8" s="1048">
        <f t="shared" si="69"/>
        <v>1771171</v>
      </c>
      <c r="AO8" s="393"/>
      <c r="AP8" s="393"/>
      <c r="AQ8" s="393"/>
      <c r="AR8" s="393"/>
      <c r="AS8" s="393">
        <v>0</v>
      </c>
      <c r="AT8" s="393">
        <v>0</v>
      </c>
      <c r="AU8" s="393">
        <v>0</v>
      </c>
      <c r="AV8" s="393">
        <v>0</v>
      </c>
      <c r="AW8" s="393">
        <v>0</v>
      </c>
      <c r="AX8" s="393">
        <v>0</v>
      </c>
      <c r="AY8" s="393">
        <v>0</v>
      </c>
      <c r="AZ8" s="393">
        <v>0</v>
      </c>
      <c r="BA8" s="393">
        <v>0</v>
      </c>
      <c r="BB8" s="393">
        <v>0</v>
      </c>
      <c r="BC8" s="393">
        <v>0</v>
      </c>
      <c r="BD8" s="393">
        <v>0</v>
      </c>
      <c r="BE8" s="393">
        <v>0</v>
      </c>
      <c r="BF8" s="393">
        <v>0</v>
      </c>
      <c r="BG8" s="393">
        <v>0</v>
      </c>
      <c r="BH8" s="393">
        <v>0</v>
      </c>
      <c r="BI8" s="393">
        <v>0</v>
      </c>
      <c r="BJ8" s="393">
        <v>0</v>
      </c>
      <c r="BK8" s="393">
        <v>0</v>
      </c>
      <c r="BL8" s="393">
        <v>0</v>
      </c>
      <c r="BM8" s="393">
        <v>0</v>
      </c>
      <c r="BN8" s="393">
        <v>0</v>
      </c>
      <c r="BO8" s="393">
        <v>0</v>
      </c>
      <c r="BP8" s="393">
        <v>0</v>
      </c>
      <c r="BQ8" s="393">
        <v>0</v>
      </c>
      <c r="BR8" s="393">
        <v>0</v>
      </c>
      <c r="BS8" s="393">
        <v>0</v>
      </c>
      <c r="BT8" s="393">
        <v>0</v>
      </c>
      <c r="BU8" s="393">
        <v>0</v>
      </c>
      <c r="BV8" s="393">
        <v>0</v>
      </c>
      <c r="BW8" s="393">
        <v>-22</v>
      </c>
      <c r="BX8" s="393">
        <v>12</v>
      </c>
      <c r="BY8" s="393">
        <f t="shared" si="70"/>
        <v>-10</v>
      </c>
      <c r="BZ8" s="1048">
        <f t="shared" si="71"/>
        <v>1771161</v>
      </c>
    </row>
    <row r="9" spans="1:78" s="146" customFormat="1" ht="15.6" customHeight="1">
      <c r="A9" s="1032">
        <v>5</v>
      </c>
      <c r="B9" s="1033" t="s">
        <v>43</v>
      </c>
      <c r="C9" s="1034">
        <f>'2_State Distrib and Adjs'!AY9</f>
        <v>2534178</v>
      </c>
      <c r="D9" s="1034">
        <v>-173</v>
      </c>
      <c r="E9" s="1034"/>
      <c r="F9" s="1034"/>
      <c r="G9" s="1034">
        <v>0</v>
      </c>
      <c r="H9" s="1034">
        <v>0</v>
      </c>
      <c r="I9" s="1034">
        <v>0</v>
      </c>
      <c r="J9" s="1034">
        <v>0</v>
      </c>
      <c r="K9" s="1034">
        <v>0</v>
      </c>
      <c r="L9" s="1034">
        <v>0</v>
      </c>
      <c r="M9" s="1034">
        <v>102</v>
      </c>
      <c r="N9" s="1034">
        <v>0</v>
      </c>
      <c r="O9" s="1034">
        <v>0</v>
      </c>
      <c r="P9" s="1034">
        <v>0</v>
      </c>
      <c r="Q9" s="1034">
        <v>0</v>
      </c>
      <c r="R9" s="1034">
        <v>0</v>
      </c>
      <c r="S9" s="1034">
        <v>0</v>
      </c>
      <c r="T9" s="1034">
        <v>0</v>
      </c>
      <c r="U9" s="1034">
        <v>0</v>
      </c>
      <c r="V9" s="1034">
        <v>0</v>
      </c>
      <c r="W9" s="1034">
        <v>0</v>
      </c>
      <c r="X9" s="1034">
        <v>0</v>
      </c>
      <c r="Y9" s="1034">
        <v>0</v>
      </c>
      <c r="Z9" s="1034">
        <v>0</v>
      </c>
      <c r="AA9" s="1034">
        <v>0</v>
      </c>
      <c r="AB9" s="1034">
        <v>0</v>
      </c>
      <c r="AC9" s="1034">
        <v>0</v>
      </c>
      <c r="AD9" s="1034">
        <v>0</v>
      </c>
      <c r="AE9" s="1034">
        <v>0</v>
      </c>
      <c r="AF9" s="1034">
        <v>0</v>
      </c>
      <c r="AG9" s="1034">
        <v>0</v>
      </c>
      <c r="AH9" s="1034">
        <v>0</v>
      </c>
      <c r="AI9" s="1034">
        <v>0</v>
      </c>
      <c r="AJ9" s="1034">
        <v>0</v>
      </c>
      <c r="AK9" s="1034">
        <v>-6018</v>
      </c>
      <c r="AL9" s="1034">
        <v>-8891</v>
      </c>
      <c r="AM9" s="1035">
        <f t="shared" si="68"/>
        <v>-14980</v>
      </c>
      <c r="AN9" s="1036">
        <f t="shared" si="69"/>
        <v>2519198</v>
      </c>
      <c r="AO9" s="1034"/>
      <c r="AP9" s="1034"/>
      <c r="AQ9" s="1034"/>
      <c r="AR9" s="1034"/>
      <c r="AS9" s="1034">
        <v>0</v>
      </c>
      <c r="AT9" s="1034">
        <v>0</v>
      </c>
      <c r="AU9" s="1034">
        <v>0</v>
      </c>
      <c r="AV9" s="1034">
        <v>0</v>
      </c>
      <c r="AW9" s="1034">
        <v>0</v>
      </c>
      <c r="AX9" s="1034">
        <v>0</v>
      </c>
      <c r="AY9" s="1034">
        <v>2</v>
      </c>
      <c r="AZ9" s="1034">
        <v>0</v>
      </c>
      <c r="BA9" s="1034">
        <v>0</v>
      </c>
      <c r="BB9" s="1034">
        <v>0</v>
      </c>
      <c r="BC9" s="1034">
        <v>0</v>
      </c>
      <c r="BD9" s="1034">
        <v>0</v>
      </c>
      <c r="BE9" s="1034">
        <v>0</v>
      </c>
      <c r="BF9" s="1034">
        <v>0</v>
      </c>
      <c r="BG9" s="1034">
        <v>0</v>
      </c>
      <c r="BH9" s="1034">
        <v>0</v>
      </c>
      <c r="BI9" s="1034">
        <v>0</v>
      </c>
      <c r="BJ9" s="1034">
        <v>0</v>
      </c>
      <c r="BK9" s="1034">
        <v>0</v>
      </c>
      <c r="BL9" s="1034">
        <v>0</v>
      </c>
      <c r="BM9" s="1034">
        <v>0</v>
      </c>
      <c r="BN9" s="1034">
        <v>0</v>
      </c>
      <c r="BO9" s="1034">
        <v>0</v>
      </c>
      <c r="BP9" s="1034">
        <v>0</v>
      </c>
      <c r="BQ9" s="1034">
        <v>0</v>
      </c>
      <c r="BR9" s="1034">
        <v>0</v>
      </c>
      <c r="BS9" s="1034">
        <v>0</v>
      </c>
      <c r="BT9" s="1034">
        <v>0</v>
      </c>
      <c r="BU9" s="1034">
        <v>0</v>
      </c>
      <c r="BV9" s="1034">
        <v>0</v>
      </c>
      <c r="BW9" s="1034">
        <v>-21</v>
      </c>
      <c r="BX9" s="1034">
        <v>-32</v>
      </c>
      <c r="BY9" s="1034">
        <f t="shared" si="70"/>
        <v>-51</v>
      </c>
      <c r="BZ9" s="1036">
        <f t="shared" si="71"/>
        <v>2519147</v>
      </c>
    </row>
    <row r="10" spans="1:78" s="146" customFormat="1" ht="15.6" customHeight="1">
      <c r="A10" s="1045">
        <v>6</v>
      </c>
      <c r="B10" s="1046" t="s">
        <v>44</v>
      </c>
      <c r="C10" s="393">
        <f>'2_State Distrib and Adjs'!AY10</f>
        <v>2776705</v>
      </c>
      <c r="D10" s="393">
        <v>-870</v>
      </c>
      <c r="E10" s="393"/>
      <c r="F10" s="393"/>
      <c r="G10" s="393">
        <v>0</v>
      </c>
      <c r="H10" s="393">
        <v>0</v>
      </c>
      <c r="I10" s="393">
        <v>0</v>
      </c>
      <c r="J10" s="393">
        <v>0</v>
      </c>
      <c r="K10" s="393">
        <v>0</v>
      </c>
      <c r="L10" s="393">
        <v>0</v>
      </c>
      <c r="M10" s="393">
        <v>0</v>
      </c>
      <c r="N10" s="393">
        <v>0</v>
      </c>
      <c r="O10" s="393">
        <v>0</v>
      </c>
      <c r="P10" s="393">
        <v>0</v>
      </c>
      <c r="Q10" s="393">
        <v>0</v>
      </c>
      <c r="R10" s="393">
        <v>0</v>
      </c>
      <c r="S10" s="393">
        <v>0</v>
      </c>
      <c r="T10" s="393">
        <v>0</v>
      </c>
      <c r="U10" s="393">
        <v>0</v>
      </c>
      <c r="V10" s="393">
        <v>0</v>
      </c>
      <c r="W10" s="393">
        <v>0</v>
      </c>
      <c r="X10" s="393">
        <v>0</v>
      </c>
      <c r="Y10" s="393">
        <v>0</v>
      </c>
      <c r="Z10" s="393">
        <v>0</v>
      </c>
      <c r="AA10" s="393">
        <v>0</v>
      </c>
      <c r="AB10" s="393">
        <v>0</v>
      </c>
      <c r="AC10" s="393">
        <v>0</v>
      </c>
      <c r="AD10" s="393">
        <v>0</v>
      </c>
      <c r="AE10" s="393">
        <v>0</v>
      </c>
      <c r="AF10" s="393">
        <v>0</v>
      </c>
      <c r="AG10" s="393">
        <v>0</v>
      </c>
      <c r="AH10" s="393">
        <v>0</v>
      </c>
      <c r="AI10" s="393">
        <v>0</v>
      </c>
      <c r="AJ10" s="393">
        <v>0</v>
      </c>
      <c r="AK10" s="393">
        <v>-3594</v>
      </c>
      <c r="AL10" s="393">
        <v>-2867</v>
      </c>
      <c r="AM10" s="1047">
        <f t="shared" si="68"/>
        <v>-7331</v>
      </c>
      <c r="AN10" s="1048">
        <f t="shared" si="69"/>
        <v>2769374</v>
      </c>
      <c r="AO10" s="393"/>
      <c r="AP10" s="393"/>
      <c r="AQ10" s="393"/>
      <c r="AR10" s="393"/>
      <c r="AS10" s="393">
        <v>0</v>
      </c>
      <c r="AT10" s="393">
        <v>0</v>
      </c>
      <c r="AU10" s="393">
        <v>0</v>
      </c>
      <c r="AV10" s="393">
        <v>0</v>
      </c>
      <c r="AW10" s="393">
        <v>0</v>
      </c>
      <c r="AX10" s="393">
        <v>0</v>
      </c>
      <c r="AY10" s="393">
        <v>0</v>
      </c>
      <c r="AZ10" s="393">
        <v>0</v>
      </c>
      <c r="BA10" s="393">
        <v>0</v>
      </c>
      <c r="BB10" s="393">
        <v>0</v>
      </c>
      <c r="BC10" s="393">
        <v>0</v>
      </c>
      <c r="BD10" s="393">
        <v>0</v>
      </c>
      <c r="BE10" s="393">
        <v>0</v>
      </c>
      <c r="BF10" s="393">
        <v>0</v>
      </c>
      <c r="BG10" s="393">
        <v>0</v>
      </c>
      <c r="BH10" s="393">
        <v>0</v>
      </c>
      <c r="BI10" s="393">
        <v>0</v>
      </c>
      <c r="BJ10" s="393">
        <v>0</v>
      </c>
      <c r="BK10" s="393">
        <v>0</v>
      </c>
      <c r="BL10" s="393">
        <v>0</v>
      </c>
      <c r="BM10" s="393">
        <v>0</v>
      </c>
      <c r="BN10" s="393">
        <v>0</v>
      </c>
      <c r="BO10" s="393">
        <v>0</v>
      </c>
      <c r="BP10" s="393">
        <v>0</v>
      </c>
      <c r="BQ10" s="393">
        <v>0</v>
      </c>
      <c r="BR10" s="393">
        <v>0</v>
      </c>
      <c r="BS10" s="393">
        <v>0</v>
      </c>
      <c r="BT10" s="393">
        <v>0</v>
      </c>
      <c r="BU10" s="393">
        <v>0</v>
      </c>
      <c r="BV10" s="393">
        <v>0</v>
      </c>
      <c r="BW10" s="393">
        <v>13</v>
      </c>
      <c r="BX10" s="393">
        <v>6</v>
      </c>
      <c r="BY10" s="393">
        <f t="shared" si="70"/>
        <v>19</v>
      </c>
      <c r="BZ10" s="1048">
        <f t="shared" si="71"/>
        <v>2769393</v>
      </c>
    </row>
    <row r="11" spans="1:78" s="146" customFormat="1" ht="15.6" customHeight="1">
      <c r="A11" s="1045">
        <v>7</v>
      </c>
      <c r="B11" s="1046" t="s">
        <v>45</v>
      </c>
      <c r="C11" s="393">
        <f>'2_State Distrib and Adjs'!AY11</f>
        <v>552346</v>
      </c>
      <c r="D11" s="393">
        <v>-720</v>
      </c>
      <c r="E11" s="393"/>
      <c r="F11" s="393"/>
      <c r="G11" s="393">
        <v>0</v>
      </c>
      <c r="H11" s="393">
        <v>0</v>
      </c>
      <c r="I11" s="393">
        <v>0</v>
      </c>
      <c r="J11" s="393">
        <v>0</v>
      </c>
      <c r="K11" s="393">
        <v>0</v>
      </c>
      <c r="L11" s="393">
        <v>0</v>
      </c>
      <c r="M11" s="393">
        <v>0</v>
      </c>
      <c r="N11" s="393">
        <v>0</v>
      </c>
      <c r="O11" s="393">
        <v>0</v>
      </c>
      <c r="P11" s="393">
        <v>0</v>
      </c>
      <c r="Q11" s="393">
        <v>0</v>
      </c>
      <c r="R11" s="393">
        <v>0</v>
      </c>
      <c r="S11" s="393">
        <v>0</v>
      </c>
      <c r="T11" s="393">
        <v>0</v>
      </c>
      <c r="U11" s="393">
        <v>0</v>
      </c>
      <c r="V11" s="393">
        <v>0</v>
      </c>
      <c r="W11" s="393">
        <v>0</v>
      </c>
      <c r="X11" s="393">
        <v>0</v>
      </c>
      <c r="Y11" s="393">
        <v>0</v>
      </c>
      <c r="Z11" s="393">
        <v>0</v>
      </c>
      <c r="AA11" s="393">
        <v>0</v>
      </c>
      <c r="AB11" s="393">
        <v>0</v>
      </c>
      <c r="AC11" s="393">
        <v>0</v>
      </c>
      <c r="AD11" s="393">
        <v>0</v>
      </c>
      <c r="AE11" s="393">
        <v>0</v>
      </c>
      <c r="AF11" s="393">
        <v>-8652</v>
      </c>
      <c r="AG11" s="393">
        <v>0</v>
      </c>
      <c r="AH11" s="393">
        <v>0</v>
      </c>
      <c r="AI11" s="393">
        <v>0</v>
      </c>
      <c r="AJ11" s="393">
        <v>0</v>
      </c>
      <c r="AK11" s="393">
        <v>-10837</v>
      </c>
      <c r="AL11" s="393">
        <v>6947</v>
      </c>
      <c r="AM11" s="1047">
        <f t="shared" si="68"/>
        <v>-13262</v>
      </c>
      <c r="AN11" s="1048">
        <f t="shared" si="69"/>
        <v>539084</v>
      </c>
      <c r="AO11" s="393"/>
      <c r="AP11" s="393"/>
      <c r="AQ11" s="393"/>
      <c r="AR11" s="393"/>
      <c r="AS11" s="393">
        <v>0</v>
      </c>
      <c r="AT11" s="393">
        <v>0</v>
      </c>
      <c r="AU11" s="393">
        <v>0</v>
      </c>
      <c r="AV11" s="393">
        <v>0</v>
      </c>
      <c r="AW11" s="393">
        <v>0</v>
      </c>
      <c r="AX11" s="393">
        <v>0</v>
      </c>
      <c r="AY11" s="393">
        <v>0</v>
      </c>
      <c r="AZ11" s="393">
        <v>0</v>
      </c>
      <c r="BA11" s="393">
        <v>0</v>
      </c>
      <c r="BB11" s="393">
        <v>0</v>
      </c>
      <c r="BC11" s="393">
        <v>0</v>
      </c>
      <c r="BD11" s="393">
        <v>0</v>
      </c>
      <c r="BE11" s="393">
        <v>0</v>
      </c>
      <c r="BF11" s="393">
        <v>0</v>
      </c>
      <c r="BG11" s="393">
        <v>0</v>
      </c>
      <c r="BH11" s="393">
        <v>0</v>
      </c>
      <c r="BI11" s="393">
        <v>0</v>
      </c>
      <c r="BJ11" s="393">
        <v>0</v>
      </c>
      <c r="BK11" s="393">
        <v>0</v>
      </c>
      <c r="BL11" s="393">
        <v>0</v>
      </c>
      <c r="BM11" s="393">
        <v>0</v>
      </c>
      <c r="BN11" s="393">
        <v>0</v>
      </c>
      <c r="BO11" s="393">
        <v>0</v>
      </c>
      <c r="BP11" s="393">
        <v>0</v>
      </c>
      <c r="BQ11" s="393">
        <v>0</v>
      </c>
      <c r="BR11" s="393">
        <v>168</v>
      </c>
      <c r="BS11" s="393">
        <v>0</v>
      </c>
      <c r="BT11" s="393">
        <v>0</v>
      </c>
      <c r="BU11" s="393">
        <v>0</v>
      </c>
      <c r="BV11" s="393">
        <v>0</v>
      </c>
      <c r="BW11" s="393">
        <v>-33</v>
      </c>
      <c r="BX11" s="393">
        <v>182</v>
      </c>
      <c r="BY11" s="393">
        <f t="shared" si="70"/>
        <v>317</v>
      </c>
      <c r="BZ11" s="1048">
        <f t="shared" si="71"/>
        <v>539401</v>
      </c>
    </row>
    <row r="12" spans="1:78" s="146" customFormat="1" ht="15.6" customHeight="1">
      <c r="A12" s="1045">
        <v>8</v>
      </c>
      <c r="B12" s="1046" t="s">
        <v>46</v>
      </c>
      <c r="C12" s="393">
        <f>'2_State Distrib and Adjs'!AY12</f>
        <v>10360979</v>
      </c>
      <c r="D12" s="393">
        <v>-3034</v>
      </c>
      <c r="E12" s="393"/>
      <c r="F12" s="393"/>
      <c r="G12" s="393">
        <v>0</v>
      </c>
      <c r="H12" s="393">
        <v>0</v>
      </c>
      <c r="I12" s="393">
        <v>0</v>
      </c>
      <c r="J12" s="393">
        <v>0</v>
      </c>
      <c r="K12" s="393">
        <v>0</v>
      </c>
      <c r="L12" s="393">
        <v>0</v>
      </c>
      <c r="M12" s="393">
        <v>0</v>
      </c>
      <c r="N12" s="393">
        <v>0</v>
      </c>
      <c r="O12" s="393">
        <v>0</v>
      </c>
      <c r="P12" s="393">
        <v>0</v>
      </c>
      <c r="Q12" s="393">
        <v>0</v>
      </c>
      <c r="R12" s="393">
        <v>0</v>
      </c>
      <c r="S12" s="393">
        <v>0</v>
      </c>
      <c r="T12" s="393">
        <v>0</v>
      </c>
      <c r="U12" s="393">
        <v>0</v>
      </c>
      <c r="V12" s="393">
        <v>0</v>
      </c>
      <c r="W12" s="393">
        <v>0</v>
      </c>
      <c r="X12" s="393">
        <v>0</v>
      </c>
      <c r="Y12" s="393">
        <v>0</v>
      </c>
      <c r="Z12" s="393">
        <v>0</v>
      </c>
      <c r="AA12" s="393">
        <v>0</v>
      </c>
      <c r="AB12" s="393">
        <v>0</v>
      </c>
      <c r="AC12" s="393">
        <v>0</v>
      </c>
      <c r="AD12" s="393">
        <v>0</v>
      </c>
      <c r="AE12" s="393">
        <v>0</v>
      </c>
      <c r="AF12" s="393">
        <v>0</v>
      </c>
      <c r="AG12" s="393">
        <v>0</v>
      </c>
      <c r="AH12" s="393">
        <v>0</v>
      </c>
      <c r="AI12" s="393">
        <v>0</v>
      </c>
      <c r="AJ12" s="393">
        <v>0</v>
      </c>
      <c r="AK12" s="393">
        <v>-13224</v>
      </c>
      <c r="AL12" s="393">
        <v>-15485</v>
      </c>
      <c r="AM12" s="1047">
        <f t="shared" si="68"/>
        <v>-31743</v>
      </c>
      <c r="AN12" s="1048">
        <f t="shared" si="69"/>
        <v>10329236</v>
      </c>
      <c r="AO12" s="393"/>
      <c r="AP12" s="393"/>
      <c r="AQ12" s="393"/>
      <c r="AR12" s="393"/>
      <c r="AS12" s="393">
        <v>0</v>
      </c>
      <c r="AT12" s="393">
        <v>0</v>
      </c>
      <c r="AU12" s="393">
        <v>0</v>
      </c>
      <c r="AV12" s="393">
        <v>0</v>
      </c>
      <c r="AW12" s="393">
        <v>0</v>
      </c>
      <c r="AX12" s="393">
        <v>0</v>
      </c>
      <c r="AY12" s="393">
        <v>0</v>
      </c>
      <c r="AZ12" s="393">
        <v>0</v>
      </c>
      <c r="BA12" s="393">
        <v>0</v>
      </c>
      <c r="BB12" s="393">
        <v>0</v>
      </c>
      <c r="BC12" s="393">
        <v>0</v>
      </c>
      <c r="BD12" s="393">
        <v>0</v>
      </c>
      <c r="BE12" s="393">
        <v>0</v>
      </c>
      <c r="BF12" s="393">
        <v>0</v>
      </c>
      <c r="BG12" s="393">
        <v>0</v>
      </c>
      <c r="BH12" s="393">
        <v>0</v>
      </c>
      <c r="BI12" s="393">
        <v>0</v>
      </c>
      <c r="BJ12" s="393">
        <v>0</v>
      </c>
      <c r="BK12" s="393">
        <v>0</v>
      </c>
      <c r="BL12" s="393">
        <v>0</v>
      </c>
      <c r="BM12" s="393">
        <v>0</v>
      </c>
      <c r="BN12" s="393">
        <v>0</v>
      </c>
      <c r="BO12" s="393">
        <v>0</v>
      </c>
      <c r="BP12" s="393">
        <v>0</v>
      </c>
      <c r="BQ12" s="393">
        <v>0</v>
      </c>
      <c r="BR12" s="393">
        <v>0</v>
      </c>
      <c r="BS12" s="393">
        <v>0</v>
      </c>
      <c r="BT12" s="393">
        <v>0</v>
      </c>
      <c r="BU12" s="393">
        <v>0</v>
      </c>
      <c r="BV12" s="393">
        <v>0</v>
      </c>
      <c r="BW12" s="393">
        <v>16</v>
      </c>
      <c r="BX12" s="393">
        <v>50</v>
      </c>
      <c r="BY12" s="393">
        <f t="shared" si="70"/>
        <v>66</v>
      </c>
      <c r="BZ12" s="1048">
        <f t="shared" si="71"/>
        <v>10329302</v>
      </c>
    </row>
    <row r="13" spans="1:78" s="146" customFormat="1" ht="15.6" customHeight="1">
      <c r="A13" s="1045">
        <v>9</v>
      </c>
      <c r="B13" s="1046" t="s">
        <v>47</v>
      </c>
      <c r="C13" s="393">
        <f>'2_State Distrib and Adjs'!AY13</f>
        <v>17329630</v>
      </c>
      <c r="D13" s="393">
        <v>-11157</v>
      </c>
      <c r="E13" s="393">
        <v>-291116</v>
      </c>
      <c r="F13" s="393"/>
      <c r="G13" s="393">
        <v>0</v>
      </c>
      <c r="H13" s="393">
        <v>0</v>
      </c>
      <c r="I13" s="393">
        <v>0</v>
      </c>
      <c r="J13" s="393">
        <v>0</v>
      </c>
      <c r="K13" s="393">
        <v>0</v>
      </c>
      <c r="L13" s="393">
        <v>0</v>
      </c>
      <c r="M13" s="393">
        <v>0</v>
      </c>
      <c r="N13" s="393">
        <v>0</v>
      </c>
      <c r="O13" s="393">
        <v>0</v>
      </c>
      <c r="P13" s="393">
        <v>0</v>
      </c>
      <c r="Q13" s="393">
        <v>0</v>
      </c>
      <c r="R13" s="393">
        <v>0</v>
      </c>
      <c r="S13" s="393">
        <v>0</v>
      </c>
      <c r="T13" s="393">
        <v>0</v>
      </c>
      <c r="U13" s="393">
        <v>0</v>
      </c>
      <c r="V13" s="393">
        <v>0</v>
      </c>
      <c r="W13" s="393">
        <v>0</v>
      </c>
      <c r="X13" s="393">
        <v>0</v>
      </c>
      <c r="Y13" s="393">
        <v>0</v>
      </c>
      <c r="Z13" s="393">
        <v>0</v>
      </c>
      <c r="AA13" s="393">
        <v>0</v>
      </c>
      <c r="AB13" s="393">
        <v>0</v>
      </c>
      <c r="AC13" s="393">
        <v>0</v>
      </c>
      <c r="AD13" s="393">
        <v>0</v>
      </c>
      <c r="AE13" s="393">
        <v>0</v>
      </c>
      <c r="AF13" s="393">
        <v>-562</v>
      </c>
      <c r="AG13" s="393">
        <v>0</v>
      </c>
      <c r="AH13" s="393">
        <v>0</v>
      </c>
      <c r="AI13" s="393">
        <v>0</v>
      </c>
      <c r="AJ13" s="393">
        <v>0</v>
      </c>
      <c r="AK13" s="393">
        <v>-34384</v>
      </c>
      <c r="AL13" s="393">
        <v>-27476</v>
      </c>
      <c r="AM13" s="1047">
        <f t="shared" si="68"/>
        <v>-364695</v>
      </c>
      <c r="AN13" s="1048">
        <f t="shared" si="69"/>
        <v>16964935</v>
      </c>
      <c r="AO13" s="393">
        <v>-4791</v>
      </c>
      <c r="AP13" s="393"/>
      <c r="AQ13" s="393">
        <v>-684</v>
      </c>
      <c r="AR13" s="393"/>
      <c r="AS13" s="393">
        <v>0</v>
      </c>
      <c r="AT13" s="393">
        <v>0</v>
      </c>
      <c r="AU13" s="393">
        <v>0</v>
      </c>
      <c r="AV13" s="393">
        <v>0</v>
      </c>
      <c r="AW13" s="393">
        <v>0</v>
      </c>
      <c r="AX13" s="393">
        <v>0</v>
      </c>
      <c r="AY13" s="393">
        <v>0</v>
      </c>
      <c r="AZ13" s="393">
        <v>0</v>
      </c>
      <c r="BA13" s="393">
        <v>0</v>
      </c>
      <c r="BB13" s="393">
        <v>0</v>
      </c>
      <c r="BC13" s="393">
        <v>0</v>
      </c>
      <c r="BD13" s="393">
        <v>0</v>
      </c>
      <c r="BE13" s="393">
        <v>0</v>
      </c>
      <c r="BF13" s="393">
        <v>0</v>
      </c>
      <c r="BG13" s="393">
        <v>0</v>
      </c>
      <c r="BH13" s="393">
        <v>0</v>
      </c>
      <c r="BI13" s="393">
        <v>0</v>
      </c>
      <c r="BJ13" s="393">
        <v>0</v>
      </c>
      <c r="BK13" s="393">
        <v>0</v>
      </c>
      <c r="BL13" s="393">
        <v>0</v>
      </c>
      <c r="BM13" s="393">
        <v>0</v>
      </c>
      <c r="BN13" s="393">
        <v>0</v>
      </c>
      <c r="BO13" s="393">
        <v>0</v>
      </c>
      <c r="BP13" s="393">
        <v>0</v>
      </c>
      <c r="BQ13" s="393">
        <v>0</v>
      </c>
      <c r="BR13" s="393">
        <v>-13</v>
      </c>
      <c r="BS13" s="393">
        <v>0</v>
      </c>
      <c r="BT13" s="393">
        <v>0</v>
      </c>
      <c r="BU13" s="393">
        <v>0</v>
      </c>
      <c r="BV13" s="393">
        <v>0</v>
      </c>
      <c r="BW13" s="393">
        <v>20</v>
      </c>
      <c r="BX13" s="393">
        <v>120</v>
      </c>
      <c r="BY13" s="393">
        <f t="shared" si="70"/>
        <v>-557</v>
      </c>
      <c r="BZ13" s="1048">
        <f t="shared" si="71"/>
        <v>16959587</v>
      </c>
    </row>
    <row r="14" spans="1:78" s="146" customFormat="1" ht="15.6" customHeight="1">
      <c r="A14" s="1032">
        <v>10</v>
      </c>
      <c r="B14" s="1033" t="s">
        <v>48</v>
      </c>
      <c r="C14" s="1034">
        <f>'2_State Distrib and Adjs'!AY14</f>
        <v>12482196</v>
      </c>
      <c r="D14" s="1034">
        <v>-3603</v>
      </c>
      <c r="E14" s="1034"/>
      <c r="F14" s="1034"/>
      <c r="G14" s="1034">
        <v>0</v>
      </c>
      <c r="H14" s="1034">
        <v>0</v>
      </c>
      <c r="I14" s="1034">
        <v>0</v>
      </c>
      <c r="J14" s="1034">
        <v>0</v>
      </c>
      <c r="K14" s="1034">
        <v>0</v>
      </c>
      <c r="L14" s="1034">
        <v>-459743</v>
      </c>
      <c r="M14" s="1034">
        <v>0</v>
      </c>
      <c r="N14" s="1034">
        <v>-231501</v>
      </c>
      <c r="O14" s="1034">
        <v>0</v>
      </c>
      <c r="P14" s="1034">
        <v>0</v>
      </c>
      <c r="Q14" s="1034">
        <v>0</v>
      </c>
      <c r="R14" s="1034">
        <v>0</v>
      </c>
      <c r="S14" s="1034">
        <v>0</v>
      </c>
      <c r="T14" s="1034">
        <v>0</v>
      </c>
      <c r="U14" s="1034">
        <v>0</v>
      </c>
      <c r="V14" s="1034">
        <v>0</v>
      </c>
      <c r="W14" s="1034">
        <v>0</v>
      </c>
      <c r="X14" s="1034">
        <v>0</v>
      </c>
      <c r="Y14" s="1034">
        <v>-335029</v>
      </c>
      <c r="Z14" s="1034">
        <v>0</v>
      </c>
      <c r="AA14" s="1034">
        <v>0</v>
      </c>
      <c r="AB14" s="1034">
        <v>1052</v>
      </c>
      <c r="AC14" s="1034">
        <v>0</v>
      </c>
      <c r="AD14" s="1034">
        <v>0</v>
      </c>
      <c r="AE14" s="1034">
        <v>0</v>
      </c>
      <c r="AF14" s="1034">
        <v>0</v>
      </c>
      <c r="AG14" s="1034">
        <v>0</v>
      </c>
      <c r="AH14" s="1034">
        <v>0</v>
      </c>
      <c r="AI14" s="1034">
        <v>0</v>
      </c>
      <c r="AJ14" s="1034">
        <v>0</v>
      </c>
      <c r="AK14" s="1034">
        <v>-39328</v>
      </c>
      <c r="AL14" s="1034">
        <v>-39657</v>
      </c>
      <c r="AM14" s="1035">
        <f t="shared" si="68"/>
        <v>-1107809</v>
      </c>
      <c r="AN14" s="1036">
        <f t="shared" si="69"/>
        <v>11374387</v>
      </c>
      <c r="AO14" s="1034"/>
      <c r="AP14" s="1034"/>
      <c r="AQ14" s="1034"/>
      <c r="AR14" s="1034"/>
      <c r="AS14" s="1034">
        <v>0</v>
      </c>
      <c r="AT14" s="1034">
        <v>0</v>
      </c>
      <c r="AU14" s="1034">
        <v>0</v>
      </c>
      <c r="AV14" s="1034">
        <v>0</v>
      </c>
      <c r="AW14" s="1034">
        <v>0</v>
      </c>
      <c r="AX14" s="1034">
        <v>-35</v>
      </c>
      <c r="AY14" s="1034">
        <v>0</v>
      </c>
      <c r="AZ14" s="1034">
        <v>1499</v>
      </c>
      <c r="BA14" s="1034">
        <v>0</v>
      </c>
      <c r="BB14" s="1034">
        <v>0</v>
      </c>
      <c r="BC14" s="1034">
        <v>0</v>
      </c>
      <c r="BD14" s="1034">
        <v>0</v>
      </c>
      <c r="BE14" s="1034">
        <v>0</v>
      </c>
      <c r="BF14" s="1034">
        <v>0</v>
      </c>
      <c r="BG14" s="1034">
        <v>0</v>
      </c>
      <c r="BH14" s="1034">
        <v>0</v>
      </c>
      <c r="BI14" s="1034">
        <v>0</v>
      </c>
      <c r="BJ14" s="1034">
        <v>0</v>
      </c>
      <c r="BK14" s="1034">
        <v>-1976</v>
      </c>
      <c r="BL14" s="1034">
        <v>0</v>
      </c>
      <c r="BM14" s="1034">
        <v>0</v>
      </c>
      <c r="BN14" s="1034">
        <v>16</v>
      </c>
      <c r="BO14" s="1034">
        <v>0</v>
      </c>
      <c r="BP14" s="1034">
        <v>0</v>
      </c>
      <c r="BQ14" s="1034">
        <v>0</v>
      </c>
      <c r="BR14" s="1034">
        <v>0</v>
      </c>
      <c r="BS14" s="1034">
        <v>0</v>
      </c>
      <c r="BT14" s="1034">
        <v>0</v>
      </c>
      <c r="BU14" s="1034">
        <v>0</v>
      </c>
      <c r="BV14" s="1034">
        <v>0</v>
      </c>
      <c r="BW14" s="1034">
        <v>-109</v>
      </c>
      <c r="BX14" s="1034">
        <v>-102</v>
      </c>
      <c r="BY14" s="1034">
        <f t="shared" si="70"/>
        <v>-707</v>
      </c>
      <c r="BZ14" s="1036">
        <f t="shared" si="71"/>
        <v>11373680</v>
      </c>
    </row>
    <row r="15" spans="1:78" s="146" customFormat="1" ht="15.6" customHeight="1">
      <c r="A15" s="1045">
        <v>11</v>
      </c>
      <c r="B15" s="1046" t="s">
        <v>49</v>
      </c>
      <c r="C15" s="393">
        <f>'2_State Distrib and Adjs'!AY15</f>
        <v>1045148</v>
      </c>
      <c r="D15" s="393">
        <v>0</v>
      </c>
      <c r="E15" s="393"/>
      <c r="F15" s="393"/>
      <c r="G15" s="393">
        <v>0</v>
      </c>
      <c r="H15" s="393">
        <v>0</v>
      </c>
      <c r="I15" s="393">
        <v>0</v>
      </c>
      <c r="J15" s="393">
        <v>0</v>
      </c>
      <c r="K15" s="393">
        <v>0</v>
      </c>
      <c r="L15" s="393">
        <v>0</v>
      </c>
      <c r="M15" s="393">
        <v>0</v>
      </c>
      <c r="N15" s="393">
        <v>0</v>
      </c>
      <c r="O15" s="393">
        <v>0</v>
      </c>
      <c r="P15" s="393">
        <v>0</v>
      </c>
      <c r="Q15" s="393">
        <v>0</v>
      </c>
      <c r="R15" s="393">
        <v>0</v>
      </c>
      <c r="S15" s="393">
        <v>0</v>
      </c>
      <c r="T15" s="393">
        <v>0</v>
      </c>
      <c r="U15" s="393">
        <v>0</v>
      </c>
      <c r="V15" s="393">
        <v>0</v>
      </c>
      <c r="W15" s="393">
        <v>0</v>
      </c>
      <c r="X15" s="393">
        <v>0</v>
      </c>
      <c r="Y15" s="393">
        <v>0</v>
      </c>
      <c r="Z15" s="393">
        <v>0</v>
      </c>
      <c r="AA15" s="393">
        <v>0</v>
      </c>
      <c r="AB15" s="393">
        <v>0</v>
      </c>
      <c r="AC15" s="393">
        <v>0</v>
      </c>
      <c r="AD15" s="393">
        <v>0</v>
      </c>
      <c r="AE15" s="393">
        <v>0</v>
      </c>
      <c r="AF15" s="393">
        <v>0</v>
      </c>
      <c r="AG15" s="393">
        <v>0</v>
      </c>
      <c r="AH15" s="393">
        <v>0</v>
      </c>
      <c r="AI15" s="393">
        <v>0</v>
      </c>
      <c r="AJ15" s="393">
        <v>0</v>
      </c>
      <c r="AK15" s="393">
        <v>-1423</v>
      </c>
      <c r="AL15" s="393">
        <v>-854</v>
      </c>
      <c r="AM15" s="1047">
        <f t="shared" si="68"/>
        <v>-2277</v>
      </c>
      <c r="AN15" s="1048">
        <f t="shared" si="69"/>
        <v>1042871</v>
      </c>
      <c r="AO15" s="393"/>
      <c r="AP15" s="393"/>
      <c r="AQ15" s="393"/>
      <c r="AR15" s="393"/>
      <c r="AS15" s="393">
        <v>0</v>
      </c>
      <c r="AT15" s="393">
        <v>0</v>
      </c>
      <c r="AU15" s="393">
        <v>0</v>
      </c>
      <c r="AV15" s="393">
        <v>0</v>
      </c>
      <c r="AW15" s="393">
        <v>0</v>
      </c>
      <c r="AX15" s="393">
        <v>0</v>
      </c>
      <c r="AY15" s="393">
        <v>0</v>
      </c>
      <c r="AZ15" s="393">
        <v>0</v>
      </c>
      <c r="BA15" s="393">
        <v>0</v>
      </c>
      <c r="BB15" s="393">
        <v>0</v>
      </c>
      <c r="BC15" s="393">
        <v>0</v>
      </c>
      <c r="BD15" s="393">
        <v>0</v>
      </c>
      <c r="BE15" s="393">
        <v>0</v>
      </c>
      <c r="BF15" s="393">
        <v>0</v>
      </c>
      <c r="BG15" s="393">
        <v>0</v>
      </c>
      <c r="BH15" s="393">
        <v>0</v>
      </c>
      <c r="BI15" s="393">
        <v>0</v>
      </c>
      <c r="BJ15" s="393">
        <v>0</v>
      </c>
      <c r="BK15" s="393">
        <v>0</v>
      </c>
      <c r="BL15" s="393">
        <v>0</v>
      </c>
      <c r="BM15" s="393">
        <v>0</v>
      </c>
      <c r="BN15" s="393">
        <v>0</v>
      </c>
      <c r="BO15" s="393">
        <v>0</v>
      </c>
      <c r="BP15" s="393">
        <v>0</v>
      </c>
      <c r="BQ15" s="393">
        <v>0</v>
      </c>
      <c r="BR15" s="393">
        <v>0</v>
      </c>
      <c r="BS15" s="393">
        <v>0</v>
      </c>
      <c r="BT15" s="393">
        <v>0</v>
      </c>
      <c r="BU15" s="393">
        <v>0</v>
      </c>
      <c r="BV15" s="393">
        <v>0</v>
      </c>
      <c r="BW15" s="393">
        <v>-1</v>
      </c>
      <c r="BX15" s="393">
        <v>-1</v>
      </c>
      <c r="BY15" s="393">
        <f t="shared" si="70"/>
        <v>-2</v>
      </c>
      <c r="BZ15" s="1048">
        <f t="shared" si="71"/>
        <v>1042869</v>
      </c>
    </row>
    <row r="16" spans="1:78" s="146" customFormat="1" ht="15.6" customHeight="1">
      <c r="A16" s="1045">
        <v>12</v>
      </c>
      <c r="B16" s="1046" t="s">
        <v>50</v>
      </c>
      <c r="C16" s="393">
        <f>'2_State Distrib and Adjs'!AY16</f>
        <v>364312</v>
      </c>
      <c r="D16" s="393">
        <v>0</v>
      </c>
      <c r="E16" s="393"/>
      <c r="F16" s="393"/>
      <c r="G16" s="393">
        <v>0</v>
      </c>
      <c r="H16" s="393">
        <v>0</v>
      </c>
      <c r="I16" s="393">
        <v>0</v>
      </c>
      <c r="J16" s="393">
        <v>0</v>
      </c>
      <c r="K16" s="393">
        <v>0</v>
      </c>
      <c r="L16" s="393">
        <v>0</v>
      </c>
      <c r="M16" s="393">
        <v>0</v>
      </c>
      <c r="N16" s="393">
        <v>1396</v>
      </c>
      <c r="O16" s="393">
        <v>0</v>
      </c>
      <c r="P16" s="393">
        <v>0</v>
      </c>
      <c r="Q16" s="393">
        <v>0</v>
      </c>
      <c r="R16" s="393">
        <v>0</v>
      </c>
      <c r="S16" s="393">
        <v>0</v>
      </c>
      <c r="T16" s="393">
        <v>0</v>
      </c>
      <c r="U16" s="393">
        <v>0</v>
      </c>
      <c r="V16" s="393">
        <v>0</v>
      </c>
      <c r="W16" s="393">
        <v>0</v>
      </c>
      <c r="X16" s="393">
        <v>0</v>
      </c>
      <c r="Y16" s="393">
        <v>0</v>
      </c>
      <c r="Z16" s="393">
        <v>0</v>
      </c>
      <c r="AA16" s="393">
        <v>0</v>
      </c>
      <c r="AB16" s="393">
        <v>0</v>
      </c>
      <c r="AC16" s="393">
        <v>0</v>
      </c>
      <c r="AD16" s="393">
        <v>0</v>
      </c>
      <c r="AE16" s="393">
        <v>0</v>
      </c>
      <c r="AF16" s="393">
        <v>0</v>
      </c>
      <c r="AG16" s="393">
        <v>0</v>
      </c>
      <c r="AH16" s="393">
        <v>0</v>
      </c>
      <c r="AI16" s="393">
        <v>0</v>
      </c>
      <c r="AJ16" s="393">
        <v>0</v>
      </c>
      <c r="AK16" s="393">
        <v>620</v>
      </c>
      <c r="AL16" s="393">
        <v>-2529</v>
      </c>
      <c r="AM16" s="1047">
        <f t="shared" si="68"/>
        <v>-513</v>
      </c>
      <c r="AN16" s="1048">
        <f t="shared" si="69"/>
        <v>363799</v>
      </c>
      <c r="AO16" s="393"/>
      <c r="AP16" s="393"/>
      <c r="AQ16" s="393"/>
      <c r="AR16" s="393"/>
      <c r="AS16" s="393">
        <v>0</v>
      </c>
      <c r="AT16" s="393">
        <v>0</v>
      </c>
      <c r="AU16" s="393">
        <v>0</v>
      </c>
      <c r="AV16" s="393">
        <v>0</v>
      </c>
      <c r="AW16" s="393">
        <v>0</v>
      </c>
      <c r="AX16" s="393">
        <v>0</v>
      </c>
      <c r="AY16" s="393">
        <v>0</v>
      </c>
      <c r="AZ16" s="393">
        <v>21</v>
      </c>
      <c r="BA16" s="393">
        <v>0</v>
      </c>
      <c r="BB16" s="393">
        <v>0</v>
      </c>
      <c r="BC16" s="393">
        <v>0</v>
      </c>
      <c r="BD16" s="393">
        <v>0</v>
      </c>
      <c r="BE16" s="393">
        <v>0</v>
      </c>
      <c r="BF16" s="393">
        <v>0</v>
      </c>
      <c r="BG16" s="393">
        <v>0</v>
      </c>
      <c r="BH16" s="393">
        <v>0</v>
      </c>
      <c r="BI16" s="393">
        <v>0</v>
      </c>
      <c r="BJ16" s="393">
        <v>0</v>
      </c>
      <c r="BK16" s="393">
        <v>0</v>
      </c>
      <c r="BL16" s="393">
        <v>0</v>
      </c>
      <c r="BM16" s="393">
        <v>0</v>
      </c>
      <c r="BN16" s="393">
        <v>0</v>
      </c>
      <c r="BO16" s="393">
        <v>0</v>
      </c>
      <c r="BP16" s="393">
        <v>0</v>
      </c>
      <c r="BQ16" s="393">
        <v>0</v>
      </c>
      <c r="BR16" s="393">
        <v>0</v>
      </c>
      <c r="BS16" s="393">
        <v>0</v>
      </c>
      <c r="BT16" s="393">
        <v>0</v>
      </c>
      <c r="BU16" s="393">
        <v>0</v>
      </c>
      <c r="BV16" s="393">
        <v>0</v>
      </c>
      <c r="BW16" s="393">
        <v>19</v>
      </c>
      <c r="BX16" s="393">
        <v>-19</v>
      </c>
      <c r="BY16" s="393">
        <f t="shared" si="70"/>
        <v>21</v>
      </c>
      <c r="BZ16" s="1048">
        <f t="shared" si="71"/>
        <v>363820</v>
      </c>
    </row>
    <row r="17" spans="1:78" s="146" customFormat="1" ht="15.6" customHeight="1">
      <c r="A17" s="1045">
        <v>13</v>
      </c>
      <c r="B17" s="1046" t="s">
        <v>51</v>
      </c>
      <c r="C17" s="393">
        <f>'2_State Distrib and Adjs'!AY17</f>
        <v>650666</v>
      </c>
      <c r="D17" s="393">
        <v>0</v>
      </c>
      <c r="E17" s="393"/>
      <c r="F17" s="393"/>
      <c r="G17" s="393">
        <v>0</v>
      </c>
      <c r="H17" s="393">
        <v>0</v>
      </c>
      <c r="I17" s="393">
        <v>0</v>
      </c>
      <c r="J17" s="393">
        <v>0</v>
      </c>
      <c r="K17" s="393">
        <v>0</v>
      </c>
      <c r="L17" s="393">
        <v>0</v>
      </c>
      <c r="M17" s="393">
        <v>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393">
        <v>0</v>
      </c>
      <c r="T17" s="393">
        <v>-23686</v>
      </c>
      <c r="U17" s="393">
        <v>0</v>
      </c>
      <c r="V17" s="393">
        <v>0</v>
      </c>
      <c r="W17" s="393">
        <v>0</v>
      </c>
      <c r="X17" s="393">
        <v>0</v>
      </c>
      <c r="Y17" s="393">
        <v>0</v>
      </c>
      <c r="Z17" s="393">
        <v>0</v>
      </c>
      <c r="AA17" s="393">
        <v>0</v>
      </c>
      <c r="AB17" s="393">
        <v>0</v>
      </c>
      <c r="AC17" s="393">
        <v>0</v>
      </c>
      <c r="AD17" s="393">
        <v>0</v>
      </c>
      <c r="AE17" s="393">
        <v>0</v>
      </c>
      <c r="AF17" s="393">
        <v>0</v>
      </c>
      <c r="AG17" s="393">
        <v>0</v>
      </c>
      <c r="AH17" s="393">
        <v>0</v>
      </c>
      <c r="AI17" s="393">
        <v>0</v>
      </c>
      <c r="AJ17" s="393">
        <v>0</v>
      </c>
      <c r="AK17" s="393">
        <v>-3115</v>
      </c>
      <c r="AL17" s="393">
        <v>-1080</v>
      </c>
      <c r="AM17" s="1047">
        <f t="shared" si="68"/>
        <v>-27881</v>
      </c>
      <c r="AN17" s="1048">
        <f t="shared" si="69"/>
        <v>622785</v>
      </c>
      <c r="AO17" s="393"/>
      <c r="AP17" s="393"/>
      <c r="AQ17" s="393"/>
      <c r="AR17" s="393"/>
      <c r="AS17" s="393">
        <v>0</v>
      </c>
      <c r="AT17" s="393">
        <v>0</v>
      </c>
      <c r="AU17" s="393">
        <v>0</v>
      </c>
      <c r="AV17" s="393">
        <v>0</v>
      </c>
      <c r="AW17" s="393">
        <v>0</v>
      </c>
      <c r="AX17" s="393">
        <v>0</v>
      </c>
      <c r="AY17" s="393">
        <v>0</v>
      </c>
      <c r="AZ17" s="393">
        <v>0</v>
      </c>
      <c r="BA17" s="393">
        <v>0</v>
      </c>
      <c r="BB17" s="393">
        <v>0</v>
      </c>
      <c r="BC17" s="393">
        <v>0</v>
      </c>
      <c r="BD17" s="393">
        <v>0</v>
      </c>
      <c r="BE17" s="393">
        <v>0</v>
      </c>
      <c r="BF17" s="393">
        <v>-79</v>
      </c>
      <c r="BG17" s="393">
        <v>0</v>
      </c>
      <c r="BH17" s="393">
        <v>0</v>
      </c>
      <c r="BI17" s="393">
        <v>0</v>
      </c>
      <c r="BJ17" s="393">
        <v>0</v>
      </c>
      <c r="BK17" s="393">
        <v>0</v>
      </c>
      <c r="BL17" s="393">
        <v>0</v>
      </c>
      <c r="BM17" s="393">
        <v>0</v>
      </c>
      <c r="BN17" s="393">
        <v>0</v>
      </c>
      <c r="BO17" s="393">
        <v>0</v>
      </c>
      <c r="BP17" s="393">
        <v>0</v>
      </c>
      <c r="BQ17" s="393">
        <v>0</v>
      </c>
      <c r="BR17" s="393">
        <v>-3</v>
      </c>
      <c r="BS17" s="393">
        <v>0</v>
      </c>
      <c r="BT17" s="393">
        <v>0</v>
      </c>
      <c r="BU17" s="393">
        <v>0</v>
      </c>
      <c r="BV17" s="393">
        <v>0</v>
      </c>
      <c r="BW17" s="393">
        <v>-17</v>
      </c>
      <c r="BX17" s="393">
        <v>-7</v>
      </c>
      <c r="BY17" s="393">
        <f t="shared" si="70"/>
        <v>-106</v>
      </c>
      <c r="BZ17" s="1048">
        <f t="shared" si="71"/>
        <v>622679</v>
      </c>
    </row>
    <row r="18" spans="1:78" s="146" customFormat="1" ht="15.6" customHeight="1">
      <c r="A18" s="1045">
        <v>14</v>
      </c>
      <c r="B18" s="1046" t="s">
        <v>52</v>
      </c>
      <c r="C18" s="393">
        <f>'2_State Distrib and Adjs'!AY18</f>
        <v>937457</v>
      </c>
      <c r="D18" s="393">
        <v>0</v>
      </c>
      <c r="E18" s="393"/>
      <c r="F18" s="393"/>
      <c r="G18" s="393">
        <v>0</v>
      </c>
      <c r="H18" s="393">
        <v>908</v>
      </c>
      <c r="I18" s="393">
        <v>0</v>
      </c>
      <c r="J18" s="393">
        <v>0</v>
      </c>
      <c r="K18" s="393">
        <v>0</v>
      </c>
      <c r="L18" s="393">
        <v>0</v>
      </c>
      <c r="M18" s="393">
        <v>0</v>
      </c>
      <c r="N18" s="393">
        <v>0</v>
      </c>
      <c r="O18" s="393">
        <v>0</v>
      </c>
      <c r="P18" s="393">
        <v>0</v>
      </c>
      <c r="Q18" s="393">
        <v>0</v>
      </c>
      <c r="R18" s="393">
        <v>0</v>
      </c>
      <c r="S18" s="393">
        <v>0</v>
      </c>
      <c r="T18" s="393">
        <v>0</v>
      </c>
      <c r="U18" s="393">
        <v>0</v>
      </c>
      <c r="V18" s="393">
        <v>0</v>
      </c>
      <c r="W18" s="393">
        <v>0</v>
      </c>
      <c r="X18" s="393">
        <v>0</v>
      </c>
      <c r="Y18" s="393">
        <v>0</v>
      </c>
      <c r="Z18" s="393">
        <v>-11977</v>
      </c>
      <c r="AA18" s="393">
        <v>0</v>
      </c>
      <c r="AB18" s="393">
        <v>0</v>
      </c>
      <c r="AC18" s="393">
        <v>0</v>
      </c>
      <c r="AD18" s="393">
        <v>0</v>
      </c>
      <c r="AE18" s="393">
        <v>0</v>
      </c>
      <c r="AF18" s="393">
        <v>-11458</v>
      </c>
      <c r="AG18" s="393">
        <v>0</v>
      </c>
      <c r="AH18" s="393">
        <v>0</v>
      </c>
      <c r="AI18" s="393">
        <v>0</v>
      </c>
      <c r="AJ18" s="393">
        <v>0</v>
      </c>
      <c r="AK18" s="393">
        <v>-3931</v>
      </c>
      <c r="AL18" s="393">
        <v>1097</v>
      </c>
      <c r="AM18" s="1047">
        <f t="shared" si="68"/>
        <v>-25361</v>
      </c>
      <c r="AN18" s="1048">
        <f t="shared" si="69"/>
        <v>912096</v>
      </c>
      <c r="AO18" s="393"/>
      <c r="AP18" s="393"/>
      <c r="AQ18" s="393"/>
      <c r="AR18" s="393"/>
      <c r="AS18" s="393">
        <v>0</v>
      </c>
      <c r="AT18" s="393">
        <v>15</v>
      </c>
      <c r="AU18" s="393">
        <v>0</v>
      </c>
      <c r="AV18" s="393">
        <v>0</v>
      </c>
      <c r="AW18" s="393">
        <v>0</v>
      </c>
      <c r="AX18" s="393">
        <v>0</v>
      </c>
      <c r="AY18" s="393">
        <v>0</v>
      </c>
      <c r="AZ18" s="393">
        <v>0</v>
      </c>
      <c r="BA18" s="393">
        <v>0</v>
      </c>
      <c r="BB18" s="393">
        <v>0</v>
      </c>
      <c r="BC18" s="393">
        <v>0</v>
      </c>
      <c r="BD18" s="393">
        <v>0</v>
      </c>
      <c r="BE18" s="393">
        <v>0</v>
      </c>
      <c r="BF18" s="393">
        <v>0</v>
      </c>
      <c r="BG18" s="393">
        <v>0</v>
      </c>
      <c r="BH18" s="393">
        <v>0</v>
      </c>
      <c r="BI18" s="393">
        <v>0</v>
      </c>
      <c r="BJ18" s="393">
        <v>0</v>
      </c>
      <c r="BK18" s="393">
        <v>0</v>
      </c>
      <c r="BL18" s="393">
        <v>-48</v>
      </c>
      <c r="BM18" s="393">
        <v>0</v>
      </c>
      <c r="BN18" s="393">
        <v>0</v>
      </c>
      <c r="BO18" s="393">
        <v>0</v>
      </c>
      <c r="BP18" s="393">
        <v>0</v>
      </c>
      <c r="BQ18" s="393">
        <v>0</v>
      </c>
      <c r="BR18" s="393">
        <v>182</v>
      </c>
      <c r="BS18" s="393">
        <v>0</v>
      </c>
      <c r="BT18" s="393">
        <v>0</v>
      </c>
      <c r="BU18" s="393">
        <v>0</v>
      </c>
      <c r="BV18" s="393">
        <v>0</v>
      </c>
      <c r="BW18" s="393">
        <v>-37</v>
      </c>
      <c r="BX18" s="393">
        <v>53</v>
      </c>
      <c r="BY18" s="393">
        <f t="shared" si="70"/>
        <v>165</v>
      </c>
      <c r="BZ18" s="1048">
        <f t="shared" si="71"/>
        <v>912261</v>
      </c>
    </row>
    <row r="19" spans="1:78" s="146" customFormat="1" ht="15.6" customHeight="1">
      <c r="A19" s="1032">
        <v>15</v>
      </c>
      <c r="B19" s="1033" t="s">
        <v>53</v>
      </c>
      <c r="C19" s="1034">
        <f>'2_State Distrib and Adjs'!AY19</f>
        <v>1833303</v>
      </c>
      <c r="D19" s="1034">
        <v>-204</v>
      </c>
      <c r="E19" s="1034"/>
      <c r="F19" s="1034"/>
      <c r="G19" s="1034">
        <v>0</v>
      </c>
      <c r="H19" s="1034">
        <v>0</v>
      </c>
      <c r="I19" s="1034">
        <v>0</v>
      </c>
      <c r="J19" s="1034">
        <v>0</v>
      </c>
      <c r="K19" s="1034">
        <v>0</v>
      </c>
      <c r="L19" s="1034">
        <v>0</v>
      </c>
      <c r="M19" s="1034">
        <v>0</v>
      </c>
      <c r="N19" s="1034">
        <v>0</v>
      </c>
      <c r="O19" s="1034">
        <v>0</v>
      </c>
      <c r="P19" s="1034">
        <v>0</v>
      </c>
      <c r="Q19" s="1034">
        <v>0</v>
      </c>
      <c r="R19" s="1034">
        <v>0</v>
      </c>
      <c r="S19" s="1034">
        <v>0</v>
      </c>
      <c r="T19" s="1034">
        <v>-106959</v>
      </c>
      <c r="U19" s="1034">
        <v>0</v>
      </c>
      <c r="V19" s="1034">
        <v>0</v>
      </c>
      <c r="W19" s="1034">
        <v>0</v>
      </c>
      <c r="X19" s="1034">
        <v>0</v>
      </c>
      <c r="Y19" s="1034">
        <v>0</v>
      </c>
      <c r="Z19" s="1034">
        <v>0</v>
      </c>
      <c r="AA19" s="1034">
        <v>0</v>
      </c>
      <c r="AB19" s="1034">
        <v>0</v>
      </c>
      <c r="AC19" s="1034">
        <v>0</v>
      </c>
      <c r="AD19" s="1034">
        <v>0</v>
      </c>
      <c r="AE19" s="1034">
        <v>0</v>
      </c>
      <c r="AF19" s="1034">
        <v>0</v>
      </c>
      <c r="AG19" s="1034">
        <v>0</v>
      </c>
      <c r="AH19" s="1034">
        <v>0</v>
      </c>
      <c r="AI19" s="1034">
        <v>0</v>
      </c>
      <c r="AJ19" s="1034">
        <v>0</v>
      </c>
      <c r="AK19" s="1034">
        <v>-3802</v>
      </c>
      <c r="AL19" s="1034">
        <v>-2630</v>
      </c>
      <c r="AM19" s="1035">
        <f t="shared" si="68"/>
        <v>-113595</v>
      </c>
      <c r="AN19" s="1036">
        <f t="shared" si="69"/>
        <v>1719708</v>
      </c>
      <c r="AO19" s="1034"/>
      <c r="AP19" s="1034"/>
      <c r="AQ19" s="1034"/>
      <c r="AR19" s="1034"/>
      <c r="AS19" s="1034">
        <v>0</v>
      </c>
      <c r="AT19" s="1034">
        <v>0</v>
      </c>
      <c r="AU19" s="1034">
        <v>0</v>
      </c>
      <c r="AV19" s="1034">
        <v>0</v>
      </c>
      <c r="AW19" s="1034">
        <v>0</v>
      </c>
      <c r="AX19" s="1034">
        <v>0</v>
      </c>
      <c r="AY19" s="1034">
        <v>0</v>
      </c>
      <c r="AZ19" s="1034">
        <v>0</v>
      </c>
      <c r="BA19" s="1034">
        <v>0</v>
      </c>
      <c r="BB19" s="1034">
        <v>0</v>
      </c>
      <c r="BC19" s="1034">
        <v>0</v>
      </c>
      <c r="BD19" s="1034">
        <v>0</v>
      </c>
      <c r="BE19" s="1034">
        <v>0</v>
      </c>
      <c r="BF19" s="1034">
        <v>-163</v>
      </c>
      <c r="BG19" s="1034">
        <v>0</v>
      </c>
      <c r="BH19" s="1034">
        <v>0</v>
      </c>
      <c r="BI19" s="1034">
        <v>0</v>
      </c>
      <c r="BJ19" s="1034">
        <v>0</v>
      </c>
      <c r="BK19" s="1034">
        <v>0</v>
      </c>
      <c r="BL19" s="1034">
        <v>0</v>
      </c>
      <c r="BM19" s="1034">
        <v>0</v>
      </c>
      <c r="BN19" s="1034">
        <v>0</v>
      </c>
      <c r="BO19" s="1034">
        <v>0</v>
      </c>
      <c r="BP19" s="1034">
        <v>0</v>
      </c>
      <c r="BQ19" s="1034">
        <v>0</v>
      </c>
      <c r="BR19" s="1034">
        <v>0</v>
      </c>
      <c r="BS19" s="1034">
        <v>0</v>
      </c>
      <c r="BT19" s="1034">
        <v>0</v>
      </c>
      <c r="BU19" s="1034">
        <v>0</v>
      </c>
      <c r="BV19" s="1034">
        <v>0</v>
      </c>
      <c r="BW19" s="1034">
        <v>-25</v>
      </c>
      <c r="BX19" s="1034">
        <v>-16</v>
      </c>
      <c r="BY19" s="1034">
        <f t="shared" si="70"/>
        <v>-204</v>
      </c>
      <c r="BZ19" s="1036">
        <f t="shared" si="71"/>
        <v>1719504</v>
      </c>
    </row>
    <row r="20" spans="1:78" s="146" customFormat="1" ht="15.6" customHeight="1">
      <c r="A20" s="1045">
        <v>16</v>
      </c>
      <c r="B20" s="1046" t="s">
        <v>54</v>
      </c>
      <c r="C20" s="393">
        <f>'2_State Distrib and Adjs'!AY20</f>
        <v>1091464</v>
      </c>
      <c r="D20" s="393">
        <v>-2467</v>
      </c>
      <c r="E20" s="393"/>
      <c r="F20" s="393"/>
      <c r="G20" s="393">
        <v>0</v>
      </c>
      <c r="H20" s="393">
        <v>0</v>
      </c>
      <c r="I20" s="393">
        <v>0</v>
      </c>
      <c r="J20" s="393">
        <v>0</v>
      </c>
      <c r="K20" s="393">
        <v>0</v>
      </c>
      <c r="L20" s="393">
        <v>0</v>
      </c>
      <c r="M20" s="393">
        <v>0</v>
      </c>
      <c r="N20" s="393">
        <v>0</v>
      </c>
      <c r="O20" s="393">
        <v>0</v>
      </c>
      <c r="P20" s="393">
        <v>0</v>
      </c>
      <c r="Q20" s="393">
        <v>0</v>
      </c>
      <c r="R20" s="393">
        <v>0</v>
      </c>
      <c r="S20" s="393">
        <v>0</v>
      </c>
      <c r="T20" s="393">
        <v>0</v>
      </c>
      <c r="U20" s="393">
        <v>0</v>
      </c>
      <c r="V20" s="393">
        <v>0</v>
      </c>
      <c r="W20" s="393">
        <v>0</v>
      </c>
      <c r="X20" s="393">
        <v>0</v>
      </c>
      <c r="Y20" s="393">
        <v>0</v>
      </c>
      <c r="Z20" s="393">
        <v>0</v>
      </c>
      <c r="AA20" s="393">
        <v>0</v>
      </c>
      <c r="AB20" s="393">
        <v>0</v>
      </c>
      <c r="AC20" s="393">
        <v>0</v>
      </c>
      <c r="AD20" s="393">
        <v>0</v>
      </c>
      <c r="AE20" s="393">
        <v>0</v>
      </c>
      <c r="AF20" s="393">
        <v>0</v>
      </c>
      <c r="AG20" s="393">
        <v>0</v>
      </c>
      <c r="AH20" s="393">
        <v>0</v>
      </c>
      <c r="AI20" s="393">
        <v>0</v>
      </c>
      <c r="AJ20" s="393">
        <v>0</v>
      </c>
      <c r="AK20" s="393">
        <v>-7160</v>
      </c>
      <c r="AL20" s="393">
        <v>-7092</v>
      </c>
      <c r="AM20" s="1047">
        <f t="shared" si="68"/>
        <v>-16719</v>
      </c>
      <c r="AN20" s="1048">
        <f t="shared" si="69"/>
        <v>1074745</v>
      </c>
      <c r="AO20" s="393"/>
      <c r="AP20" s="393"/>
      <c r="AQ20" s="393"/>
      <c r="AR20" s="393"/>
      <c r="AS20" s="393">
        <v>0</v>
      </c>
      <c r="AT20" s="393">
        <v>0</v>
      </c>
      <c r="AU20" s="393">
        <v>0</v>
      </c>
      <c r="AV20" s="393">
        <v>0</v>
      </c>
      <c r="AW20" s="393">
        <v>0</v>
      </c>
      <c r="AX20" s="393">
        <v>0</v>
      </c>
      <c r="AY20" s="393">
        <v>0</v>
      </c>
      <c r="AZ20" s="393">
        <v>0</v>
      </c>
      <c r="BA20" s="393">
        <v>0</v>
      </c>
      <c r="BB20" s="393">
        <v>0</v>
      </c>
      <c r="BC20" s="393">
        <v>0</v>
      </c>
      <c r="BD20" s="393">
        <v>0</v>
      </c>
      <c r="BE20" s="393">
        <v>0</v>
      </c>
      <c r="BF20" s="393">
        <v>0</v>
      </c>
      <c r="BG20" s="393">
        <v>0</v>
      </c>
      <c r="BH20" s="393">
        <v>0</v>
      </c>
      <c r="BI20" s="393">
        <v>0</v>
      </c>
      <c r="BJ20" s="393">
        <v>0</v>
      </c>
      <c r="BK20" s="393">
        <v>0</v>
      </c>
      <c r="BL20" s="393">
        <v>0</v>
      </c>
      <c r="BM20" s="393">
        <v>0</v>
      </c>
      <c r="BN20" s="393">
        <v>0</v>
      </c>
      <c r="BO20" s="393">
        <v>0</v>
      </c>
      <c r="BP20" s="393">
        <v>0</v>
      </c>
      <c r="BQ20" s="393">
        <v>0</v>
      </c>
      <c r="BR20" s="393">
        <v>0</v>
      </c>
      <c r="BS20" s="393">
        <v>0</v>
      </c>
      <c r="BT20" s="393">
        <v>0</v>
      </c>
      <c r="BU20" s="393">
        <v>0</v>
      </c>
      <c r="BV20" s="393">
        <v>0</v>
      </c>
      <c r="BW20" s="393">
        <v>85</v>
      </c>
      <c r="BX20" s="393">
        <v>66</v>
      </c>
      <c r="BY20" s="393">
        <f t="shared" si="70"/>
        <v>151</v>
      </c>
      <c r="BZ20" s="1048">
        <f t="shared" si="71"/>
        <v>1074896</v>
      </c>
    </row>
    <row r="21" spans="1:78" s="146" customFormat="1" ht="15.6" customHeight="1">
      <c r="A21" s="1045">
        <v>17</v>
      </c>
      <c r="B21" s="1046" t="s">
        <v>55</v>
      </c>
      <c r="C21" s="393">
        <f>'2_State Distrib and Adjs'!AY21</f>
        <v>13122370</v>
      </c>
      <c r="D21" s="393">
        <v>-13840</v>
      </c>
      <c r="E21" s="393">
        <v>-1362422</v>
      </c>
      <c r="F21" s="393"/>
      <c r="G21" s="393">
        <v>-366443</v>
      </c>
      <c r="H21" s="393">
        <v>0</v>
      </c>
      <c r="I21" s="393">
        <v>0</v>
      </c>
      <c r="J21" s="393">
        <v>0</v>
      </c>
      <c r="K21" s="393">
        <v>0</v>
      </c>
      <c r="L21" s="393">
        <v>0</v>
      </c>
      <c r="M21" s="393">
        <v>0</v>
      </c>
      <c r="N21" s="393">
        <v>0</v>
      </c>
      <c r="O21" s="393">
        <v>-134621</v>
      </c>
      <c r="P21" s="393">
        <v>0</v>
      </c>
      <c r="Q21" s="393">
        <v>0</v>
      </c>
      <c r="R21" s="393">
        <v>0</v>
      </c>
      <c r="S21" s="393">
        <v>-412099</v>
      </c>
      <c r="T21" s="393">
        <v>-1226</v>
      </c>
      <c r="U21" s="393">
        <v>-68441</v>
      </c>
      <c r="V21" s="393">
        <v>0</v>
      </c>
      <c r="W21" s="393">
        <v>-150407</v>
      </c>
      <c r="X21" s="393">
        <v>-11861</v>
      </c>
      <c r="Y21" s="393">
        <v>0</v>
      </c>
      <c r="Z21" s="393">
        <v>0</v>
      </c>
      <c r="AA21" s="393">
        <v>0</v>
      </c>
      <c r="AB21" s="393">
        <v>0</v>
      </c>
      <c r="AC21" s="393">
        <v>299</v>
      </c>
      <c r="AD21" s="393">
        <v>0</v>
      </c>
      <c r="AE21" s="393">
        <v>-151026</v>
      </c>
      <c r="AF21" s="393">
        <v>0</v>
      </c>
      <c r="AG21" s="393">
        <v>-10318</v>
      </c>
      <c r="AH21" s="393">
        <v>-37021</v>
      </c>
      <c r="AI21" s="393">
        <v>0</v>
      </c>
      <c r="AJ21" s="393">
        <v>0</v>
      </c>
      <c r="AK21" s="393">
        <v>-57495</v>
      </c>
      <c r="AL21" s="393">
        <v>-86994</v>
      </c>
      <c r="AM21" s="1047">
        <f t="shared" si="68"/>
        <v>-2863915</v>
      </c>
      <c r="AN21" s="1048">
        <f t="shared" si="69"/>
        <v>10258455</v>
      </c>
      <c r="AO21" s="393">
        <v>-23659</v>
      </c>
      <c r="AP21" s="393"/>
      <c r="AQ21" s="393">
        <v>-3379</v>
      </c>
      <c r="AR21" s="393"/>
      <c r="AS21" s="393">
        <v>-1122</v>
      </c>
      <c r="AT21" s="393">
        <v>0</v>
      </c>
      <c r="AU21" s="393">
        <v>0</v>
      </c>
      <c r="AV21" s="393">
        <v>0</v>
      </c>
      <c r="AW21" s="393">
        <v>0</v>
      </c>
      <c r="AX21" s="393">
        <v>0</v>
      </c>
      <c r="AY21" s="393">
        <v>0</v>
      </c>
      <c r="AZ21" s="393">
        <v>0</v>
      </c>
      <c r="BA21" s="393">
        <v>-826</v>
      </c>
      <c r="BB21" s="393">
        <v>0</v>
      </c>
      <c r="BC21" s="393">
        <v>0</v>
      </c>
      <c r="BD21" s="393">
        <v>0</v>
      </c>
      <c r="BE21" s="393">
        <v>-479</v>
      </c>
      <c r="BF21" s="393">
        <v>-1</v>
      </c>
      <c r="BG21" s="393">
        <v>-559</v>
      </c>
      <c r="BH21" s="393">
        <v>0</v>
      </c>
      <c r="BI21" s="393">
        <v>-417</v>
      </c>
      <c r="BJ21" s="393">
        <v>-100</v>
      </c>
      <c r="BK21" s="393">
        <v>0</v>
      </c>
      <c r="BL21" s="393">
        <v>0</v>
      </c>
      <c r="BM21" s="393">
        <v>0</v>
      </c>
      <c r="BN21" s="393">
        <v>0</v>
      </c>
      <c r="BO21" s="393">
        <v>9</v>
      </c>
      <c r="BP21" s="393">
        <v>0</v>
      </c>
      <c r="BQ21" s="393">
        <v>-1465</v>
      </c>
      <c r="BR21" s="393">
        <v>0</v>
      </c>
      <c r="BS21" s="393">
        <v>879</v>
      </c>
      <c r="BT21" s="393">
        <v>265</v>
      </c>
      <c r="BU21" s="393">
        <v>0</v>
      </c>
      <c r="BV21" s="393">
        <v>0</v>
      </c>
      <c r="BW21" s="393">
        <v>114</v>
      </c>
      <c r="BX21" s="393">
        <v>102</v>
      </c>
      <c r="BY21" s="393">
        <f t="shared" si="70"/>
        <v>-6979</v>
      </c>
      <c r="BZ21" s="1048">
        <f t="shared" si="71"/>
        <v>10227817</v>
      </c>
    </row>
    <row r="22" spans="1:78" s="146" customFormat="1" ht="15.6" customHeight="1">
      <c r="A22" s="1045">
        <v>18</v>
      </c>
      <c r="B22" s="1046" t="s">
        <v>56</v>
      </c>
      <c r="C22" s="393">
        <f>'2_State Distrib and Adjs'!AY22</f>
        <v>559775</v>
      </c>
      <c r="D22" s="393">
        <v>-224</v>
      </c>
      <c r="E22" s="393"/>
      <c r="F22" s="393"/>
      <c r="G22" s="393">
        <v>0</v>
      </c>
      <c r="H22" s="393">
        <v>0</v>
      </c>
      <c r="I22" s="393">
        <v>0</v>
      </c>
      <c r="J22" s="393">
        <v>0</v>
      </c>
      <c r="K22" s="393">
        <v>0</v>
      </c>
      <c r="L22" s="393">
        <v>0</v>
      </c>
      <c r="M22" s="393">
        <v>0</v>
      </c>
      <c r="N22" s="393">
        <v>0</v>
      </c>
      <c r="O22" s="393">
        <v>0</v>
      </c>
      <c r="P22" s="393">
        <v>0</v>
      </c>
      <c r="Q22" s="393">
        <v>408</v>
      </c>
      <c r="R22" s="393">
        <v>0</v>
      </c>
      <c r="S22" s="393">
        <v>0</v>
      </c>
      <c r="T22" s="393">
        <v>0</v>
      </c>
      <c r="U22" s="393">
        <v>0</v>
      </c>
      <c r="V22" s="393">
        <v>0</v>
      </c>
      <c r="W22" s="393">
        <v>0</v>
      </c>
      <c r="X22" s="393">
        <v>0</v>
      </c>
      <c r="Y22" s="393">
        <v>0</v>
      </c>
      <c r="Z22" s="393">
        <v>0</v>
      </c>
      <c r="AA22" s="393">
        <v>0</v>
      </c>
      <c r="AB22" s="393">
        <v>0</v>
      </c>
      <c r="AC22" s="393">
        <v>0</v>
      </c>
      <c r="AD22" s="393">
        <v>0</v>
      </c>
      <c r="AE22" s="393">
        <v>0</v>
      </c>
      <c r="AF22" s="393">
        <v>0</v>
      </c>
      <c r="AG22" s="393">
        <v>0</v>
      </c>
      <c r="AH22" s="393">
        <v>0</v>
      </c>
      <c r="AI22" s="393">
        <v>0</v>
      </c>
      <c r="AJ22" s="393">
        <v>0</v>
      </c>
      <c r="AK22" s="393">
        <v>-1726</v>
      </c>
      <c r="AL22" s="393">
        <v>-1726</v>
      </c>
      <c r="AM22" s="1047">
        <f t="shared" si="68"/>
        <v>-3268</v>
      </c>
      <c r="AN22" s="1048">
        <f t="shared" si="69"/>
        <v>556507</v>
      </c>
      <c r="AO22" s="393"/>
      <c r="AP22" s="393"/>
      <c r="AQ22" s="393"/>
      <c r="AR22" s="393"/>
      <c r="AS22" s="393">
        <v>0</v>
      </c>
      <c r="AT22" s="393">
        <v>0</v>
      </c>
      <c r="AU22" s="393">
        <v>0</v>
      </c>
      <c r="AV22" s="393">
        <v>0</v>
      </c>
      <c r="AW22" s="393">
        <v>0</v>
      </c>
      <c r="AX22" s="393">
        <v>0</v>
      </c>
      <c r="AY22" s="393">
        <v>0</v>
      </c>
      <c r="AZ22" s="393">
        <v>0</v>
      </c>
      <c r="BA22" s="393">
        <v>0</v>
      </c>
      <c r="BB22" s="393">
        <v>0</v>
      </c>
      <c r="BC22" s="393">
        <v>6</v>
      </c>
      <c r="BD22" s="393">
        <v>0</v>
      </c>
      <c r="BE22" s="393">
        <v>0</v>
      </c>
      <c r="BF22" s="393">
        <v>0</v>
      </c>
      <c r="BG22" s="393">
        <v>0</v>
      </c>
      <c r="BH22" s="393">
        <v>0</v>
      </c>
      <c r="BI22" s="393">
        <v>0</v>
      </c>
      <c r="BJ22" s="393">
        <v>0</v>
      </c>
      <c r="BK22" s="393">
        <v>0</v>
      </c>
      <c r="BL22" s="393">
        <v>0</v>
      </c>
      <c r="BM22" s="393">
        <v>0</v>
      </c>
      <c r="BN22" s="393">
        <v>0</v>
      </c>
      <c r="BO22" s="393">
        <v>0</v>
      </c>
      <c r="BP22" s="393">
        <v>0</v>
      </c>
      <c r="BQ22" s="393">
        <v>0</v>
      </c>
      <c r="BR22" s="393">
        <v>0</v>
      </c>
      <c r="BS22" s="393">
        <v>0</v>
      </c>
      <c r="BT22" s="393">
        <v>0</v>
      </c>
      <c r="BU22" s="393">
        <v>0</v>
      </c>
      <c r="BV22" s="393">
        <v>0</v>
      </c>
      <c r="BW22" s="393">
        <v>-10</v>
      </c>
      <c r="BX22" s="393">
        <v>-10</v>
      </c>
      <c r="BY22" s="393">
        <f t="shared" si="70"/>
        <v>-14</v>
      </c>
      <c r="BZ22" s="1048">
        <f t="shared" si="71"/>
        <v>556493</v>
      </c>
    </row>
    <row r="23" spans="1:78" s="146" customFormat="1" ht="15.6" customHeight="1">
      <c r="A23" s="1045">
        <v>19</v>
      </c>
      <c r="B23" s="1046" t="s">
        <v>57</v>
      </c>
      <c r="C23" s="393">
        <f>'2_State Distrib and Adjs'!AY23</f>
        <v>946344</v>
      </c>
      <c r="D23" s="393">
        <v>-272</v>
      </c>
      <c r="E23" s="393"/>
      <c r="F23" s="393"/>
      <c r="G23" s="393">
        <v>0</v>
      </c>
      <c r="H23" s="393">
        <v>0</v>
      </c>
      <c r="I23" s="393">
        <v>0</v>
      </c>
      <c r="J23" s="393">
        <v>-605</v>
      </c>
      <c r="K23" s="393">
        <v>0</v>
      </c>
      <c r="L23" s="393">
        <v>0</v>
      </c>
      <c r="M23" s="393">
        <v>0</v>
      </c>
      <c r="N23" s="393">
        <v>0</v>
      </c>
      <c r="O23" s="393">
        <v>-1877</v>
      </c>
      <c r="P23" s="393">
        <v>0</v>
      </c>
      <c r="Q23" s="393">
        <v>0</v>
      </c>
      <c r="R23" s="393">
        <v>0</v>
      </c>
      <c r="S23" s="393">
        <v>518</v>
      </c>
      <c r="T23" s="393">
        <v>0</v>
      </c>
      <c r="U23" s="393">
        <v>-385</v>
      </c>
      <c r="V23" s="393">
        <v>0</v>
      </c>
      <c r="W23" s="393">
        <v>-11661</v>
      </c>
      <c r="X23" s="393">
        <v>0</v>
      </c>
      <c r="Y23" s="393">
        <v>0</v>
      </c>
      <c r="Z23" s="393">
        <v>0</v>
      </c>
      <c r="AA23" s="393">
        <v>0</v>
      </c>
      <c r="AB23" s="393">
        <v>0</v>
      </c>
      <c r="AC23" s="393">
        <v>0</v>
      </c>
      <c r="AD23" s="393">
        <v>0</v>
      </c>
      <c r="AE23" s="393">
        <v>0</v>
      </c>
      <c r="AF23" s="393">
        <v>0</v>
      </c>
      <c r="AG23" s="393">
        <v>0</v>
      </c>
      <c r="AH23" s="393">
        <v>0</v>
      </c>
      <c r="AI23" s="393">
        <v>0</v>
      </c>
      <c r="AJ23" s="393">
        <v>0</v>
      </c>
      <c r="AK23" s="393">
        <v>-1891</v>
      </c>
      <c r="AL23" s="393">
        <v>-5819</v>
      </c>
      <c r="AM23" s="1047">
        <f t="shared" si="68"/>
        <v>-21992</v>
      </c>
      <c r="AN23" s="1048">
        <f t="shared" si="69"/>
        <v>924352</v>
      </c>
      <c r="AO23" s="393"/>
      <c r="AP23" s="393"/>
      <c r="AQ23" s="393"/>
      <c r="AR23" s="393"/>
      <c r="AS23" s="393">
        <v>0</v>
      </c>
      <c r="AT23" s="393">
        <v>0</v>
      </c>
      <c r="AU23" s="393">
        <v>0</v>
      </c>
      <c r="AV23" s="393">
        <v>-15</v>
      </c>
      <c r="AW23" s="393">
        <v>0</v>
      </c>
      <c r="AX23" s="393">
        <v>0</v>
      </c>
      <c r="AY23" s="393">
        <v>0</v>
      </c>
      <c r="AZ23" s="393">
        <v>0</v>
      </c>
      <c r="BA23" s="393">
        <v>-12</v>
      </c>
      <c r="BB23" s="393">
        <v>0</v>
      </c>
      <c r="BC23" s="393">
        <v>0</v>
      </c>
      <c r="BD23" s="393">
        <v>0</v>
      </c>
      <c r="BE23" s="393">
        <v>8</v>
      </c>
      <c r="BF23" s="393">
        <v>0</v>
      </c>
      <c r="BG23" s="393">
        <v>-4</v>
      </c>
      <c r="BH23" s="393">
        <v>0</v>
      </c>
      <c r="BI23" s="393">
        <v>-60</v>
      </c>
      <c r="BJ23" s="393">
        <v>0</v>
      </c>
      <c r="BK23" s="393">
        <v>0</v>
      </c>
      <c r="BL23" s="393">
        <v>0</v>
      </c>
      <c r="BM23" s="393">
        <v>0</v>
      </c>
      <c r="BN23" s="393">
        <v>0</v>
      </c>
      <c r="BO23" s="393">
        <v>0</v>
      </c>
      <c r="BP23" s="393">
        <v>0</v>
      </c>
      <c r="BQ23" s="393">
        <v>0</v>
      </c>
      <c r="BR23" s="393">
        <v>0</v>
      </c>
      <c r="BS23" s="393">
        <v>0</v>
      </c>
      <c r="BT23" s="393">
        <v>0</v>
      </c>
      <c r="BU23" s="393">
        <v>0</v>
      </c>
      <c r="BV23" s="393">
        <v>0</v>
      </c>
      <c r="BW23" s="393">
        <v>11</v>
      </c>
      <c r="BX23" s="393">
        <v>-30</v>
      </c>
      <c r="BY23" s="393">
        <f t="shared" si="70"/>
        <v>-102</v>
      </c>
      <c r="BZ23" s="1048">
        <f t="shared" si="71"/>
        <v>924250</v>
      </c>
    </row>
    <row r="24" spans="1:78" s="146" customFormat="1" ht="15.6" customHeight="1">
      <c r="A24" s="1032">
        <v>20</v>
      </c>
      <c r="B24" s="1033" t="s">
        <v>58</v>
      </c>
      <c r="C24" s="1034">
        <f>'2_State Distrib and Adjs'!AY24</f>
        <v>2887835</v>
      </c>
      <c r="D24" s="1034">
        <v>-1629</v>
      </c>
      <c r="E24" s="1034"/>
      <c r="F24" s="1034"/>
      <c r="G24" s="1034">
        <v>0</v>
      </c>
      <c r="H24" s="1034">
        <v>0</v>
      </c>
      <c r="I24" s="1034">
        <v>0</v>
      </c>
      <c r="J24" s="1034">
        <v>0</v>
      </c>
      <c r="K24" s="1034">
        <v>0</v>
      </c>
      <c r="L24" s="1034">
        <v>0</v>
      </c>
      <c r="M24" s="1034">
        <v>-209</v>
      </c>
      <c r="N24" s="1034">
        <v>0</v>
      </c>
      <c r="O24" s="1034">
        <v>0</v>
      </c>
      <c r="P24" s="1034">
        <v>0</v>
      </c>
      <c r="Q24" s="1034">
        <v>0</v>
      </c>
      <c r="R24" s="1034">
        <v>0</v>
      </c>
      <c r="S24" s="1034">
        <v>0</v>
      </c>
      <c r="T24" s="1034">
        <v>0</v>
      </c>
      <c r="U24" s="1034">
        <v>0</v>
      </c>
      <c r="V24" s="1034">
        <v>0</v>
      </c>
      <c r="W24" s="1034">
        <v>0</v>
      </c>
      <c r="X24" s="1034">
        <v>0</v>
      </c>
      <c r="Y24" s="1034">
        <v>0</v>
      </c>
      <c r="Z24" s="1034">
        <v>0</v>
      </c>
      <c r="AA24" s="1034">
        <v>0</v>
      </c>
      <c r="AB24" s="1034">
        <v>0</v>
      </c>
      <c r="AC24" s="1034">
        <v>0</v>
      </c>
      <c r="AD24" s="1034">
        <v>0</v>
      </c>
      <c r="AE24" s="1034">
        <v>0</v>
      </c>
      <c r="AF24" s="1034">
        <v>0</v>
      </c>
      <c r="AG24" s="1034">
        <v>0</v>
      </c>
      <c r="AH24" s="1034">
        <v>0</v>
      </c>
      <c r="AI24" s="1034">
        <v>0</v>
      </c>
      <c r="AJ24" s="1034">
        <v>0</v>
      </c>
      <c r="AK24" s="1034">
        <v>-4488</v>
      </c>
      <c r="AL24" s="1034">
        <v>-2012</v>
      </c>
      <c r="AM24" s="1035">
        <f t="shared" si="68"/>
        <v>-8338</v>
      </c>
      <c r="AN24" s="1036">
        <f t="shared" si="69"/>
        <v>2879497</v>
      </c>
      <c r="AO24" s="1034"/>
      <c r="AP24" s="1034"/>
      <c r="AQ24" s="1034"/>
      <c r="AR24" s="1034"/>
      <c r="AS24" s="1034">
        <v>0</v>
      </c>
      <c r="AT24" s="1034">
        <v>0</v>
      </c>
      <c r="AU24" s="1034">
        <v>0</v>
      </c>
      <c r="AV24" s="1034">
        <v>0</v>
      </c>
      <c r="AW24" s="1034">
        <v>0</v>
      </c>
      <c r="AX24" s="1034">
        <v>0</v>
      </c>
      <c r="AY24" s="1034">
        <v>0</v>
      </c>
      <c r="AZ24" s="1034">
        <v>0</v>
      </c>
      <c r="BA24" s="1034">
        <v>0</v>
      </c>
      <c r="BB24" s="1034">
        <v>0</v>
      </c>
      <c r="BC24" s="1034">
        <v>0</v>
      </c>
      <c r="BD24" s="1034">
        <v>0</v>
      </c>
      <c r="BE24" s="1034">
        <v>0</v>
      </c>
      <c r="BF24" s="1034">
        <v>0</v>
      </c>
      <c r="BG24" s="1034">
        <v>0</v>
      </c>
      <c r="BH24" s="1034">
        <v>0</v>
      </c>
      <c r="BI24" s="1034">
        <v>0</v>
      </c>
      <c r="BJ24" s="1034">
        <v>0</v>
      </c>
      <c r="BK24" s="1034">
        <v>0</v>
      </c>
      <c r="BL24" s="1034">
        <v>0</v>
      </c>
      <c r="BM24" s="1034">
        <v>0</v>
      </c>
      <c r="BN24" s="1034">
        <v>0</v>
      </c>
      <c r="BO24" s="1034">
        <v>0</v>
      </c>
      <c r="BP24" s="1034">
        <v>0</v>
      </c>
      <c r="BQ24" s="1034">
        <v>0</v>
      </c>
      <c r="BR24" s="1034">
        <v>0</v>
      </c>
      <c r="BS24" s="1034">
        <v>0</v>
      </c>
      <c r="BT24" s="1034">
        <v>0</v>
      </c>
      <c r="BU24" s="1034">
        <v>0</v>
      </c>
      <c r="BV24" s="1034">
        <v>0</v>
      </c>
      <c r="BW24" s="1034">
        <v>-8</v>
      </c>
      <c r="BX24" s="1034">
        <v>6</v>
      </c>
      <c r="BY24" s="1034">
        <f t="shared" si="70"/>
        <v>-2</v>
      </c>
      <c r="BZ24" s="1036">
        <f t="shared" si="71"/>
        <v>2879495</v>
      </c>
    </row>
    <row r="25" spans="1:78" s="146" customFormat="1" ht="15.6" customHeight="1">
      <c r="A25" s="1045">
        <v>21</v>
      </c>
      <c r="B25" s="1046" t="s">
        <v>59</v>
      </c>
      <c r="C25" s="393">
        <f>'2_State Distrib and Adjs'!AY25</f>
        <v>1828407</v>
      </c>
      <c r="D25" s="393">
        <v>-906</v>
      </c>
      <c r="E25" s="393"/>
      <c r="F25" s="393"/>
      <c r="G25" s="393">
        <v>0</v>
      </c>
      <c r="H25" s="393">
        <v>0</v>
      </c>
      <c r="I25" s="393">
        <v>0</v>
      </c>
      <c r="J25" s="393">
        <v>0</v>
      </c>
      <c r="K25" s="393">
        <v>0</v>
      </c>
      <c r="L25" s="393">
        <v>0</v>
      </c>
      <c r="M25" s="393">
        <v>0</v>
      </c>
      <c r="N25" s="393">
        <v>0</v>
      </c>
      <c r="O25" s="393">
        <v>0</v>
      </c>
      <c r="P25" s="393">
        <v>0</v>
      </c>
      <c r="Q25" s="393">
        <v>0</v>
      </c>
      <c r="R25" s="393">
        <v>0</v>
      </c>
      <c r="S25" s="393">
        <v>0</v>
      </c>
      <c r="T25" s="393">
        <v>-62</v>
      </c>
      <c r="U25" s="393">
        <v>0</v>
      </c>
      <c r="V25" s="393">
        <v>0</v>
      </c>
      <c r="W25" s="393">
        <v>0</v>
      </c>
      <c r="X25" s="393">
        <v>0</v>
      </c>
      <c r="Y25" s="393">
        <v>0</v>
      </c>
      <c r="Z25" s="393">
        <v>0</v>
      </c>
      <c r="AA25" s="393">
        <v>0</v>
      </c>
      <c r="AB25" s="393">
        <v>0</v>
      </c>
      <c r="AC25" s="393">
        <v>0</v>
      </c>
      <c r="AD25" s="393">
        <v>0</v>
      </c>
      <c r="AE25" s="393">
        <v>0</v>
      </c>
      <c r="AF25" s="393">
        <v>0</v>
      </c>
      <c r="AG25" s="393">
        <v>0</v>
      </c>
      <c r="AH25" s="393">
        <v>0</v>
      </c>
      <c r="AI25" s="393">
        <v>0</v>
      </c>
      <c r="AJ25" s="393">
        <v>0</v>
      </c>
      <c r="AK25" s="393">
        <v>732</v>
      </c>
      <c r="AL25" s="393">
        <v>-970</v>
      </c>
      <c r="AM25" s="1047">
        <f t="shared" si="68"/>
        <v>-1206</v>
      </c>
      <c r="AN25" s="1048">
        <f t="shared" si="69"/>
        <v>1827201</v>
      </c>
      <c r="AO25" s="393"/>
      <c r="AP25" s="393"/>
      <c r="AQ25" s="393"/>
      <c r="AR25" s="393"/>
      <c r="AS25" s="393">
        <v>0</v>
      </c>
      <c r="AT25" s="393">
        <v>0</v>
      </c>
      <c r="AU25" s="393">
        <v>0</v>
      </c>
      <c r="AV25" s="393">
        <v>0</v>
      </c>
      <c r="AW25" s="393">
        <v>0</v>
      </c>
      <c r="AX25" s="393">
        <v>0</v>
      </c>
      <c r="AY25" s="393">
        <v>0</v>
      </c>
      <c r="AZ25" s="393">
        <v>0</v>
      </c>
      <c r="BA25" s="393">
        <v>0</v>
      </c>
      <c r="BB25" s="393">
        <v>0</v>
      </c>
      <c r="BC25" s="393">
        <v>0</v>
      </c>
      <c r="BD25" s="393">
        <v>0</v>
      </c>
      <c r="BE25" s="393">
        <v>0</v>
      </c>
      <c r="BF25" s="393">
        <v>3</v>
      </c>
      <c r="BG25" s="393">
        <v>0</v>
      </c>
      <c r="BH25" s="393">
        <v>0</v>
      </c>
      <c r="BI25" s="393">
        <v>0</v>
      </c>
      <c r="BJ25" s="393">
        <v>0</v>
      </c>
      <c r="BK25" s="393">
        <v>0</v>
      </c>
      <c r="BL25" s="393">
        <v>0</v>
      </c>
      <c r="BM25" s="393">
        <v>0</v>
      </c>
      <c r="BN25" s="393">
        <v>0</v>
      </c>
      <c r="BO25" s="393">
        <v>0</v>
      </c>
      <c r="BP25" s="393">
        <v>0</v>
      </c>
      <c r="BQ25" s="393">
        <v>0</v>
      </c>
      <c r="BR25" s="393">
        <v>0</v>
      </c>
      <c r="BS25" s="393">
        <v>0</v>
      </c>
      <c r="BT25" s="393">
        <v>0</v>
      </c>
      <c r="BU25" s="393">
        <v>0</v>
      </c>
      <c r="BV25" s="393">
        <v>0</v>
      </c>
      <c r="BW25" s="393">
        <v>30</v>
      </c>
      <c r="BX25" s="393">
        <v>2</v>
      </c>
      <c r="BY25" s="393">
        <f t="shared" si="70"/>
        <v>35</v>
      </c>
      <c r="BZ25" s="1048">
        <f t="shared" si="71"/>
        <v>1827236</v>
      </c>
    </row>
    <row r="26" spans="1:78" s="146" customFormat="1" ht="15.6" customHeight="1">
      <c r="A26" s="1045">
        <v>22</v>
      </c>
      <c r="B26" s="1046" t="s">
        <v>60</v>
      </c>
      <c r="C26" s="393">
        <f>'2_State Distrib and Adjs'!AY26</f>
        <v>1743071</v>
      </c>
      <c r="D26" s="393">
        <v>-262</v>
      </c>
      <c r="E26" s="393"/>
      <c r="F26" s="393"/>
      <c r="G26" s="393">
        <v>0</v>
      </c>
      <c r="H26" s="393">
        <v>0</v>
      </c>
      <c r="I26" s="393">
        <v>0</v>
      </c>
      <c r="J26" s="393">
        <v>0</v>
      </c>
      <c r="K26" s="393">
        <v>0</v>
      </c>
      <c r="L26" s="393">
        <v>0</v>
      </c>
      <c r="M26" s="393">
        <v>0</v>
      </c>
      <c r="N26" s="393">
        <v>0</v>
      </c>
      <c r="O26" s="393">
        <v>0</v>
      </c>
      <c r="P26" s="393">
        <v>0</v>
      </c>
      <c r="Q26" s="393">
        <v>0</v>
      </c>
      <c r="R26" s="393">
        <v>0</v>
      </c>
      <c r="S26" s="393">
        <v>0</v>
      </c>
      <c r="T26" s="393">
        <v>0</v>
      </c>
      <c r="U26" s="393">
        <v>0</v>
      </c>
      <c r="V26" s="393">
        <v>0</v>
      </c>
      <c r="W26" s="393">
        <v>0</v>
      </c>
      <c r="X26" s="393">
        <v>0</v>
      </c>
      <c r="Y26" s="393">
        <v>0</v>
      </c>
      <c r="Z26" s="393">
        <v>0</v>
      </c>
      <c r="AA26" s="393">
        <v>0</v>
      </c>
      <c r="AB26" s="393">
        <v>0</v>
      </c>
      <c r="AC26" s="393">
        <v>0</v>
      </c>
      <c r="AD26" s="393">
        <v>0</v>
      </c>
      <c r="AE26" s="393">
        <v>0</v>
      </c>
      <c r="AF26" s="393">
        <v>0</v>
      </c>
      <c r="AG26" s="393">
        <v>0</v>
      </c>
      <c r="AH26" s="393">
        <v>0</v>
      </c>
      <c r="AI26" s="393">
        <v>0</v>
      </c>
      <c r="AJ26" s="393">
        <v>0</v>
      </c>
      <c r="AK26" s="393">
        <v>-1875</v>
      </c>
      <c r="AL26" s="393">
        <v>-2500</v>
      </c>
      <c r="AM26" s="1047">
        <f t="shared" si="68"/>
        <v>-4637</v>
      </c>
      <c r="AN26" s="1048">
        <f t="shared" si="69"/>
        <v>1738434</v>
      </c>
      <c r="AO26" s="393"/>
      <c r="AP26" s="393"/>
      <c r="AQ26" s="393"/>
      <c r="AR26" s="393"/>
      <c r="AS26" s="393">
        <v>0</v>
      </c>
      <c r="AT26" s="393">
        <v>0</v>
      </c>
      <c r="AU26" s="393">
        <v>0</v>
      </c>
      <c r="AV26" s="393">
        <v>0</v>
      </c>
      <c r="AW26" s="393">
        <v>0</v>
      </c>
      <c r="AX26" s="393">
        <v>0</v>
      </c>
      <c r="AY26" s="393">
        <v>0</v>
      </c>
      <c r="AZ26" s="393">
        <v>0</v>
      </c>
      <c r="BA26" s="393">
        <v>0</v>
      </c>
      <c r="BB26" s="393">
        <v>0</v>
      </c>
      <c r="BC26" s="393">
        <v>0</v>
      </c>
      <c r="BD26" s="393">
        <v>0</v>
      </c>
      <c r="BE26" s="393">
        <v>0</v>
      </c>
      <c r="BF26" s="393">
        <v>0</v>
      </c>
      <c r="BG26" s="393">
        <v>0</v>
      </c>
      <c r="BH26" s="393">
        <v>0</v>
      </c>
      <c r="BI26" s="393">
        <v>0</v>
      </c>
      <c r="BJ26" s="393">
        <v>0</v>
      </c>
      <c r="BK26" s="393">
        <v>0</v>
      </c>
      <c r="BL26" s="393">
        <v>0</v>
      </c>
      <c r="BM26" s="393">
        <v>0</v>
      </c>
      <c r="BN26" s="393">
        <v>0</v>
      </c>
      <c r="BO26" s="393">
        <v>0</v>
      </c>
      <c r="BP26" s="393">
        <v>0</v>
      </c>
      <c r="BQ26" s="393">
        <v>0</v>
      </c>
      <c r="BR26" s="393">
        <v>0</v>
      </c>
      <c r="BS26" s="393">
        <v>0</v>
      </c>
      <c r="BT26" s="393">
        <v>0</v>
      </c>
      <c r="BU26" s="393">
        <v>0</v>
      </c>
      <c r="BV26" s="393">
        <v>0</v>
      </c>
      <c r="BW26" s="393">
        <v>-7</v>
      </c>
      <c r="BX26" s="393">
        <v>-3</v>
      </c>
      <c r="BY26" s="393">
        <f t="shared" si="70"/>
        <v>-10</v>
      </c>
      <c r="BZ26" s="1048">
        <f t="shared" si="71"/>
        <v>1738424</v>
      </c>
    </row>
    <row r="27" spans="1:78" s="146" customFormat="1" ht="15.6" customHeight="1">
      <c r="A27" s="1045">
        <v>23</v>
      </c>
      <c r="B27" s="1046" t="s">
        <v>61</v>
      </c>
      <c r="C27" s="393">
        <f>'2_State Distrib and Adjs'!AY27</f>
        <v>6011599</v>
      </c>
      <c r="D27" s="393">
        <v>-351</v>
      </c>
      <c r="E27" s="393"/>
      <c r="F27" s="393"/>
      <c r="G27" s="393">
        <v>0</v>
      </c>
      <c r="H27" s="393">
        <v>0</v>
      </c>
      <c r="I27" s="393">
        <v>-1714</v>
      </c>
      <c r="J27" s="393">
        <v>0</v>
      </c>
      <c r="K27" s="393">
        <v>0</v>
      </c>
      <c r="L27" s="393">
        <v>0</v>
      </c>
      <c r="M27" s="393">
        <v>0</v>
      </c>
      <c r="N27" s="393">
        <v>0</v>
      </c>
      <c r="O27" s="393">
        <v>0</v>
      </c>
      <c r="P27" s="393">
        <v>0</v>
      </c>
      <c r="Q27" s="393">
        <v>0</v>
      </c>
      <c r="R27" s="393">
        <v>0</v>
      </c>
      <c r="S27" s="393">
        <v>0</v>
      </c>
      <c r="T27" s="393">
        <v>0</v>
      </c>
      <c r="U27" s="393">
        <v>0</v>
      </c>
      <c r="V27" s="393">
        <v>0</v>
      </c>
      <c r="W27" s="393">
        <v>0</v>
      </c>
      <c r="X27" s="393">
        <v>0</v>
      </c>
      <c r="Y27" s="393">
        <v>0</v>
      </c>
      <c r="Z27" s="393">
        <v>0</v>
      </c>
      <c r="AA27" s="393">
        <v>-25403</v>
      </c>
      <c r="AB27" s="393">
        <v>-1142</v>
      </c>
      <c r="AC27" s="393">
        <v>-280</v>
      </c>
      <c r="AD27" s="393">
        <v>0</v>
      </c>
      <c r="AE27" s="393">
        <v>0</v>
      </c>
      <c r="AF27" s="393">
        <v>0</v>
      </c>
      <c r="AG27" s="393">
        <v>0</v>
      </c>
      <c r="AH27" s="393">
        <v>0</v>
      </c>
      <c r="AI27" s="393">
        <v>0</v>
      </c>
      <c r="AJ27" s="393">
        <v>0</v>
      </c>
      <c r="AK27" s="393">
        <v>-6292</v>
      </c>
      <c r="AL27" s="393">
        <v>-12197</v>
      </c>
      <c r="AM27" s="1047">
        <f t="shared" si="68"/>
        <v>-47379</v>
      </c>
      <c r="AN27" s="1048">
        <f t="shared" si="69"/>
        <v>5964220</v>
      </c>
      <c r="AO27" s="393"/>
      <c r="AP27" s="393"/>
      <c r="AQ27" s="393"/>
      <c r="AR27" s="393"/>
      <c r="AS27" s="393">
        <v>0</v>
      </c>
      <c r="AT27" s="393">
        <v>0</v>
      </c>
      <c r="AU27" s="393">
        <v>-17</v>
      </c>
      <c r="AV27" s="393">
        <v>0</v>
      </c>
      <c r="AW27" s="393">
        <v>0</v>
      </c>
      <c r="AX27" s="393">
        <v>0</v>
      </c>
      <c r="AY27" s="393">
        <v>0</v>
      </c>
      <c r="AZ27" s="393">
        <v>0</v>
      </c>
      <c r="BA27" s="393">
        <v>0</v>
      </c>
      <c r="BB27" s="393">
        <v>0</v>
      </c>
      <c r="BC27" s="393">
        <v>0</v>
      </c>
      <c r="BD27" s="393">
        <v>0</v>
      </c>
      <c r="BE27" s="393">
        <v>0</v>
      </c>
      <c r="BF27" s="393">
        <v>0</v>
      </c>
      <c r="BG27" s="393">
        <v>0</v>
      </c>
      <c r="BH27" s="393">
        <v>0</v>
      </c>
      <c r="BI27" s="393">
        <v>0</v>
      </c>
      <c r="BJ27" s="393">
        <v>0</v>
      </c>
      <c r="BK27" s="393">
        <v>0</v>
      </c>
      <c r="BL27" s="393">
        <v>0</v>
      </c>
      <c r="BM27" s="393">
        <v>-146</v>
      </c>
      <c r="BN27" s="393">
        <v>-8</v>
      </c>
      <c r="BO27" s="393">
        <v>26</v>
      </c>
      <c r="BP27" s="393">
        <v>0</v>
      </c>
      <c r="BQ27" s="393">
        <v>0</v>
      </c>
      <c r="BR27" s="393">
        <v>0</v>
      </c>
      <c r="BS27" s="393">
        <v>0</v>
      </c>
      <c r="BT27" s="393">
        <v>0</v>
      </c>
      <c r="BU27" s="393">
        <v>0</v>
      </c>
      <c r="BV27" s="393">
        <v>0</v>
      </c>
      <c r="BW27" s="393">
        <v>-27</v>
      </c>
      <c r="BX27" s="393">
        <v>-50</v>
      </c>
      <c r="BY27" s="393">
        <f t="shared" si="70"/>
        <v>-222</v>
      </c>
      <c r="BZ27" s="1048">
        <f t="shared" si="71"/>
        <v>5963998</v>
      </c>
    </row>
    <row r="28" spans="1:78" s="146" customFormat="1" ht="15.6" customHeight="1">
      <c r="A28" s="1045">
        <v>24</v>
      </c>
      <c r="B28" s="1046" t="s">
        <v>62</v>
      </c>
      <c r="C28" s="393">
        <f>'2_State Distrib and Adjs'!AY28</f>
        <v>1225433</v>
      </c>
      <c r="D28" s="393">
        <v>-948</v>
      </c>
      <c r="E28" s="393"/>
      <c r="F28" s="393"/>
      <c r="G28" s="393">
        <v>-3059</v>
      </c>
      <c r="H28" s="393">
        <v>0</v>
      </c>
      <c r="I28" s="393">
        <v>0</v>
      </c>
      <c r="J28" s="393">
        <v>0</v>
      </c>
      <c r="K28" s="393">
        <v>0</v>
      </c>
      <c r="L28" s="393">
        <v>0</v>
      </c>
      <c r="M28" s="393">
        <v>0</v>
      </c>
      <c r="N28" s="393">
        <v>0</v>
      </c>
      <c r="O28" s="393">
        <v>-10027</v>
      </c>
      <c r="P28" s="393">
        <v>0</v>
      </c>
      <c r="Q28" s="393">
        <v>0</v>
      </c>
      <c r="R28" s="393">
        <v>0</v>
      </c>
      <c r="S28" s="393">
        <v>-9178</v>
      </c>
      <c r="T28" s="393">
        <v>0</v>
      </c>
      <c r="U28" s="393">
        <v>0</v>
      </c>
      <c r="V28" s="393">
        <v>0</v>
      </c>
      <c r="W28" s="393">
        <v>0</v>
      </c>
      <c r="X28" s="393">
        <v>-227301</v>
      </c>
      <c r="Y28" s="393">
        <v>0</v>
      </c>
      <c r="Z28" s="393">
        <v>0</v>
      </c>
      <c r="AA28" s="393">
        <v>0</v>
      </c>
      <c r="AB28" s="393">
        <v>0</v>
      </c>
      <c r="AC28" s="393">
        <v>0</v>
      </c>
      <c r="AD28" s="393">
        <v>0</v>
      </c>
      <c r="AE28" s="393">
        <v>0</v>
      </c>
      <c r="AF28" s="393">
        <v>0</v>
      </c>
      <c r="AG28" s="393">
        <v>0</v>
      </c>
      <c r="AH28" s="393">
        <v>0</v>
      </c>
      <c r="AI28" s="393">
        <v>0</v>
      </c>
      <c r="AJ28" s="393">
        <v>0</v>
      </c>
      <c r="AK28" s="393">
        <v>-2919</v>
      </c>
      <c r="AL28" s="393">
        <v>-32256</v>
      </c>
      <c r="AM28" s="1047">
        <f t="shared" si="68"/>
        <v>-285688</v>
      </c>
      <c r="AN28" s="1048">
        <f t="shared" si="69"/>
        <v>939745</v>
      </c>
      <c r="AO28" s="393"/>
      <c r="AP28" s="393"/>
      <c r="AQ28" s="393"/>
      <c r="AR28" s="393"/>
      <c r="AS28" s="393">
        <v>-31</v>
      </c>
      <c r="AT28" s="393">
        <v>0</v>
      </c>
      <c r="AU28" s="393">
        <v>0</v>
      </c>
      <c r="AV28" s="393">
        <v>0</v>
      </c>
      <c r="AW28" s="393">
        <v>0</v>
      </c>
      <c r="AX28" s="393">
        <v>0</v>
      </c>
      <c r="AY28" s="393">
        <v>0</v>
      </c>
      <c r="AZ28" s="393">
        <v>0</v>
      </c>
      <c r="BA28" s="393">
        <v>-88</v>
      </c>
      <c r="BB28" s="393">
        <v>0</v>
      </c>
      <c r="BC28" s="393">
        <v>0</v>
      </c>
      <c r="BD28" s="393">
        <v>0</v>
      </c>
      <c r="BE28" s="393">
        <v>-92</v>
      </c>
      <c r="BF28" s="393">
        <v>0</v>
      </c>
      <c r="BG28" s="393">
        <v>0</v>
      </c>
      <c r="BH28" s="393">
        <v>0</v>
      </c>
      <c r="BI28" s="393">
        <v>0</v>
      </c>
      <c r="BJ28" s="393">
        <v>-19</v>
      </c>
      <c r="BK28" s="393">
        <v>0</v>
      </c>
      <c r="BL28" s="393">
        <v>0</v>
      </c>
      <c r="BM28" s="393">
        <v>0</v>
      </c>
      <c r="BN28" s="393">
        <v>0</v>
      </c>
      <c r="BO28" s="393">
        <v>0</v>
      </c>
      <c r="BP28" s="393">
        <v>0</v>
      </c>
      <c r="BQ28" s="393">
        <v>0</v>
      </c>
      <c r="BR28" s="393">
        <v>0</v>
      </c>
      <c r="BS28" s="393">
        <v>0</v>
      </c>
      <c r="BT28" s="393">
        <v>0</v>
      </c>
      <c r="BU28" s="393">
        <v>0</v>
      </c>
      <c r="BV28" s="393">
        <v>0</v>
      </c>
      <c r="BW28" s="393">
        <v>66</v>
      </c>
      <c r="BX28" s="393">
        <v>-271</v>
      </c>
      <c r="BY28" s="393">
        <f t="shared" si="70"/>
        <v>-435</v>
      </c>
      <c r="BZ28" s="1048">
        <f t="shared" si="71"/>
        <v>939310</v>
      </c>
    </row>
    <row r="29" spans="1:78" s="146" customFormat="1" ht="15.6" customHeight="1">
      <c r="A29" s="1032">
        <v>25</v>
      </c>
      <c r="B29" s="1033" t="s">
        <v>63</v>
      </c>
      <c r="C29" s="1034">
        <f>'2_State Distrib and Adjs'!AY29</f>
        <v>860160</v>
      </c>
      <c r="D29" s="1034">
        <v>0</v>
      </c>
      <c r="E29" s="1034"/>
      <c r="F29" s="1034"/>
      <c r="G29" s="1034">
        <v>0</v>
      </c>
      <c r="H29" s="1034">
        <v>0</v>
      </c>
      <c r="I29" s="1034">
        <v>0</v>
      </c>
      <c r="J29" s="1034">
        <v>0</v>
      </c>
      <c r="K29" s="1034">
        <v>0</v>
      </c>
      <c r="L29" s="1034">
        <v>0</v>
      </c>
      <c r="M29" s="1034">
        <v>0</v>
      </c>
      <c r="N29" s="1034">
        <v>0</v>
      </c>
      <c r="O29" s="1034">
        <v>0</v>
      </c>
      <c r="P29" s="1034">
        <v>0</v>
      </c>
      <c r="Q29" s="1034">
        <v>0</v>
      </c>
      <c r="R29" s="1034">
        <v>0</v>
      </c>
      <c r="S29" s="1034">
        <v>0</v>
      </c>
      <c r="T29" s="1034">
        <v>0</v>
      </c>
      <c r="U29" s="1034">
        <v>0</v>
      </c>
      <c r="V29" s="1034">
        <v>0</v>
      </c>
      <c r="W29" s="1034">
        <v>0</v>
      </c>
      <c r="X29" s="1034">
        <v>0</v>
      </c>
      <c r="Y29" s="1034">
        <v>0</v>
      </c>
      <c r="Z29" s="1034">
        <v>0</v>
      </c>
      <c r="AA29" s="1034">
        <v>0</v>
      </c>
      <c r="AB29" s="1034">
        <v>0</v>
      </c>
      <c r="AC29" s="1034">
        <v>0</v>
      </c>
      <c r="AD29" s="1034">
        <v>0</v>
      </c>
      <c r="AE29" s="1034">
        <v>0</v>
      </c>
      <c r="AF29" s="1034">
        <v>-6574</v>
      </c>
      <c r="AG29" s="1034">
        <v>0</v>
      </c>
      <c r="AH29" s="1034">
        <v>0</v>
      </c>
      <c r="AI29" s="1034">
        <v>0</v>
      </c>
      <c r="AJ29" s="1034">
        <v>0</v>
      </c>
      <c r="AK29" s="1034">
        <v>-4702</v>
      </c>
      <c r="AL29" s="1034">
        <v>2060</v>
      </c>
      <c r="AM29" s="1035">
        <f t="shared" si="68"/>
        <v>-9216</v>
      </c>
      <c r="AN29" s="1036">
        <f t="shared" si="69"/>
        <v>850944</v>
      </c>
      <c r="AO29" s="1034"/>
      <c r="AP29" s="1034"/>
      <c r="AQ29" s="1034"/>
      <c r="AR29" s="1034"/>
      <c r="AS29" s="1034">
        <v>0</v>
      </c>
      <c r="AT29" s="1034">
        <v>0</v>
      </c>
      <c r="AU29" s="1034">
        <v>0</v>
      </c>
      <c r="AV29" s="1034">
        <v>0</v>
      </c>
      <c r="AW29" s="1034">
        <v>0</v>
      </c>
      <c r="AX29" s="1034">
        <v>0</v>
      </c>
      <c r="AY29" s="1034">
        <v>0</v>
      </c>
      <c r="AZ29" s="1034">
        <v>0</v>
      </c>
      <c r="BA29" s="1034">
        <v>0</v>
      </c>
      <c r="BB29" s="1034">
        <v>0</v>
      </c>
      <c r="BC29" s="1034">
        <v>0</v>
      </c>
      <c r="BD29" s="1034">
        <v>0</v>
      </c>
      <c r="BE29" s="1034">
        <v>0</v>
      </c>
      <c r="BF29" s="1034">
        <v>0</v>
      </c>
      <c r="BG29" s="1034">
        <v>0</v>
      </c>
      <c r="BH29" s="1034">
        <v>0</v>
      </c>
      <c r="BI29" s="1034">
        <v>0</v>
      </c>
      <c r="BJ29" s="1034">
        <v>0</v>
      </c>
      <c r="BK29" s="1034">
        <v>0</v>
      </c>
      <c r="BL29" s="1034">
        <v>0</v>
      </c>
      <c r="BM29" s="1034">
        <v>0</v>
      </c>
      <c r="BN29" s="1034">
        <v>0</v>
      </c>
      <c r="BO29" s="1034">
        <v>0</v>
      </c>
      <c r="BP29" s="1034">
        <v>0</v>
      </c>
      <c r="BQ29" s="1034">
        <v>0</v>
      </c>
      <c r="BR29" s="1034">
        <v>-90</v>
      </c>
      <c r="BS29" s="1034">
        <v>0</v>
      </c>
      <c r="BT29" s="1034">
        <v>0</v>
      </c>
      <c r="BU29" s="1034">
        <v>0</v>
      </c>
      <c r="BV29" s="1034">
        <v>0</v>
      </c>
      <c r="BW29" s="1034">
        <v>-8</v>
      </c>
      <c r="BX29" s="1034">
        <v>52</v>
      </c>
      <c r="BY29" s="1034">
        <f t="shared" si="70"/>
        <v>-46</v>
      </c>
      <c r="BZ29" s="1036">
        <f t="shared" si="71"/>
        <v>850898</v>
      </c>
    </row>
    <row r="30" spans="1:78" s="146" customFormat="1" ht="15.6" customHeight="1">
      <c r="A30" s="1045">
        <v>26</v>
      </c>
      <c r="B30" s="1046" t="s">
        <v>64</v>
      </c>
      <c r="C30" s="393">
        <f>'2_State Distrib and Adjs'!AY30</f>
        <v>18275811</v>
      </c>
      <c r="D30" s="393">
        <v>-8172</v>
      </c>
      <c r="E30" s="393"/>
      <c r="F30" s="393"/>
      <c r="G30" s="393">
        <v>0</v>
      </c>
      <c r="H30" s="393">
        <v>0</v>
      </c>
      <c r="I30" s="393">
        <v>-20429</v>
      </c>
      <c r="J30" s="393">
        <v>-179277</v>
      </c>
      <c r="K30" s="393">
        <v>-73411</v>
      </c>
      <c r="L30" s="393">
        <v>0</v>
      </c>
      <c r="M30" s="393">
        <v>0</v>
      </c>
      <c r="N30" s="393">
        <v>0</v>
      </c>
      <c r="O30" s="393">
        <v>0</v>
      </c>
      <c r="P30" s="393">
        <v>-107207</v>
      </c>
      <c r="Q30" s="393">
        <v>0</v>
      </c>
      <c r="R30" s="393">
        <v>-5170</v>
      </c>
      <c r="S30" s="393">
        <v>0</v>
      </c>
      <c r="T30" s="393">
        <v>0</v>
      </c>
      <c r="U30" s="393">
        <v>0</v>
      </c>
      <c r="V30" s="393">
        <v>0</v>
      </c>
      <c r="W30" s="393">
        <v>0</v>
      </c>
      <c r="X30" s="393">
        <v>0</v>
      </c>
      <c r="Y30" s="393">
        <v>0</v>
      </c>
      <c r="Z30" s="393">
        <v>0</v>
      </c>
      <c r="AA30" s="393">
        <v>0</v>
      </c>
      <c r="AB30" s="393">
        <v>0</v>
      </c>
      <c r="AC30" s="393">
        <v>0</v>
      </c>
      <c r="AD30" s="393">
        <v>0</v>
      </c>
      <c r="AE30" s="393">
        <v>0</v>
      </c>
      <c r="AF30" s="393">
        <v>0</v>
      </c>
      <c r="AG30" s="393">
        <v>0</v>
      </c>
      <c r="AH30" s="393">
        <v>0</v>
      </c>
      <c r="AI30" s="393">
        <v>-102816</v>
      </c>
      <c r="AJ30" s="393">
        <v>0</v>
      </c>
      <c r="AK30" s="393">
        <v>-46546</v>
      </c>
      <c r="AL30" s="393">
        <v>-76320</v>
      </c>
      <c r="AM30" s="1047">
        <f t="shared" si="68"/>
        <v>-619348</v>
      </c>
      <c r="AN30" s="1048">
        <f t="shared" si="69"/>
        <v>17656463</v>
      </c>
      <c r="AO30" s="393"/>
      <c r="AP30" s="393"/>
      <c r="AQ30" s="393"/>
      <c r="AR30" s="393"/>
      <c r="AS30" s="393">
        <v>0</v>
      </c>
      <c r="AT30" s="393">
        <v>0</v>
      </c>
      <c r="AU30" s="393">
        <v>140</v>
      </c>
      <c r="AV30" s="393">
        <v>-845</v>
      </c>
      <c r="AW30" s="393">
        <v>-387</v>
      </c>
      <c r="AX30" s="393">
        <v>0</v>
      </c>
      <c r="AY30" s="393">
        <v>0</v>
      </c>
      <c r="AZ30" s="393">
        <v>0</v>
      </c>
      <c r="BA30" s="393">
        <v>0</v>
      </c>
      <c r="BB30" s="393">
        <v>-465</v>
      </c>
      <c r="BC30" s="393">
        <v>0</v>
      </c>
      <c r="BD30" s="393">
        <v>-52</v>
      </c>
      <c r="BE30" s="393">
        <v>0</v>
      </c>
      <c r="BF30" s="393">
        <v>0</v>
      </c>
      <c r="BG30" s="393">
        <v>0</v>
      </c>
      <c r="BH30" s="393">
        <v>0</v>
      </c>
      <c r="BI30" s="393">
        <v>0</v>
      </c>
      <c r="BJ30" s="393">
        <v>0</v>
      </c>
      <c r="BK30" s="393">
        <v>0</v>
      </c>
      <c r="BL30" s="393">
        <v>0</v>
      </c>
      <c r="BM30" s="393">
        <v>0</v>
      </c>
      <c r="BN30" s="393">
        <v>0</v>
      </c>
      <c r="BO30" s="393">
        <v>0</v>
      </c>
      <c r="BP30" s="393">
        <v>0</v>
      </c>
      <c r="BQ30" s="393">
        <v>0</v>
      </c>
      <c r="BR30" s="393">
        <v>0</v>
      </c>
      <c r="BS30" s="393">
        <v>0</v>
      </c>
      <c r="BT30" s="393">
        <v>0</v>
      </c>
      <c r="BU30" s="393">
        <v>206</v>
      </c>
      <c r="BV30" s="393">
        <v>0</v>
      </c>
      <c r="BW30" s="393">
        <v>216</v>
      </c>
      <c r="BX30" s="393">
        <v>-58</v>
      </c>
      <c r="BY30" s="393">
        <f t="shared" si="70"/>
        <v>-1245</v>
      </c>
      <c r="BZ30" s="1048">
        <f t="shared" si="71"/>
        <v>17655218</v>
      </c>
    </row>
    <row r="31" spans="1:78" s="146" customFormat="1" ht="15.6" customHeight="1">
      <c r="A31" s="1045">
        <v>27</v>
      </c>
      <c r="B31" s="1046" t="s">
        <v>65</v>
      </c>
      <c r="C31" s="393">
        <f>'2_State Distrib and Adjs'!AY31</f>
        <v>3093273</v>
      </c>
      <c r="D31" s="393">
        <v>0</v>
      </c>
      <c r="E31" s="393"/>
      <c r="F31" s="393"/>
      <c r="G31" s="393">
        <v>0</v>
      </c>
      <c r="H31" s="393">
        <v>0</v>
      </c>
      <c r="I31" s="393">
        <v>0</v>
      </c>
      <c r="J31" s="393">
        <v>0</v>
      </c>
      <c r="K31" s="393">
        <v>0</v>
      </c>
      <c r="L31" s="393">
        <v>-943</v>
      </c>
      <c r="M31" s="393">
        <v>0</v>
      </c>
      <c r="N31" s="393">
        <v>0</v>
      </c>
      <c r="O31" s="393">
        <v>0</v>
      </c>
      <c r="P31" s="393">
        <v>0</v>
      </c>
      <c r="Q31" s="393">
        <v>0</v>
      </c>
      <c r="R31" s="393">
        <v>0</v>
      </c>
      <c r="S31" s="393">
        <v>0</v>
      </c>
      <c r="T31" s="393">
        <v>0</v>
      </c>
      <c r="U31" s="393">
        <v>0</v>
      </c>
      <c r="V31" s="393">
        <v>0</v>
      </c>
      <c r="W31" s="393">
        <v>0</v>
      </c>
      <c r="X31" s="393">
        <v>0</v>
      </c>
      <c r="Y31" s="393">
        <v>-813</v>
      </c>
      <c r="Z31" s="393">
        <v>0</v>
      </c>
      <c r="AA31" s="393">
        <v>0</v>
      </c>
      <c r="AB31" s="393">
        <v>0</v>
      </c>
      <c r="AC31" s="393">
        <v>0</v>
      </c>
      <c r="AD31" s="393">
        <v>0</v>
      </c>
      <c r="AE31" s="393">
        <v>0</v>
      </c>
      <c r="AF31" s="393">
        <v>0</v>
      </c>
      <c r="AG31" s="393">
        <v>0</v>
      </c>
      <c r="AH31" s="393">
        <v>0</v>
      </c>
      <c r="AI31" s="393">
        <v>0</v>
      </c>
      <c r="AJ31" s="393">
        <v>0</v>
      </c>
      <c r="AK31" s="393">
        <v>-6310</v>
      </c>
      <c r="AL31" s="393">
        <v>-3031</v>
      </c>
      <c r="AM31" s="1047">
        <f t="shared" si="68"/>
        <v>-11097</v>
      </c>
      <c r="AN31" s="1048">
        <f t="shared" si="69"/>
        <v>3082176</v>
      </c>
      <c r="AO31" s="393"/>
      <c r="AP31" s="393"/>
      <c r="AQ31" s="393"/>
      <c r="AR31" s="393"/>
      <c r="AS31" s="393">
        <v>0</v>
      </c>
      <c r="AT31" s="393">
        <v>0</v>
      </c>
      <c r="AU31" s="393">
        <v>0</v>
      </c>
      <c r="AV31" s="393">
        <v>0</v>
      </c>
      <c r="AW31" s="393">
        <v>0</v>
      </c>
      <c r="AX31" s="393">
        <v>-4</v>
      </c>
      <c r="AY31" s="393">
        <v>0</v>
      </c>
      <c r="AZ31" s="393">
        <v>0</v>
      </c>
      <c r="BA31" s="393">
        <v>0</v>
      </c>
      <c r="BB31" s="393">
        <v>0</v>
      </c>
      <c r="BC31" s="393">
        <v>0</v>
      </c>
      <c r="BD31" s="393">
        <v>0</v>
      </c>
      <c r="BE31" s="393">
        <v>0</v>
      </c>
      <c r="BF31" s="393">
        <v>0</v>
      </c>
      <c r="BG31" s="393">
        <v>0</v>
      </c>
      <c r="BH31" s="393">
        <v>0</v>
      </c>
      <c r="BI31" s="393">
        <v>0</v>
      </c>
      <c r="BJ31" s="393">
        <v>0</v>
      </c>
      <c r="BK31" s="393">
        <v>-8</v>
      </c>
      <c r="BL31" s="393">
        <v>0</v>
      </c>
      <c r="BM31" s="393">
        <v>0</v>
      </c>
      <c r="BN31" s="393">
        <v>0</v>
      </c>
      <c r="BO31" s="393">
        <v>0</v>
      </c>
      <c r="BP31" s="393">
        <v>0</v>
      </c>
      <c r="BQ31" s="393">
        <v>0</v>
      </c>
      <c r="BR31" s="393">
        <v>0</v>
      </c>
      <c r="BS31" s="393">
        <v>0</v>
      </c>
      <c r="BT31" s="393">
        <v>0</v>
      </c>
      <c r="BU31" s="393">
        <v>0</v>
      </c>
      <c r="BV31" s="393">
        <v>0</v>
      </c>
      <c r="BW31" s="393">
        <v>-29</v>
      </c>
      <c r="BX31" s="393">
        <v>-11</v>
      </c>
      <c r="BY31" s="393">
        <f t="shared" si="70"/>
        <v>-52</v>
      </c>
      <c r="BZ31" s="1048">
        <f t="shared" si="71"/>
        <v>3082124</v>
      </c>
    </row>
    <row r="32" spans="1:78" s="146" customFormat="1" ht="15.6" customHeight="1">
      <c r="A32" s="1045">
        <v>28</v>
      </c>
      <c r="B32" s="1046" t="s">
        <v>66</v>
      </c>
      <c r="C32" s="393">
        <f>'2_State Distrib and Adjs'!AY32</f>
        <v>10038877</v>
      </c>
      <c r="D32" s="393">
        <v>-3440</v>
      </c>
      <c r="E32" s="393"/>
      <c r="F32" s="393"/>
      <c r="G32" s="393">
        <v>0</v>
      </c>
      <c r="H32" s="393">
        <v>0</v>
      </c>
      <c r="I32" s="393">
        <v>-1417</v>
      </c>
      <c r="J32" s="393">
        <v>0</v>
      </c>
      <c r="K32" s="393">
        <v>0</v>
      </c>
      <c r="L32" s="393">
        <v>0</v>
      </c>
      <c r="M32" s="393">
        <v>0</v>
      </c>
      <c r="N32" s="393">
        <v>0</v>
      </c>
      <c r="O32" s="393">
        <v>0</v>
      </c>
      <c r="P32" s="393">
        <v>229</v>
      </c>
      <c r="Q32" s="393">
        <v>0</v>
      </c>
      <c r="R32" s="393">
        <v>0</v>
      </c>
      <c r="S32" s="393">
        <v>-501</v>
      </c>
      <c r="T32" s="393">
        <v>0</v>
      </c>
      <c r="U32" s="393">
        <v>0</v>
      </c>
      <c r="V32" s="393">
        <v>0</v>
      </c>
      <c r="W32" s="393">
        <v>0</v>
      </c>
      <c r="X32" s="393">
        <v>0</v>
      </c>
      <c r="Y32" s="393">
        <v>0</v>
      </c>
      <c r="Z32" s="393">
        <v>0</v>
      </c>
      <c r="AA32" s="393">
        <v>-428406</v>
      </c>
      <c r="AB32" s="393">
        <v>-345839</v>
      </c>
      <c r="AC32" s="393">
        <v>-148201</v>
      </c>
      <c r="AD32" s="393">
        <v>0</v>
      </c>
      <c r="AE32" s="393">
        <v>0</v>
      </c>
      <c r="AF32" s="393">
        <v>0</v>
      </c>
      <c r="AG32" s="393">
        <v>0</v>
      </c>
      <c r="AH32" s="393">
        <v>0</v>
      </c>
      <c r="AI32" s="393">
        <v>0</v>
      </c>
      <c r="AJ32" s="393">
        <v>0</v>
      </c>
      <c r="AK32" s="393">
        <v>-30195</v>
      </c>
      <c r="AL32" s="393">
        <v>-73924</v>
      </c>
      <c r="AM32" s="1047">
        <f t="shared" si="68"/>
        <v>-1031694</v>
      </c>
      <c r="AN32" s="1048">
        <f t="shared" si="69"/>
        <v>9007183</v>
      </c>
      <c r="AO32" s="393"/>
      <c r="AP32" s="393"/>
      <c r="AQ32" s="393"/>
      <c r="AR32" s="393"/>
      <c r="AS32" s="393">
        <v>0</v>
      </c>
      <c r="AT32" s="393">
        <v>0</v>
      </c>
      <c r="AU32" s="393">
        <v>-14</v>
      </c>
      <c r="AV32" s="393">
        <v>0</v>
      </c>
      <c r="AW32" s="393">
        <v>0</v>
      </c>
      <c r="AX32" s="393">
        <v>0</v>
      </c>
      <c r="AY32" s="393">
        <v>0</v>
      </c>
      <c r="AZ32" s="393">
        <v>0</v>
      </c>
      <c r="BA32" s="393">
        <v>0</v>
      </c>
      <c r="BB32" s="393">
        <v>14</v>
      </c>
      <c r="BC32" s="393">
        <v>0</v>
      </c>
      <c r="BD32" s="393">
        <v>0</v>
      </c>
      <c r="BE32" s="393">
        <v>0</v>
      </c>
      <c r="BF32" s="393">
        <v>0</v>
      </c>
      <c r="BG32" s="393">
        <v>0</v>
      </c>
      <c r="BH32" s="393">
        <v>0</v>
      </c>
      <c r="BI32" s="393">
        <v>0</v>
      </c>
      <c r="BJ32" s="393">
        <v>0</v>
      </c>
      <c r="BK32" s="393">
        <v>0</v>
      </c>
      <c r="BL32" s="393">
        <v>0</v>
      </c>
      <c r="BM32" s="393">
        <v>-1192</v>
      </c>
      <c r="BN32" s="393">
        <v>-1127</v>
      </c>
      <c r="BO32" s="393">
        <v>602</v>
      </c>
      <c r="BP32" s="393">
        <v>0</v>
      </c>
      <c r="BQ32" s="393">
        <v>0</v>
      </c>
      <c r="BR32" s="393">
        <v>0</v>
      </c>
      <c r="BS32" s="393">
        <v>0</v>
      </c>
      <c r="BT32" s="393">
        <v>0</v>
      </c>
      <c r="BU32" s="393">
        <v>0</v>
      </c>
      <c r="BV32" s="393">
        <v>0</v>
      </c>
      <c r="BW32" s="393">
        <v>32</v>
      </c>
      <c r="BX32" s="393">
        <v>-351</v>
      </c>
      <c r="BY32" s="393">
        <f t="shared" si="70"/>
        <v>-2036</v>
      </c>
      <c r="BZ32" s="1048">
        <f t="shared" si="71"/>
        <v>9005147</v>
      </c>
    </row>
    <row r="33" spans="1:78" s="146" customFormat="1" ht="15.6" customHeight="1">
      <c r="A33" s="1045">
        <v>29</v>
      </c>
      <c r="B33" s="1046" t="s">
        <v>67</v>
      </c>
      <c r="C33" s="393">
        <f>'2_State Distrib and Adjs'!AY33</f>
        <v>5460202</v>
      </c>
      <c r="D33" s="393">
        <v>-2319</v>
      </c>
      <c r="E33" s="393"/>
      <c r="F33" s="393"/>
      <c r="G33" s="393">
        <v>0</v>
      </c>
      <c r="H33" s="393">
        <v>0</v>
      </c>
      <c r="I33" s="393">
        <v>0</v>
      </c>
      <c r="J33" s="393">
        <v>0</v>
      </c>
      <c r="K33" s="393">
        <v>1783</v>
      </c>
      <c r="L33" s="393">
        <v>0</v>
      </c>
      <c r="M33" s="393">
        <v>0</v>
      </c>
      <c r="N33" s="393">
        <v>0</v>
      </c>
      <c r="O33" s="393">
        <v>0</v>
      </c>
      <c r="P33" s="393">
        <v>0</v>
      </c>
      <c r="Q33" s="393">
        <v>0</v>
      </c>
      <c r="R33" s="393">
        <v>0</v>
      </c>
      <c r="S33" s="393">
        <v>0</v>
      </c>
      <c r="T33" s="393">
        <v>0</v>
      </c>
      <c r="U33" s="393">
        <v>0</v>
      </c>
      <c r="V33" s="393">
        <v>0</v>
      </c>
      <c r="W33" s="393">
        <v>0</v>
      </c>
      <c r="X33" s="393">
        <v>0</v>
      </c>
      <c r="Y33" s="393">
        <v>0</v>
      </c>
      <c r="Z33" s="393">
        <v>0</v>
      </c>
      <c r="AA33" s="393">
        <v>0</v>
      </c>
      <c r="AB33" s="393">
        <v>0</v>
      </c>
      <c r="AC33" s="393">
        <v>0</v>
      </c>
      <c r="AD33" s="393">
        <v>0</v>
      </c>
      <c r="AE33" s="393">
        <v>0</v>
      </c>
      <c r="AF33" s="393">
        <v>0</v>
      </c>
      <c r="AG33" s="393">
        <v>0</v>
      </c>
      <c r="AH33" s="393">
        <v>0</v>
      </c>
      <c r="AI33" s="393">
        <v>-1316</v>
      </c>
      <c r="AJ33" s="393">
        <v>-157</v>
      </c>
      <c r="AK33" s="393">
        <v>-13104</v>
      </c>
      <c r="AL33" s="393">
        <v>-16192</v>
      </c>
      <c r="AM33" s="1047">
        <f t="shared" si="68"/>
        <v>-31305</v>
      </c>
      <c r="AN33" s="1048">
        <f t="shared" si="69"/>
        <v>5428897</v>
      </c>
      <c r="AO33" s="393"/>
      <c r="AP33" s="393"/>
      <c r="AQ33" s="393"/>
      <c r="AR33" s="393"/>
      <c r="AS33" s="393">
        <v>0</v>
      </c>
      <c r="AT33" s="393">
        <v>0</v>
      </c>
      <c r="AU33" s="393">
        <v>0</v>
      </c>
      <c r="AV33" s="393">
        <v>0</v>
      </c>
      <c r="AW33" s="393">
        <v>28</v>
      </c>
      <c r="AX33" s="393">
        <v>0</v>
      </c>
      <c r="AY33" s="393">
        <v>0</v>
      </c>
      <c r="AZ33" s="393">
        <v>0</v>
      </c>
      <c r="BA33" s="393">
        <v>0</v>
      </c>
      <c r="BB33" s="393">
        <v>0</v>
      </c>
      <c r="BC33" s="393">
        <v>0</v>
      </c>
      <c r="BD33" s="393">
        <v>0</v>
      </c>
      <c r="BE33" s="393">
        <v>0</v>
      </c>
      <c r="BF33" s="393">
        <v>0</v>
      </c>
      <c r="BG33" s="393">
        <v>0</v>
      </c>
      <c r="BH33" s="393">
        <v>0</v>
      </c>
      <c r="BI33" s="393">
        <v>0</v>
      </c>
      <c r="BJ33" s="393">
        <v>0</v>
      </c>
      <c r="BK33" s="393">
        <v>0</v>
      </c>
      <c r="BL33" s="393">
        <v>0</v>
      </c>
      <c r="BM33" s="393">
        <v>0</v>
      </c>
      <c r="BN33" s="393">
        <v>0</v>
      </c>
      <c r="BO33" s="393">
        <v>0</v>
      </c>
      <c r="BP33" s="393">
        <v>0</v>
      </c>
      <c r="BQ33" s="393">
        <v>0</v>
      </c>
      <c r="BR33" s="393">
        <v>0</v>
      </c>
      <c r="BS33" s="393">
        <v>0</v>
      </c>
      <c r="BT33" s="393">
        <v>0</v>
      </c>
      <c r="BU33" s="393">
        <v>-13</v>
      </c>
      <c r="BV33" s="393">
        <v>-20</v>
      </c>
      <c r="BW33" s="393">
        <v>-10</v>
      </c>
      <c r="BX33" s="393">
        <v>-77</v>
      </c>
      <c r="BY33" s="393">
        <f t="shared" si="70"/>
        <v>-92</v>
      </c>
      <c r="BZ33" s="1048">
        <f t="shared" si="71"/>
        <v>5428805</v>
      </c>
    </row>
    <row r="34" spans="1:78" s="146" customFormat="1" ht="15.6" customHeight="1">
      <c r="A34" s="1032">
        <v>30</v>
      </c>
      <c r="B34" s="1033" t="s">
        <v>68</v>
      </c>
      <c r="C34" s="1034">
        <f>'2_State Distrib and Adjs'!AY34</f>
        <v>1305572</v>
      </c>
      <c r="D34" s="1034">
        <v>0</v>
      </c>
      <c r="E34" s="1034"/>
      <c r="F34" s="1034"/>
      <c r="G34" s="1034">
        <v>0</v>
      </c>
      <c r="H34" s="1034">
        <v>0</v>
      </c>
      <c r="I34" s="1034">
        <v>0</v>
      </c>
      <c r="J34" s="1034">
        <v>0</v>
      </c>
      <c r="K34" s="1034">
        <v>0</v>
      </c>
      <c r="L34" s="1034">
        <v>0</v>
      </c>
      <c r="M34" s="1034">
        <v>0</v>
      </c>
      <c r="N34" s="1034">
        <v>0</v>
      </c>
      <c r="O34" s="1034">
        <v>0</v>
      </c>
      <c r="P34" s="1034">
        <v>0</v>
      </c>
      <c r="Q34" s="1034">
        <v>0</v>
      </c>
      <c r="R34" s="1034">
        <v>0</v>
      </c>
      <c r="S34" s="1034">
        <v>0</v>
      </c>
      <c r="T34" s="1034">
        <v>0</v>
      </c>
      <c r="U34" s="1034">
        <v>0</v>
      </c>
      <c r="V34" s="1034">
        <v>0</v>
      </c>
      <c r="W34" s="1034">
        <v>0</v>
      </c>
      <c r="X34" s="1034">
        <v>0</v>
      </c>
      <c r="Y34" s="1034">
        <v>0</v>
      </c>
      <c r="Z34" s="1034">
        <v>0</v>
      </c>
      <c r="AA34" s="1034">
        <v>0</v>
      </c>
      <c r="AB34" s="1034">
        <v>0</v>
      </c>
      <c r="AC34" s="1034">
        <v>0</v>
      </c>
      <c r="AD34" s="1034">
        <v>0</v>
      </c>
      <c r="AE34" s="1034">
        <v>0</v>
      </c>
      <c r="AF34" s="1034">
        <v>0</v>
      </c>
      <c r="AG34" s="1034">
        <v>0</v>
      </c>
      <c r="AH34" s="1034">
        <v>0</v>
      </c>
      <c r="AI34" s="1034">
        <v>0</v>
      </c>
      <c r="AJ34" s="1034">
        <v>0</v>
      </c>
      <c r="AK34" s="1034">
        <v>-713</v>
      </c>
      <c r="AL34" s="1034">
        <v>-2805</v>
      </c>
      <c r="AM34" s="1035">
        <f t="shared" si="68"/>
        <v>-3518</v>
      </c>
      <c r="AN34" s="1036">
        <f t="shared" si="69"/>
        <v>1302054</v>
      </c>
      <c r="AO34" s="1034"/>
      <c r="AP34" s="1034"/>
      <c r="AQ34" s="1034"/>
      <c r="AR34" s="1034"/>
      <c r="AS34" s="1034">
        <v>0</v>
      </c>
      <c r="AT34" s="1034">
        <v>0</v>
      </c>
      <c r="AU34" s="1034">
        <v>0</v>
      </c>
      <c r="AV34" s="1034">
        <v>0</v>
      </c>
      <c r="AW34" s="1034">
        <v>0</v>
      </c>
      <c r="AX34" s="1034">
        <v>0</v>
      </c>
      <c r="AY34" s="1034">
        <v>0</v>
      </c>
      <c r="AZ34" s="1034">
        <v>0</v>
      </c>
      <c r="BA34" s="1034">
        <v>0</v>
      </c>
      <c r="BB34" s="1034">
        <v>0</v>
      </c>
      <c r="BC34" s="1034">
        <v>0</v>
      </c>
      <c r="BD34" s="1034">
        <v>0</v>
      </c>
      <c r="BE34" s="1034">
        <v>0</v>
      </c>
      <c r="BF34" s="1034">
        <v>0</v>
      </c>
      <c r="BG34" s="1034">
        <v>0</v>
      </c>
      <c r="BH34" s="1034">
        <v>0</v>
      </c>
      <c r="BI34" s="1034">
        <v>0</v>
      </c>
      <c r="BJ34" s="1034">
        <v>0</v>
      </c>
      <c r="BK34" s="1034">
        <v>0</v>
      </c>
      <c r="BL34" s="1034">
        <v>0</v>
      </c>
      <c r="BM34" s="1034">
        <v>0</v>
      </c>
      <c r="BN34" s="1034">
        <v>0</v>
      </c>
      <c r="BO34" s="1034">
        <v>0</v>
      </c>
      <c r="BP34" s="1034">
        <v>0</v>
      </c>
      <c r="BQ34" s="1034">
        <v>0</v>
      </c>
      <c r="BR34" s="1034">
        <v>0</v>
      </c>
      <c r="BS34" s="1034">
        <v>0</v>
      </c>
      <c r="BT34" s="1034">
        <v>0</v>
      </c>
      <c r="BU34" s="1034">
        <v>0</v>
      </c>
      <c r="BV34" s="1034">
        <v>0</v>
      </c>
      <c r="BW34" s="1034">
        <v>3</v>
      </c>
      <c r="BX34" s="1034">
        <v>-1</v>
      </c>
      <c r="BY34" s="1034">
        <f t="shared" si="70"/>
        <v>2</v>
      </c>
      <c r="BZ34" s="1036">
        <f t="shared" si="71"/>
        <v>1302056</v>
      </c>
    </row>
    <row r="35" spans="1:78" s="146" customFormat="1" ht="15.6" customHeight="1">
      <c r="A35" s="1045">
        <v>31</v>
      </c>
      <c r="B35" s="1046" t="s">
        <v>69</v>
      </c>
      <c r="C35" s="393">
        <f>'2_State Distrib and Adjs'!AY35</f>
        <v>2164664</v>
      </c>
      <c r="D35" s="393">
        <v>-726</v>
      </c>
      <c r="E35" s="393"/>
      <c r="F35" s="393"/>
      <c r="G35" s="393">
        <v>0</v>
      </c>
      <c r="H35" s="393">
        <v>-26127</v>
      </c>
      <c r="I35" s="393">
        <v>0</v>
      </c>
      <c r="J35" s="393">
        <v>0</v>
      </c>
      <c r="K35" s="393">
        <v>0</v>
      </c>
      <c r="L35" s="393">
        <v>0</v>
      </c>
      <c r="M35" s="393">
        <v>0</v>
      </c>
      <c r="N35" s="393">
        <v>0</v>
      </c>
      <c r="O35" s="393">
        <v>0</v>
      </c>
      <c r="P35" s="393">
        <v>0</v>
      </c>
      <c r="Q35" s="393">
        <v>0</v>
      </c>
      <c r="R35" s="393">
        <v>0</v>
      </c>
      <c r="S35" s="393">
        <v>0</v>
      </c>
      <c r="T35" s="393">
        <v>0</v>
      </c>
      <c r="U35" s="393">
        <v>0</v>
      </c>
      <c r="V35" s="393">
        <v>-784</v>
      </c>
      <c r="W35" s="393">
        <v>0</v>
      </c>
      <c r="X35" s="393">
        <v>0</v>
      </c>
      <c r="Y35" s="393">
        <v>0</v>
      </c>
      <c r="Z35" s="393">
        <v>-1921</v>
      </c>
      <c r="AA35" s="393">
        <v>0</v>
      </c>
      <c r="AB35" s="393">
        <v>0</v>
      </c>
      <c r="AC35" s="393">
        <v>0</v>
      </c>
      <c r="AD35" s="393">
        <v>0</v>
      </c>
      <c r="AE35" s="393">
        <v>0</v>
      </c>
      <c r="AF35" s="393">
        <v>-143803</v>
      </c>
      <c r="AG35" s="393">
        <v>0</v>
      </c>
      <c r="AH35" s="393">
        <v>0</v>
      </c>
      <c r="AI35" s="393">
        <v>0</v>
      </c>
      <c r="AJ35" s="393">
        <v>0</v>
      </c>
      <c r="AK35" s="393">
        <v>-2928</v>
      </c>
      <c r="AL35" s="393">
        <v>-3700</v>
      </c>
      <c r="AM35" s="1047">
        <f t="shared" si="68"/>
        <v>-179989</v>
      </c>
      <c r="AN35" s="1048">
        <f t="shared" si="69"/>
        <v>1984675</v>
      </c>
      <c r="AO35" s="393"/>
      <c r="AP35" s="393"/>
      <c r="AQ35" s="393"/>
      <c r="AR35" s="393"/>
      <c r="AS35" s="393">
        <v>0</v>
      </c>
      <c r="AT35" s="393">
        <v>-66</v>
      </c>
      <c r="AU35" s="393">
        <v>0</v>
      </c>
      <c r="AV35" s="393">
        <v>0</v>
      </c>
      <c r="AW35" s="393">
        <v>0</v>
      </c>
      <c r="AX35" s="393">
        <v>0</v>
      </c>
      <c r="AY35" s="393">
        <v>0</v>
      </c>
      <c r="AZ35" s="393">
        <v>0</v>
      </c>
      <c r="BA35" s="393">
        <v>0</v>
      </c>
      <c r="BB35" s="393">
        <v>0</v>
      </c>
      <c r="BC35" s="393">
        <v>0</v>
      </c>
      <c r="BD35" s="393">
        <v>0</v>
      </c>
      <c r="BE35" s="393">
        <v>0</v>
      </c>
      <c r="BF35" s="393">
        <v>0</v>
      </c>
      <c r="BG35" s="393">
        <v>0</v>
      </c>
      <c r="BH35" s="393">
        <v>-8</v>
      </c>
      <c r="BI35" s="393">
        <v>0</v>
      </c>
      <c r="BJ35" s="393">
        <v>0</v>
      </c>
      <c r="BK35" s="393">
        <v>0</v>
      </c>
      <c r="BL35" s="393">
        <v>-33</v>
      </c>
      <c r="BM35" s="393">
        <v>0</v>
      </c>
      <c r="BN35" s="393">
        <v>0</v>
      </c>
      <c r="BO35" s="393">
        <v>0</v>
      </c>
      <c r="BP35" s="393">
        <v>0</v>
      </c>
      <c r="BQ35" s="393">
        <v>0</v>
      </c>
      <c r="BR35" s="393">
        <v>766</v>
      </c>
      <c r="BS35" s="393">
        <v>0</v>
      </c>
      <c r="BT35" s="393">
        <v>0</v>
      </c>
      <c r="BU35" s="393">
        <v>0</v>
      </c>
      <c r="BV35" s="393">
        <v>0</v>
      </c>
      <c r="BW35" s="393">
        <v>27</v>
      </c>
      <c r="BX35" s="393">
        <v>-3</v>
      </c>
      <c r="BY35" s="393">
        <f t="shared" si="70"/>
        <v>683</v>
      </c>
      <c r="BZ35" s="1048">
        <f t="shared" si="71"/>
        <v>1985358</v>
      </c>
    </row>
    <row r="36" spans="1:78" s="146" customFormat="1" ht="15.6" customHeight="1">
      <c r="A36" s="1045">
        <v>32</v>
      </c>
      <c r="B36" s="1046" t="s">
        <v>70</v>
      </c>
      <c r="C36" s="393">
        <f>'2_State Distrib and Adjs'!AY36</f>
        <v>12639209</v>
      </c>
      <c r="D36" s="393">
        <v>-624</v>
      </c>
      <c r="E36" s="393"/>
      <c r="F36" s="393"/>
      <c r="G36" s="393">
        <v>-847</v>
      </c>
      <c r="H36" s="393">
        <v>0</v>
      </c>
      <c r="I36" s="393">
        <v>0</v>
      </c>
      <c r="J36" s="393">
        <v>0</v>
      </c>
      <c r="K36" s="393">
        <v>0</v>
      </c>
      <c r="L36" s="393">
        <v>0</v>
      </c>
      <c r="M36" s="393">
        <v>0</v>
      </c>
      <c r="N36" s="393">
        <v>0</v>
      </c>
      <c r="O36" s="393">
        <v>-2890</v>
      </c>
      <c r="P36" s="393">
        <v>0</v>
      </c>
      <c r="Q36" s="393">
        <v>0</v>
      </c>
      <c r="R36" s="393">
        <v>0</v>
      </c>
      <c r="S36" s="393">
        <v>-214</v>
      </c>
      <c r="T36" s="393">
        <v>0</v>
      </c>
      <c r="U36" s="393">
        <v>0</v>
      </c>
      <c r="V36" s="393">
        <v>0</v>
      </c>
      <c r="W36" s="393">
        <v>-1901</v>
      </c>
      <c r="X36" s="393">
        <v>0</v>
      </c>
      <c r="Y36" s="393">
        <v>0</v>
      </c>
      <c r="Z36" s="393">
        <v>0</v>
      </c>
      <c r="AA36" s="393">
        <v>0</v>
      </c>
      <c r="AB36" s="393">
        <v>0</v>
      </c>
      <c r="AC36" s="393">
        <v>0</v>
      </c>
      <c r="AD36" s="393">
        <v>-2375</v>
      </c>
      <c r="AE36" s="393">
        <v>-317</v>
      </c>
      <c r="AF36" s="393">
        <v>0</v>
      </c>
      <c r="AG36" s="393">
        <v>-319</v>
      </c>
      <c r="AH36" s="393">
        <v>103</v>
      </c>
      <c r="AI36" s="393">
        <v>0</v>
      </c>
      <c r="AJ36" s="393">
        <v>0</v>
      </c>
      <c r="AK36" s="393">
        <v>-9696</v>
      </c>
      <c r="AL36" s="393">
        <v>-33413</v>
      </c>
      <c r="AM36" s="1047">
        <f t="shared" si="68"/>
        <v>-52493</v>
      </c>
      <c r="AN36" s="1048">
        <f t="shared" si="69"/>
        <v>12586716</v>
      </c>
      <c r="AO36" s="393"/>
      <c r="AP36" s="393"/>
      <c r="AQ36" s="393"/>
      <c r="AR36" s="393"/>
      <c r="AS36" s="393">
        <v>-7</v>
      </c>
      <c r="AT36" s="393">
        <v>0</v>
      </c>
      <c r="AU36" s="393">
        <v>0</v>
      </c>
      <c r="AV36" s="393">
        <v>0</v>
      </c>
      <c r="AW36" s="393">
        <v>0</v>
      </c>
      <c r="AX36" s="393">
        <v>0</v>
      </c>
      <c r="AY36" s="393">
        <v>0</v>
      </c>
      <c r="AZ36" s="393">
        <v>0</v>
      </c>
      <c r="BA36" s="393">
        <v>-26</v>
      </c>
      <c r="BB36" s="393">
        <v>0</v>
      </c>
      <c r="BC36" s="393">
        <v>0</v>
      </c>
      <c r="BD36" s="393">
        <v>0</v>
      </c>
      <c r="BE36" s="393">
        <v>0</v>
      </c>
      <c r="BF36" s="393">
        <v>0</v>
      </c>
      <c r="BG36" s="393">
        <v>0</v>
      </c>
      <c r="BH36" s="393">
        <v>0</v>
      </c>
      <c r="BI36" s="393">
        <v>-19</v>
      </c>
      <c r="BJ36" s="393">
        <v>0</v>
      </c>
      <c r="BK36" s="393">
        <v>0</v>
      </c>
      <c r="BL36" s="393">
        <v>0</v>
      </c>
      <c r="BM36" s="393">
        <v>0</v>
      </c>
      <c r="BN36" s="393">
        <v>0</v>
      </c>
      <c r="BO36" s="393">
        <v>0</v>
      </c>
      <c r="BP36" s="393">
        <v>-35</v>
      </c>
      <c r="BQ36" s="393">
        <v>-3</v>
      </c>
      <c r="BR36" s="393">
        <v>0</v>
      </c>
      <c r="BS36" s="393">
        <v>-6</v>
      </c>
      <c r="BT36" s="393">
        <v>3</v>
      </c>
      <c r="BU36" s="393">
        <v>0</v>
      </c>
      <c r="BV36" s="393">
        <v>0</v>
      </c>
      <c r="BW36" s="393">
        <v>86</v>
      </c>
      <c r="BX36" s="393">
        <v>-81</v>
      </c>
      <c r="BY36" s="393">
        <f t="shared" si="70"/>
        <v>-88</v>
      </c>
      <c r="BZ36" s="1048">
        <f t="shared" si="71"/>
        <v>12586628</v>
      </c>
    </row>
    <row r="37" spans="1:78" s="146" customFormat="1" ht="15.6" customHeight="1">
      <c r="A37" s="1045">
        <v>33</v>
      </c>
      <c r="B37" s="1046" t="s">
        <v>71</v>
      </c>
      <c r="C37" s="393">
        <f>'2_State Distrib and Adjs'!AY37</f>
        <v>569518</v>
      </c>
      <c r="D37" s="393">
        <v>-1484</v>
      </c>
      <c r="E37" s="393"/>
      <c r="F37" s="393"/>
      <c r="G37" s="393">
        <v>0</v>
      </c>
      <c r="H37" s="393">
        <v>0</v>
      </c>
      <c r="I37" s="393">
        <v>0</v>
      </c>
      <c r="J37" s="393">
        <v>0</v>
      </c>
      <c r="K37" s="393">
        <v>0</v>
      </c>
      <c r="L37" s="393">
        <v>0</v>
      </c>
      <c r="M37" s="393">
        <v>0</v>
      </c>
      <c r="N37" s="393">
        <v>0</v>
      </c>
      <c r="O37" s="393">
        <v>0</v>
      </c>
      <c r="P37" s="393">
        <v>0</v>
      </c>
      <c r="Q37" s="393">
        <v>-136507</v>
      </c>
      <c r="R37" s="393">
        <v>0</v>
      </c>
      <c r="S37" s="393">
        <v>0</v>
      </c>
      <c r="T37" s="393">
        <v>0</v>
      </c>
      <c r="U37" s="393">
        <v>0</v>
      </c>
      <c r="V37" s="393">
        <v>0</v>
      </c>
      <c r="W37" s="393">
        <v>0</v>
      </c>
      <c r="X37" s="393">
        <v>0</v>
      </c>
      <c r="Y37" s="393">
        <v>0</v>
      </c>
      <c r="Z37" s="393">
        <v>0</v>
      </c>
      <c r="AA37" s="393">
        <v>0</v>
      </c>
      <c r="AB37" s="393">
        <v>0</v>
      </c>
      <c r="AC37" s="393">
        <v>0</v>
      </c>
      <c r="AD37" s="393">
        <v>0</v>
      </c>
      <c r="AE37" s="393">
        <v>0</v>
      </c>
      <c r="AF37" s="393">
        <v>0</v>
      </c>
      <c r="AG37" s="393">
        <v>0</v>
      </c>
      <c r="AH37" s="393">
        <v>0</v>
      </c>
      <c r="AI37" s="393">
        <v>0</v>
      </c>
      <c r="AJ37" s="393">
        <v>0</v>
      </c>
      <c r="AK37" s="393">
        <v>-213</v>
      </c>
      <c r="AL37" s="393">
        <v>-1594</v>
      </c>
      <c r="AM37" s="1047">
        <f t="shared" si="68"/>
        <v>-139798</v>
      </c>
      <c r="AN37" s="1048">
        <f t="shared" si="69"/>
        <v>429720</v>
      </c>
      <c r="AO37" s="393"/>
      <c r="AP37" s="393"/>
      <c r="AQ37" s="393"/>
      <c r="AR37" s="393"/>
      <c r="AS37" s="393">
        <v>0</v>
      </c>
      <c r="AT37" s="393">
        <v>0</v>
      </c>
      <c r="AU37" s="393">
        <v>0</v>
      </c>
      <c r="AV37" s="393">
        <v>0</v>
      </c>
      <c r="AW37" s="393">
        <v>0</v>
      </c>
      <c r="AX37" s="393">
        <v>0</v>
      </c>
      <c r="AY37" s="393">
        <v>0</v>
      </c>
      <c r="AZ37" s="393">
        <v>0</v>
      </c>
      <c r="BA37" s="393">
        <v>0</v>
      </c>
      <c r="BB37" s="393">
        <v>0</v>
      </c>
      <c r="BC37" s="393">
        <v>-295</v>
      </c>
      <c r="BD37" s="393">
        <v>0</v>
      </c>
      <c r="BE37" s="393">
        <v>0</v>
      </c>
      <c r="BF37" s="393">
        <v>0</v>
      </c>
      <c r="BG37" s="393">
        <v>0</v>
      </c>
      <c r="BH37" s="393">
        <v>0</v>
      </c>
      <c r="BI37" s="393">
        <v>0</v>
      </c>
      <c r="BJ37" s="393">
        <v>0</v>
      </c>
      <c r="BK37" s="393">
        <v>0</v>
      </c>
      <c r="BL37" s="393">
        <v>0</v>
      </c>
      <c r="BM37" s="393">
        <v>0</v>
      </c>
      <c r="BN37" s="393">
        <v>0</v>
      </c>
      <c r="BO37" s="393">
        <v>0</v>
      </c>
      <c r="BP37" s="393">
        <v>0</v>
      </c>
      <c r="BQ37" s="393">
        <v>0</v>
      </c>
      <c r="BR37" s="393">
        <v>0</v>
      </c>
      <c r="BS37" s="393">
        <v>0</v>
      </c>
      <c r="BT37" s="393">
        <v>0</v>
      </c>
      <c r="BU37" s="393">
        <v>0</v>
      </c>
      <c r="BV37" s="393">
        <v>0</v>
      </c>
      <c r="BW37" s="393">
        <v>9</v>
      </c>
      <c r="BX37" s="393">
        <v>-16</v>
      </c>
      <c r="BY37" s="393">
        <f t="shared" si="70"/>
        <v>-302</v>
      </c>
      <c r="BZ37" s="1048">
        <f t="shared" si="71"/>
        <v>429418</v>
      </c>
    </row>
    <row r="38" spans="1:78" s="146" customFormat="1" ht="15.6" customHeight="1">
      <c r="A38" s="1045">
        <v>34</v>
      </c>
      <c r="B38" s="1046" t="s">
        <v>72</v>
      </c>
      <c r="C38" s="393">
        <f>'2_State Distrib and Adjs'!AY38</f>
        <v>2107426</v>
      </c>
      <c r="D38" s="393">
        <v>-1110</v>
      </c>
      <c r="E38" s="393"/>
      <c r="F38" s="393"/>
      <c r="G38" s="393">
        <v>0</v>
      </c>
      <c r="H38" s="393">
        <v>25</v>
      </c>
      <c r="I38" s="393">
        <v>0</v>
      </c>
      <c r="J38" s="393">
        <v>0</v>
      </c>
      <c r="K38" s="393">
        <v>0</v>
      </c>
      <c r="L38" s="393">
        <v>0</v>
      </c>
      <c r="M38" s="393">
        <v>0</v>
      </c>
      <c r="N38" s="393">
        <v>0</v>
      </c>
      <c r="O38" s="393">
        <v>0</v>
      </c>
      <c r="P38" s="393">
        <v>0</v>
      </c>
      <c r="Q38" s="393">
        <v>0</v>
      </c>
      <c r="R38" s="393">
        <v>0</v>
      </c>
      <c r="S38" s="393">
        <v>0</v>
      </c>
      <c r="T38" s="393">
        <v>0</v>
      </c>
      <c r="U38" s="393">
        <v>0</v>
      </c>
      <c r="V38" s="393">
        <v>-709</v>
      </c>
      <c r="W38" s="393">
        <v>0</v>
      </c>
      <c r="X38" s="393">
        <v>0</v>
      </c>
      <c r="Y38" s="393">
        <v>0</v>
      </c>
      <c r="Z38" s="393">
        <v>0</v>
      </c>
      <c r="AA38" s="393">
        <v>0</v>
      </c>
      <c r="AB38" s="393">
        <v>0</v>
      </c>
      <c r="AC38" s="393">
        <v>0</v>
      </c>
      <c r="AD38" s="393">
        <v>0</v>
      </c>
      <c r="AE38" s="393">
        <v>0</v>
      </c>
      <c r="AF38" s="393">
        <v>0</v>
      </c>
      <c r="AG38" s="393">
        <v>0</v>
      </c>
      <c r="AH38" s="393">
        <v>0</v>
      </c>
      <c r="AI38" s="393">
        <v>0</v>
      </c>
      <c r="AJ38" s="393">
        <v>0</v>
      </c>
      <c r="AK38" s="393">
        <v>-12293</v>
      </c>
      <c r="AL38" s="393">
        <v>-8269</v>
      </c>
      <c r="AM38" s="1047">
        <f t="shared" si="68"/>
        <v>-22356</v>
      </c>
      <c r="AN38" s="1048">
        <f t="shared" si="69"/>
        <v>2085070</v>
      </c>
      <c r="AO38" s="393"/>
      <c r="AP38" s="393"/>
      <c r="AQ38" s="393"/>
      <c r="AR38" s="393"/>
      <c r="AS38" s="393">
        <v>0</v>
      </c>
      <c r="AT38" s="393">
        <v>0</v>
      </c>
      <c r="AU38" s="393">
        <v>0</v>
      </c>
      <c r="AV38" s="393">
        <v>0</v>
      </c>
      <c r="AW38" s="393">
        <v>0</v>
      </c>
      <c r="AX38" s="393">
        <v>0</v>
      </c>
      <c r="AY38" s="393">
        <v>0</v>
      </c>
      <c r="AZ38" s="393">
        <v>0</v>
      </c>
      <c r="BA38" s="393">
        <v>0</v>
      </c>
      <c r="BB38" s="393">
        <v>0</v>
      </c>
      <c r="BC38" s="393">
        <v>0</v>
      </c>
      <c r="BD38" s="393">
        <v>0</v>
      </c>
      <c r="BE38" s="393">
        <v>0</v>
      </c>
      <c r="BF38" s="393">
        <v>0</v>
      </c>
      <c r="BG38" s="393">
        <v>0</v>
      </c>
      <c r="BH38" s="393">
        <v>-7</v>
      </c>
      <c r="BI38" s="393">
        <v>0</v>
      </c>
      <c r="BJ38" s="393">
        <v>0</v>
      </c>
      <c r="BK38" s="393">
        <v>0</v>
      </c>
      <c r="BL38" s="393">
        <v>0</v>
      </c>
      <c r="BM38" s="393">
        <v>0</v>
      </c>
      <c r="BN38" s="393">
        <v>0</v>
      </c>
      <c r="BO38" s="393">
        <v>0</v>
      </c>
      <c r="BP38" s="393">
        <v>0</v>
      </c>
      <c r="BQ38" s="393">
        <v>0</v>
      </c>
      <c r="BR38" s="393">
        <v>0</v>
      </c>
      <c r="BS38" s="393">
        <v>0</v>
      </c>
      <c r="BT38" s="393">
        <v>0</v>
      </c>
      <c r="BU38" s="393">
        <v>0</v>
      </c>
      <c r="BV38" s="393">
        <v>0</v>
      </c>
      <c r="BW38" s="393">
        <v>-33</v>
      </c>
      <c r="BX38" s="393">
        <v>-32</v>
      </c>
      <c r="BY38" s="393">
        <f t="shared" si="70"/>
        <v>-72</v>
      </c>
      <c r="BZ38" s="1048">
        <f t="shared" si="71"/>
        <v>2084998</v>
      </c>
    </row>
    <row r="39" spans="1:78" s="146" customFormat="1" ht="15.6" customHeight="1">
      <c r="A39" s="1032">
        <v>35</v>
      </c>
      <c r="B39" s="1033" t="s">
        <v>73</v>
      </c>
      <c r="C39" s="1034">
        <f>'2_State Distrib and Adjs'!AY39</f>
        <v>2748461</v>
      </c>
      <c r="D39" s="1034">
        <v>0</v>
      </c>
      <c r="E39" s="1034"/>
      <c r="F39" s="1034"/>
      <c r="G39" s="1034">
        <v>0</v>
      </c>
      <c r="H39" s="1034">
        <v>0</v>
      </c>
      <c r="I39" s="1034">
        <v>0</v>
      </c>
      <c r="J39" s="1034">
        <v>0</v>
      </c>
      <c r="K39" s="1034">
        <v>0</v>
      </c>
      <c r="L39" s="1034">
        <v>0</v>
      </c>
      <c r="M39" s="1034">
        <v>0</v>
      </c>
      <c r="N39" s="1034">
        <v>0</v>
      </c>
      <c r="O39" s="1034">
        <v>0</v>
      </c>
      <c r="P39" s="1034">
        <v>0</v>
      </c>
      <c r="Q39" s="1034">
        <v>0</v>
      </c>
      <c r="R39" s="1034">
        <v>0</v>
      </c>
      <c r="S39" s="1034">
        <v>0</v>
      </c>
      <c r="T39" s="1034">
        <v>0</v>
      </c>
      <c r="U39" s="1034">
        <v>0</v>
      </c>
      <c r="V39" s="1034">
        <v>0</v>
      </c>
      <c r="W39" s="1034">
        <v>0</v>
      </c>
      <c r="X39" s="1034">
        <v>0</v>
      </c>
      <c r="Y39" s="1034">
        <v>0</v>
      </c>
      <c r="Z39" s="1034">
        <v>0</v>
      </c>
      <c r="AA39" s="1034">
        <v>0</v>
      </c>
      <c r="AB39" s="1034">
        <v>0</v>
      </c>
      <c r="AC39" s="1034">
        <v>0</v>
      </c>
      <c r="AD39" s="1034">
        <v>0</v>
      </c>
      <c r="AE39" s="1034">
        <v>531</v>
      </c>
      <c r="AF39" s="1034">
        <v>0</v>
      </c>
      <c r="AG39" s="1034">
        <v>0</v>
      </c>
      <c r="AH39" s="1034">
        <v>0</v>
      </c>
      <c r="AI39" s="1034">
        <v>0</v>
      </c>
      <c r="AJ39" s="1034">
        <v>0</v>
      </c>
      <c r="AK39" s="1034">
        <v>-2397</v>
      </c>
      <c r="AL39" s="1034">
        <v>-2132</v>
      </c>
      <c r="AM39" s="1035">
        <f t="shared" si="68"/>
        <v>-3998</v>
      </c>
      <c r="AN39" s="1036">
        <f t="shared" si="69"/>
        <v>2744463</v>
      </c>
      <c r="AO39" s="1034"/>
      <c r="AP39" s="1034"/>
      <c r="AQ39" s="1034"/>
      <c r="AR39" s="1034"/>
      <c r="AS39" s="1034">
        <v>0</v>
      </c>
      <c r="AT39" s="1034">
        <v>0</v>
      </c>
      <c r="AU39" s="1034">
        <v>0</v>
      </c>
      <c r="AV39" s="1034">
        <v>0</v>
      </c>
      <c r="AW39" s="1034">
        <v>0</v>
      </c>
      <c r="AX39" s="1034">
        <v>0</v>
      </c>
      <c r="AY39" s="1034">
        <v>0</v>
      </c>
      <c r="AZ39" s="1034">
        <v>0</v>
      </c>
      <c r="BA39" s="1034">
        <v>0</v>
      </c>
      <c r="BB39" s="1034">
        <v>0</v>
      </c>
      <c r="BC39" s="1034">
        <v>0</v>
      </c>
      <c r="BD39" s="1034">
        <v>0</v>
      </c>
      <c r="BE39" s="1034">
        <v>0</v>
      </c>
      <c r="BF39" s="1034">
        <v>0</v>
      </c>
      <c r="BG39" s="1034">
        <v>0</v>
      </c>
      <c r="BH39" s="1034">
        <v>0</v>
      </c>
      <c r="BI39" s="1034">
        <v>0</v>
      </c>
      <c r="BJ39" s="1034">
        <v>0</v>
      </c>
      <c r="BK39" s="1034">
        <v>0</v>
      </c>
      <c r="BL39" s="1034">
        <v>0</v>
      </c>
      <c r="BM39" s="1034">
        <v>0</v>
      </c>
      <c r="BN39" s="1034">
        <v>0</v>
      </c>
      <c r="BO39" s="1034">
        <v>0</v>
      </c>
      <c r="BP39" s="1034">
        <v>0</v>
      </c>
      <c r="BQ39" s="1034">
        <v>0</v>
      </c>
      <c r="BR39" s="1034">
        <v>0</v>
      </c>
      <c r="BS39" s="1034">
        <v>0</v>
      </c>
      <c r="BT39" s="1034">
        <v>0</v>
      </c>
      <c r="BU39" s="1034">
        <v>0</v>
      </c>
      <c r="BV39" s="1034">
        <v>0</v>
      </c>
      <c r="BW39" s="1034">
        <v>32</v>
      </c>
      <c r="BX39" s="1034">
        <v>40</v>
      </c>
      <c r="BY39" s="1034">
        <f t="shared" si="70"/>
        <v>72</v>
      </c>
      <c r="BZ39" s="1036">
        <f t="shared" si="71"/>
        <v>2744535</v>
      </c>
    </row>
    <row r="40" spans="1:78" s="146" customFormat="1" ht="15.6" customHeight="1">
      <c r="A40" s="1045">
        <v>36</v>
      </c>
      <c r="B40" s="998" t="s">
        <v>74</v>
      </c>
      <c r="C40" s="393">
        <f>'2_State Distrib and Adjs'!AY40</f>
        <v>5306473</v>
      </c>
      <c r="D40" s="393">
        <v>-8057</v>
      </c>
      <c r="E40" s="393">
        <v>-11095557</v>
      </c>
      <c r="F40" s="393">
        <v>-1299652</v>
      </c>
      <c r="G40" s="393">
        <v>0</v>
      </c>
      <c r="H40" s="393">
        <v>0</v>
      </c>
      <c r="I40" s="393">
        <v>-226782</v>
      </c>
      <c r="J40" s="393">
        <v>-141655</v>
      </c>
      <c r="K40" s="393">
        <v>-252994</v>
      </c>
      <c r="L40" s="393">
        <v>0</v>
      </c>
      <c r="M40" s="393">
        <v>0</v>
      </c>
      <c r="N40" s="393">
        <v>0</v>
      </c>
      <c r="O40" s="393">
        <v>0</v>
      </c>
      <c r="P40" s="393">
        <v>-31883</v>
      </c>
      <c r="Q40" s="393">
        <v>0</v>
      </c>
      <c r="R40" s="393">
        <v>0</v>
      </c>
      <c r="S40" s="393">
        <v>0</v>
      </c>
      <c r="T40" s="393">
        <v>0</v>
      </c>
      <c r="U40" s="393">
        <v>0</v>
      </c>
      <c r="V40" s="393">
        <v>0</v>
      </c>
      <c r="W40" s="393">
        <v>0</v>
      </c>
      <c r="X40" s="393">
        <v>0</v>
      </c>
      <c r="Y40" s="393">
        <v>0</v>
      </c>
      <c r="Z40" s="393">
        <v>0</v>
      </c>
      <c r="AA40" s="393">
        <v>0</v>
      </c>
      <c r="AB40" s="393">
        <v>0</v>
      </c>
      <c r="AC40" s="393">
        <v>0</v>
      </c>
      <c r="AD40" s="393">
        <v>0</v>
      </c>
      <c r="AE40" s="393">
        <v>0</v>
      </c>
      <c r="AF40" s="393">
        <v>0</v>
      </c>
      <c r="AG40" s="393">
        <v>0</v>
      </c>
      <c r="AH40" s="393">
        <v>0</v>
      </c>
      <c r="AI40" s="393">
        <v>-13868</v>
      </c>
      <c r="AJ40" s="393">
        <v>0</v>
      </c>
      <c r="AK40" s="393">
        <v>-24254</v>
      </c>
      <c r="AL40" s="393">
        <v>-28770</v>
      </c>
      <c r="AM40" s="1047">
        <f t="shared" ref="AM40" si="72">SUM(D40:AL40)</f>
        <v>-13123472</v>
      </c>
      <c r="AN40" s="1048">
        <f t="shared" ref="AN40" si="73">C40+AM40</f>
        <v>-7816999</v>
      </c>
      <c r="AO40" s="393"/>
      <c r="AP40" s="393"/>
      <c r="AQ40" s="393"/>
      <c r="AR40" s="393"/>
      <c r="AS40" s="393">
        <v>0</v>
      </c>
      <c r="AT40" s="393">
        <v>0</v>
      </c>
      <c r="AU40" s="393">
        <v>-187</v>
      </c>
      <c r="AV40" s="393">
        <v>-411</v>
      </c>
      <c r="AW40" s="393">
        <v>-1024</v>
      </c>
      <c r="AX40" s="393">
        <v>0</v>
      </c>
      <c r="AY40" s="393">
        <v>0</v>
      </c>
      <c r="AZ40" s="393">
        <v>0</v>
      </c>
      <c r="BA40" s="393">
        <v>0</v>
      </c>
      <c r="BB40" s="393">
        <v>-348</v>
      </c>
      <c r="BC40" s="393">
        <v>0</v>
      </c>
      <c r="BD40" s="393">
        <v>0</v>
      </c>
      <c r="BE40" s="393">
        <v>0</v>
      </c>
      <c r="BF40" s="393">
        <v>0</v>
      </c>
      <c r="BG40" s="393">
        <v>0</v>
      </c>
      <c r="BH40" s="393">
        <v>0</v>
      </c>
      <c r="BI40" s="393">
        <v>0</v>
      </c>
      <c r="BJ40" s="393">
        <v>0</v>
      </c>
      <c r="BK40" s="393">
        <v>0</v>
      </c>
      <c r="BL40" s="393">
        <v>0</v>
      </c>
      <c r="BM40" s="393">
        <v>0</v>
      </c>
      <c r="BN40" s="393">
        <v>0</v>
      </c>
      <c r="BO40" s="393">
        <v>0</v>
      </c>
      <c r="BP40" s="393">
        <v>0</v>
      </c>
      <c r="BQ40" s="393">
        <v>0</v>
      </c>
      <c r="BR40" s="393">
        <v>0</v>
      </c>
      <c r="BS40" s="393">
        <v>0</v>
      </c>
      <c r="BT40" s="393">
        <v>0</v>
      </c>
      <c r="BU40" s="393">
        <v>216</v>
      </c>
      <c r="BV40" s="393">
        <v>0</v>
      </c>
      <c r="BW40" s="393">
        <v>153</v>
      </c>
      <c r="BX40" s="393">
        <v>71</v>
      </c>
      <c r="BY40" s="393">
        <f t="shared" si="70"/>
        <v>-1530</v>
      </c>
      <c r="BZ40" s="1048">
        <f t="shared" ref="BZ40" si="74">SUM(AN40:BX40)</f>
        <v>-7818529</v>
      </c>
    </row>
    <row r="41" spans="1:78" s="146" customFormat="1" ht="15.6" customHeight="1">
      <c r="A41" s="1045">
        <v>37</v>
      </c>
      <c r="B41" s="1046" t="s">
        <v>75</v>
      </c>
      <c r="C41" s="393">
        <f>'2_State Distrib and Adjs'!AY41</f>
        <v>9849362</v>
      </c>
      <c r="D41" s="393">
        <v>-1369</v>
      </c>
      <c r="E41" s="393"/>
      <c r="F41" s="393"/>
      <c r="G41" s="393">
        <v>0</v>
      </c>
      <c r="H41" s="393">
        <v>1741</v>
      </c>
      <c r="I41" s="393">
        <v>0</v>
      </c>
      <c r="J41" s="393">
        <v>0</v>
      </c>
      <c r="K41" s="393">
        <v>0</v>
      </c>
      <c r="L41" s="393">
        <v>0</v>
      </c>
      <c r="M41" s="393">
        <v>0</v>
      </c>
      <c r="N41" s="393">
        <v>0</v>
      </c>
      <c r="O41" s="393">
        <v>0</v>
      </c>
      <c r="P41" s="393">
        <v>0</v>
      </c>
      <c r="Q41" s="393">
        <v>0</v>
      </c>
      <c r="R41" s="393">
        <v>0</v>
      </c>
      <c r="S41" s="393">
        <v>0</v>
      </c>
      <c r="T41" s="393">
        <v>0</v>
      </c>
      <c r="U41" s="393">
        <v>0</v>
      </c>
      <c r="V41" s="393">
        <v>-7022</v>
      </c>
      <c r="W41" s="393">
        <v>0</v>
      </c>
      <c r="X41" s="393">
        <v>0</v>
      </c>
      <c r="Y41" s="393">
        <v>0</v>
      </c>
      <c r="Z41" s="393">
        <v>0</v>
      </c>
      <c r="AA41" s="393">
        <v>0</v>
      </c>
      <c r="AB41" s="393">
        <v>0</v>
      </c>
      <c r="AC41" s="393">
        <v>-478</v>
      </c>
      <c r="AD41" s="393">
        <v>0</v>
      </c>
      <c r="AE41" s="393">
        <v>0</v>
      </c>
      <c r="AF41" s="393">
        <v>-3040</v>
      </c>
      <c r="AG41" s="393">
        <v>0</v>
      </c>
      <c r="AH41" s="393">
        <v>0</v>
      </c>
      <c r="AI41" s="393">
        <v>0</v>
      </c>
      <c r="AJ41" s="393">
        <v>0</v>
      </c>
      <c r="AK41" s="393">
        <v>-8364</v>
      </c>
      <c r="AL41" s="393">
        <v>-9422</v>
      </c>
      <c r="AM41" s="1047">
        <f t="shared" ref="AM41:AM73" si="75">SUM(D41:AL41)</f>
        <v>-27954</v>
      </c>
      <c r="AN41" s="1048">
        <f t="shared" ref="AN41:AN73" si="76">C41+AM41</f>
        <v>9821408</v>
      </c>
      <c r="AO41" s="393"/>
      <c r="AP41" s="393"/>
      <c r="AQ41" s="393"/>
      <c r="AR41" s="393"/>
      <c r="AS41" s="393">
        <v>0</v>
      </c>
      <c r="AT41" s="393">
        <v>41</v>
      </c>
      <c r="AU41" s="393">
        <v>0</v>
      </c>
      <c r="AV41" s="393">
        <v>0</v>
      </c>
      <c r="AW41" s="393">
        <v>0</v>
      </c>
      <c r="AX41" s="393">
        <v>0</v>
      </c>
      <c r="AY41" s="393">
        <v>0</v>
      </c>
      <c r="AZ41" s="393">
        <v>0</v>
      </c>
      <c r="BA41" s="393">
        <v>0</v>
      </c>
      <c r="BB41" s="393">
        <v>0</v>
      </c>
      <c r="BC41" s="393">
        <v>0</v>
      </c>
      <c r="BD41" s="393">
        <v>0</v>
      </c>
      <c r="BE41" s="393">
        <v>0</v>
      </c>
      <c r="BF41" s="393">
        <v>0</v>
      </c>
      <c r="BG41" s="393">
        <v>0</v>
      </c>
      <c r="BH41" s="393">
        <v>101</v>
      </c>
      <c r="BI41" s="393">
        <v>0</v>
      </c>
      <c r="BJ41" s="393">
        <v>0</v>
      </c>
      <c r="BK41" s="393">
        <v>0</v>
      </c>
      <c r="BL41" s="393">
        <v>0</v>
      </c>
      <c r="BM41" s="393">
        <v>0</v>
      </c>
      <c r="BN41" s="393">
        <v>0</v>
      </c>
      <c r="BO41" s="393">
        <v>-5</v>
      </c>
      <c r="BP41" s="393">
        <v>0</v>
      </c>
      <c r="BQ41" s="393">
        <v>0</v>
      </c>
      <c r="BR41" s="393">
        <v>-67</v>
      </c>
      <c r="BS41" s="393">
        <v>0</v>
      </c>
      <c r="BT41" s="393">
        <v>0</v>
      </c>
      <c r="BU41" s="393">
        <v>0</v>
      </c>
      <c r="BV41" s="393">
        <v>0</v>
      </c>
      <c r="BW41" s="393">
        <v>45</v>
      </c>
      <c r="BX41" s="393">
        <v>16</v>
      </c>
      <c r="BY41" s="393">
        <f t="shared" ref="BY41:BY73" si="77">SUM(AQ41:BX41)</f>
        <v>131</v>
      </c>
      <c r="BZ41" s="1048">
        <f t="shared" ref="BZ41:BZ73" si="78">SUM(AN41:BX41)</f>
        <v>9821539</v>
      </c>
    </row>
    <row r="42" spans="1:78" s="146" customFormat="1" ht="15.6" customHeight="1">
      <c r="A42" s="1045">
        <v>38</v>
      </c>
      <c r="B42" s="1046" t="s">
        <v>76</v>
      </c>
      <c r="C42" s="393">
        <f>'2_State Distrib and Adjs'!AY42</f>
        <v>888562</v>
      </c>
      <c r="D42" s="393">
        <v>-334</v>
      </c>
      <c r="E42" s="393"/>
      <c r="F42" s="393"/>
      <c r="G42" s="393">
        <v>0</v>
      </c>
      <c r="H42" s="393">
        <v>0</v>
      </c>
      <c r="I42" s="393">
        <v>0</v>
      </c>
      <c r="J42" s="393">
        <v>-13962</v>
      </c>
      <c r="K42" s="393">
        <v>-5558</v>
      </c>
      <c r="L42" s="393">
        <v>0</v>
      </c>
      <c r="M42" s="393">
        <v>0</v>
      </c>
      <c r="N42" s="393">
        <v>0</v>
      </c>
      <c r="O42" s="393">
        <v>0</v>
      </c>
      <c r="P42" s="393">
        <v>-7944</v>
      </c>
      <c r="Q42" s="393">
        <v>0</v>
      </c>
      <c r="R42" s="393">
        <v>0</v>
      </c>
      <c r="S42" s="393">
        <v>0</v>
      </c>
      <c r="T42" s="393">
        <v>0</v>
      </c>
      <c r="U42" s="393">
        <v>0</v>
      </c>
      <c r="V42" s="393">
        <v>0</v>
      </c>
      <c r="W42" s="393">
        <v>0</v>
      </c>
      <c r="X42" s="393">
        <v>0</v>
      </c>
      <c r="Y42" s="393">
        <v>0</v>
      </c>
      <c r="Z42" s="393">
        <v>0</v>
      </c>
      <c r="AA42" s="393">
        <v>0</v>
      </c>
      <c r="AB42" s="393">
        <v>0</v>
      </c>
      <c r="AC42" s="393">
        <v>0</v>
      </c>
      <c r="AD42" s="393">
        <v>0</v>
      </c>
      <c r="AE42" s="393">
        <v>0</v>
      </c>
      <c r="AF42" s="393">
        <v>0</v>
      </c>
      <c r="AG42" s="393">
        <v>0</v>
      </c>
      <c r="AH42" s="393">
        <v>0</v>
      </c>
      <c r="AI42" s="393">
        <v>0</v>
      </c>
      <c r="AJ42" s="393">
        <v>0</v>
      </c>
      <c r="AK42" s="393">
        <v>-3289</v>
      </c>
      <c r="AL42" s="393">
        <v>-7533</v>
      </c>
      <c r="AM42" s="1047">
        <f t="shared" si="75"/>
        <v>-38620</v>
      </c>
      <c r="AN42" s="1048">
        <f t="shared" si="76"/>
        <v>849942</v>
      </c>
      <c r="AO42" s="393"/>
      <c r="AP42" s="393"/>
      <c r="AQ42" s="393"/>
      <c r="AR42" s="393"/>
      <c r="AS42" s="393">
        <v>0</v>
      </c>
      <c r="AT42" s="393">
        <v>0</v>
      </c>
      <c r="AU42" s="393">
        <v>0</v>
      </c>
      <c r="AV42" s="393">
        <v>55</v>
      </c>
      <c r="AW42" s="393">
        <v>-29</v>
      </c>
      <c r="AX42" s="393">
        <v>0</v>
      </c>
      <c r="AY42" s="393">
        <v>0</v>
      </c>
      <c r="AZ42" s="393">
        <v>0</v>
      </c>
      <c r="BA42" s="393">
        <v>0</v>
      </c>
      <c r="BB42" s="393">
        <v>-105</v>
      </c>
      <c r="BC42" s="393">
        <v>0</v>
      </c>
      <c r="BD42" s="393">
        <v>0</v>
      </c>
      <c r="BE42" s="393">
        <v>0</v>
      </c>
      <c r="BF42" s="393">
        <v>0</v>
      </c>
      <c r="BG42" s="393">
        <v>0</v>
      </c>
      <c r="BH42" s="393">
        <v>0</v>
      </c>
      <c r="BI42" s="393">
        <v>0</v>
      </c>
      <c r="BJ42" s="393">
        <v>0</v>
      </c>
      <c r="BK42" s="393">
        <v>0</v>
      </c>
      <c r="BL42" s="393">
        <v>0</v>
      </c>
      <c r="BM42" s="393">
        <v>0</v>
      </c>
      <c r="BN42" s="393">
        <v>0</v>
      </c>
      <c r="BO42" s="393">
        <v>0</v>
      </c>
      <c r="BP42" s="393">
        <v>0</v>
      </c>
      <c r="BQ42" s="393">
        <v>0</v>
      </c>
      <c r="BR42" s="393">
        <v>0</v>
      </c>
      <c r="BS42" s="393">
        <v>0</v>
      </c>
      <c r="BT42" s="393">
        <v>0</v>
      </c>
      <c r="BU42" s="393">
        <v>0</v>
      </c>
      <c r="BV42" s="393">
        <v>0</v>
      </c>
      <c r="BW42" s="393">
        <v>-2</v>
      </c>
      <c r="BX42" s="393">
        <v>118</v>
      </c>
      <c r="BY42" s="393">
        <f t="shared" si="77"/>
        <v>37</v>
      </c>
      <c r="BZ42" s="1048">
        <f t="shared" si="78"/>
        <v>849979</v>
      </c>
    </row>
    <row r="43" spans="1:78" s="146" customFormat="1" ht="15.6" customHeight="1">
      <c r="A43" s="1045">
        <v>39</v>
      </c>
      <c r="B43" s="1046" t="s">
        <v>77</v>
      </c>
      <c r="C43" s="393">
        <f>'2_State Distrib and Adjs'!AY43</f>
        <v>1011921</v>
      </c>
      <c r="D43" s="393">
        <v>-148</v>
      </c>
      <c r="E43" s="393"/>
      <c r="F43" s="393"/>
      <c r="G43" s="393">
        <v>0</v>
      </c>
      <c r="H43" s="393">
        <v>0</v>
      </c>
      <c r="I43" s="393">
        <v>0</v>
      </c>
      <c r="J43" s="393">
        <v>0</v>
      </c>
      <c r="K43" s="393">
        <v>0</v>
      </c>
      <c r="L43" s="393">
        <v>0</v>
      </c>
      <c r="M43" s="393">
        <v>0</v>
      </c>
      <c r="N43" s="393">
        <v>0</v>
      </c>
      <c r="O43" s="393">
        <v>-2522</v>
      </c>
      <c r="P43" s="393">
        <v>0</v>
      </c>
      <c r="Q43" s="393">
        <v>0</v>
      </c>
      <c r="R43" s="393">
        <v>0</v>
      </c>
      <c r="S43" s="393">
        <v>0</v>
      </c>
      <c r="T43" s="393">
        <v>0</v>
      </c>
      <c r="U43" s="393">
        <v>0</v>
      </c>
      <c r="V43" s="393">
        <v>0</v>
      </c>
      <c r="W43" s="393">
        <v>84</v>
      </c>
      <c r="X43" s="393">
        <v>0</v>
      </c>
      <c r="Y43" s="393">
        <v>0</v>
      </c>
      <c r="Z43" s="393">
        <v>0</v>
      </c>
      <c r="AA43" s="393">
        <v>0</v>
      </c>
      <c r="AB43" s="393">
        <v>0</v>
      </c>
      <c r="AC43" s="393">
        <v>0</v>
      </c>
      <c r="AD43" s="393">
        <v>0</v>
      </c>
      <c r="AE43" s="393">
        <v>782</v>
      </c>
      <c r="AF43" s="393">
        <v>0</v>
      </c>
      <c r="AG43" s="393">
        <v>0</v>
      </c>
      <c r="AH43" s="393">
        <v>0</v>
      </c>
      <c r="AI43" s="393">
        <v>0</v>
      </c>
      <c r="AJ43" s="393">
        <v>0</v>
      </c>
      <c r="AK43" s="393">
        <v>1295</v>
      </c>
      <c r="AL43" s="393">
        <v>-4357</v>
      </c>
      <c r="AM43" s="1047">
        <f t="shared" si="75"/>
        <v>-4866</v>
      </c>
      <c r="AN43" s="1048">
        <f t="shared" si="76"/>
        <v>1007055</v>
      </c>
      <c r="AO43" s="393"/>
      <c r="AP43" s="393"/>
      <c r="AQ43" s="393"/>
      <c r="AR43" s="393"/>
      <c r="AS43" s="393">
        <v>0</v>
      </c>
      <c r="AT43" s="393">
        <v>0</v>
      </c>
      <c r="AU43" s="393">
        <v>0</v>
      </c>
      <c r="AV43" s="393">
        <v>0</v>
      </c>
      <c r="AW43" s="393">
        <v>0</v>
      </c>
      <c r="AX43" s="393">
        <v>0</v>
      </c>
      <c r="AY43" s="393">
        <v>0</v>
      </c>
      <c r="AZ43" s="393">
        <v>0</v>
      </c>
      <c r="BA43" s="393">
        <v>-37</v>
      </c>
      <c r="BB43" s="393">
        <v>0</v>
      </c>
      <c r="BC43" s="393">
        <v>0</v>
      </c>
      <c r="BD43" s="393">
        <v>0</v>
      </c>
      <c r="BE43" s="393">
        <v>0</v>
      </c>
      <c r="BF43" s="393">
        <v>0</v>
      </c>
      <c r="BG43" s="393">
        <v>0</v>
      </c>
      <c r="BH43" s="393">
        <v>0</v>
      </c>
      <c r="BI43" s="393">
        <v>14</v>
      </c>
      <c r="BJ43" s="393">
        <v>0</v>
      </c>
      <c r="BK43" s="393">
        <v>0</v>
      </c>
      <c r="BL43" s="393">
        <v>0</v>
      </c>
      <c r="BM43" s="393">
        <v>0</v>
      </c>
      <c r="BN43" s="393">
        <v>0</v>
      </c>
      <c r="BO43" s="393">
        <v>0</v>
      </c>
      <c r="BP43" s="393">
        <v>0</v>
      </c>
      <c r="BQ43" s="393">
        <v>0</v>
      </c>
      <c r="BR43" s="393">
        <v>0</v>
      </c>
      <c r="BS43" s="393">
        <v>0</v>
      </c>
      <c r="BT43" s="393">
        <v>0</v>
      </c>
      <c r="BU43" s="393">
        <v>0</v>
      </c>
      <c r="BV43" s="393">
        <v>0</v>
      </c>
      <c r="BW43" s="393">
        <v>68</v>
      </c>
      <c r="BX43" s="393">
        <v>74</v>
      </c>
      <c r="BY43" s="393">
        <f t="shared" si="77"/>
        <v>119</v>
      </c>
      <c r="BZ43" s="1048">
        <f t="shared" si="78"/>
        <v>1007174</v>
      </c>
    </row>
    <row r="44" spans="1:78" s="146" customFormat="1" ht="15.6" customHeight="1">
      <c r="A44" s="1032">
        <v>40</v>
      </c>
      <c r="B44" s="1033" t="s">
        <v>78</v>
      </c>
      <c r="C44" s="1034">
        <f>'2_State Distrib and Adjs'!AY44</f>
        <v>10896869</v>
      </c>
      <c r="D44" s="1034">
        <v>-1080</v>
      </c>
      <c r="E44" s="1034"/>
      <c r="F44" s="1034"/>
      <c r="G44" s="1034">
        <v>0</v>
      </c>
      <c r="H44" s="1034">
        <v>0</v>
      </c>
      <c r="I44" s="1034">
        <v>0</v>
      </c>
      <c r="J44" s="1034">
        <v>0</v>
      </c>
      <c r="K44" s="1034">
        <v>0</v>
      </c>
      <c r="L44" s="1034">
        <v>0</v>
      </c>
      <c r="M44" s="1034">
        <v>0</v>
      </c>
      <c r="N44" s="1034">
        <v>0</v>
      </c>
      <c r="O44" s="1034">
        <v>0</v>
      </c>
      <c r="P44" s="1034">
        <v>0</v>
      </c>
      <c r="Q44" s="1034">
        <v>0</v>
      </c>
      <c r="R44" s="1034">
        <v>0</v>
      </c>
      <c r="S44" s="1034">
        <v>0</v>
      </c>
      <c r="T44" s="1034">
        <v>0</v>
      </c>
      <c r="U44" s="1034">
        <v>0</v>
      </c>
      <c r="V44" s="1034">
        <v>0</v>
      </c>
      <c r="W44" s="1034">
        <v>0</v>
      </c>
      <c r="X44" s="1034">
        <v>0</v>
      </c>
      <c r="Y44" s="1034">
        <v>0</v>
      </c>
      <c r="Z44" s="1034">
        <v>0</v>
      </c>
      <c r="AA44" s="1034">
        <v>0</v>
      </c>
      <c r="AB44" s="1034">
        <v>0</v>
      </c>
      <c r="AC44" s="1034">
        <v>0</v>
      </c>
      <c r="AD44" s="1034">
        <v>0</v>
      </c>
      <c r="AE44" s="1034">
        <v>0</v>
      </c>
      <c r="AF44" s="1034">
        <v>0</v>
      </c>
      <c r="AG44" s="1034">
        <v>0</v>
      </c>
      <c r="AH44" s="1034">
        <v>0</v>
      </c>
      <c r="AI44" s="1034">
        <v>0</v>
      </c>
      <c r="AJ44" s="1034">
        <v>0</v>
      </c>
      <c r="AK44" s="1034">
        <v>-10560</v>
      </c>
      <c r="AL44" s="1034">
        <v>-7983</v>
      </c>
      <c r="AM44" s="1035">
        <f t="shared" si="75"/>
        <v>-19623</v>
      </c>
      <c r="AN44" s="1036">
        <f t="shared" si="76"/>
        <v>10877246</v>
      </c>
      <c r="AO44" s="1034"/>
      <c r="AP44" s="1034"/>
      <c r="AQ44" s="1034"/>
      <c r="AR44" s="1034"/>
      <c r="AS44" s="1034">
        <v>0</v>
      </c>
      <c r="AT44" s="1034">
        <v>0</v>
      </c>
      <c r="AU44" s="1034">
        <v>0</v>
      </c>
      <c r="AV44" s="1034">
        <v>0</v>
      </c>
      <c r="AW44" s="1034">
        <v>0</v>
      </c>
      <c r="AX44" s="1034">
        <v>0</v>
      </c>
      <c r="AY44" s="1034">
        <v>0</v>
      </c>
      <c r="AZ44" s="1034">
        <v>0</v>
      </c>
      <c r="BA44" s="1034">
        <v>0</v>
      </c>
      <c r="BB44" s="1034">
        <v>0</v>
      </c>
      <c r="BC44" s="1034">
        <v>0</v>
      </c>
      <c r="BD44" s="1034">
        <v>0</v>
      </c>
      <c r="BE44" s="1034">
        <v>0</v>
      </c>
      <c r="BF44" s="1034">
        <v>0</v>
      </c>
      <c r="BG44" s="1034">
        <v>0</v>
      </c>
      <c r="BH44" s="1034">
        <v>0</v>
      </c>
      <c r="BI44" s="1034">
        <v>0</v>
      </c>
      <c r="BJ44" s="1034">
        <v>0</v>
      </c>
      <c r="BK44" s="1034">
        <v>0</v>
      </c>
      <c r="BL44" s="1034">
        <v>0</v>
      </c>
      <c r="BM44" s="1034">
        <v>0</v>
      </c>
      <c r="BN44" s="1034">
        <v>0</v>
      </c>
      <c r="BO44" s="1034">
        <v>0</v>
      </c>
      <c r="BP44" s="1034">
        <v>0</v>
      </c>
      <c r="BQ44" s="1034">
        <v>0</v>
      </c>
      <c r="BR44" s="1034">
        <v>0</v>
      </c>
      <c r="BS44" s="1034">
        <v>0</v>
      </c>
      <c r="BT44" s="1034">
        <v>0</v>
      </c>
      <c r="BU44" s="1034">
        <v>0</v>
      </c>
      <c r="BV44" s="1034">
        <v>0</v>
      </c>
      <c r="BW44" s="1034">
        <v>8</v>
      </c>
      <c r="BX44" s="1034">
        <v>65</v>
      </c>
      <c r="BY44" s="1034">
        <f t="shared" si="77"/>
        <v>73</v>
      </c>
      <c r="BZ44" s="1036">
        <f t="shared" si="78"/>
        <v>10877319</v>
      </c>
    </row>
    <row r="45" spans="1:78" s="146" customFormat="1" ht="15.6" customHeight="1">
      <c r="A45" s="1045">
        <v>41</v>
      </c>
      <c r="B45" s="1046" t="s">
        <v>79</v>
      </c>
      <c r="C45" s="393">
        <f>'2_State Distrib and Adjs'!AY45</f>
        <v>434128</v>
      </c>
      <c r="D45" s="393">
        <v>0</v>
      </c>
      <c r="E45" s="393"/>
      <c r="F45" s="393"/>
      <c r="G45" s="393">
        <v>0</v>
      </c>
      <c r="H45" s="393">
        <v>0</v>
      </c>
      <c r="I45" s="393">
        <v>0</v>
      </c>
      <c r="J45" s="393">
        <v>0</v>
      </c>
      <c r="K45" s="393">
        <v>0</v>
      </c>
      <c r="L45" s="393">
        <v>0</v>
      </c>
      <c r="M45" s="393">
        <v>0</v>
      </c>
      <c r="N45" s="393">
        <v>0</v>
      </c>
      <c r="O45" s="393">
        <v>0</v>
      </c>
      <c r="P45" s="393">
        <v>0</v>
      </c>
      <c r="Q45" s="393">
        <v>0</v>
      </c>
      <c r="R45" s="393">
        <v>0</v>
      </c>
      <c r="S45" s="393">
        <v>0</v>
      </c>
      <c r="T45" s="393">
        <v>0</v>
      </c>
      <c r="U45" s="393">
        <v>0</v>
      </c>
      <c r="V45" s="393">
        <v>0</v>
      </c>
      <c r="W45" s="393">
        <v>0</v>
      </c>
      <c r="X45" s="393">
        <v>0</v>
      </c>
      <c r="Y45" s="393">
        <v>0</v>
      </c>
      <c r="Z45" s="393">
        <v>0</v>
      </c>
      <c r="AA45" s="393">
        <v>0</v>
      </c>
      <c r="AB45" s="393">
        <v>0</v>
      </c>
      <c r="AC45" s="393">
        <v>0</v>
      </c>
      <c r="AD45" s="393">
        <v>0</v>
      </c>
      <c r="AE45" s="393">
        <v>0</v>
      </c>
      <c r="AF45" s="393">
        <v>0</v>
      </c>
      <c r="AG45" s="393">
        <v>0</v>
      </c>
      <c r="AH45" s="393">
        <v>0</v>
      </c>
      <c r="AI45" s="393">
        <v>0</v>
      </c>
      <c r="AJ45" s="393">
        <v>0</v>
      </c>
      <c r="AK45" s="393">
        <v>-7724</v>
      </c>
      <c r="AL45" s="393">
        <v>575</v>
      </c>
      <c r="AM45" s="1047">
        <f t="shared" si="75"/>
        <v>-7149</v>
      </c>
      <c r="AN45" s="1048">
        <f t="shared" si="76"/>
        <v>426979</v>
      </c>
      <c r="AO45" s="393"/>
      <c r="AP45" s="393"/>
      <c r="AQ45" s="393"/>
      <c r="AR45" s="393"/>
      <c r="AS45" s="393">
        <v>0</v>
      </c>
      <c r="AT45" s="393">
        <v>0</v>
      </c>
      <c r="AU45" s="393">
        <v>0</v>
      </c>
      <c r="AV45" s="393">
        <v>0</v>
      </c>
      <c r="AW45" s="393">
        <v>0</v>
      </c>
      <c r="AX45" s="393">
        <v>0</v>
      </c>
      <c r="AY45" s="393">
        <v>0</v>
      </c>
      <c r="AZ45" s="393">
        <v>0</v>
      </c>
      <c r="BA45" s="393">
        <v>0</v>
      </c>
      <c r="BB45" s="393">
        <v>0</v>
      </c>
      <c r="BC45" s="393">
        <v>0</v>
      </c>
      <c r="BD45" s="393">
        <v>0</v>
      </c>
      <c r="BE45" s="393">
        <v>0</v>
      </c>
      <c r="BF45" s="393">
        <v>0</v>
      </c>
      <c r="BG45" s="393">
        <v>0</v>
      </c>
      <c r="BH45" s="393">
        <v>0</v>
      </c>
      <c r="BI45" s="393">
        <v>0</v>
      </c>
      <c r="BJ45" s="393">
        <v>0</v>
      </c>
      <c r="BK45" s="393">
        <v>0</v>
      </c>
      <c r="BL45" s="393">
        <v>0</v>
      </c>
      <c r="BM45" s="393">
        <v>0</v>
      </c>
      <c r="BN45" s="393">
        <v>0</v>
      </c>
      <c r="BO45" s="393">
        <v>0</v>
      </c>
      <c r="BP45" s="393">
        <v>0</v>
      </c>
      <c r="BQ45" s="393">
        <v>0</v>
      </c>
      <c r="BR45" s="393">
        <v>0</v>
      </c>
      <c r="BS45" s="393">
        <v>0</v>
      </c>
      <c r="BT45" s="393">
        <v>0</v>
      </c>
      <c r="BU45" s="393">
        <v>0</v>
      </c>
      <c r="BV45" s="393">
        <v>0</v>
      </c>
      <c r="BW45" s="393">
        <v>-35</v>
      </c>
      <c r="BX45" s="393">
        <v>41</v>
      </c>
      <c r="BY45" s="393">
        <f t="shared" si="77"/>
        <v>6</v>
      </c>
      <c r="BZ45" s="1048">
        <f t="shared" si="78"/>
        <v>426985</v>
      </c>
    </row>
    <row r="46" spans="1:78" s="146" customFormat="1" ht="15.6" customHeight="1">
      <c r="A46" s="1045">
        <v>42</v>
      </c>
      <c r="B46" s="1046" t="s">
        <v>80</v>
      </c>
      <c r="C46" s="393">
        <f>'2_State Distrib and Adjs'!AY46</f>
        <v>1320336</v>
      </c>
      <c r="D46" s="393">
        <v>-2353</v>
      </c>
      <c r="E46" s="393"/>
      <c r="F46" s="393"/>
      <c r="G46" s="393">
        <v>0</v>
      </c>
      <c r="H46" s="393">
        <v>0</v>
      </c>
      <c r="I46" s="393">
        <v>0</v>
      </c>
      <c r="J46" s="393">
        <v>0</v>
      </c>
      <c r="K46" s="393">
        <v>0</v>
      </c>
      <c r="L46" s="393">
        <v>0</v>
      </c>
      <c r="M46" s="393">
        <v>0</v>
      </c>
      <c r="N46" s="393">
        <v>0</v>
      </c>
      <c r="O46" s="393">
        <v>0</v>
      </c>
      <c r="P46" s="393">
        <v>0</v>
      </c>
      <c r="Q46" s="393">
        <v>0</v>
      </c>
      <c r="R46" s="393">
        <v>0</v>
      </c>
      <c r="S46" s="393">
        <v>0</v>
      </c>
      <c r="T46" s="393">
        <v>0</v>
      </c>
      <c r="U46" s="393">
        <v>0</v>
      </c>
      <c r="V46" s="393">
        <v>0</v>
      </c>
      <c r="W46" s="393">
        <v>0</v>
      </c>
      <c r="X46" s="393">
        <v>0</v>
      </c>
      <c r="Y46" s="393">
        <v>0</v>
      </c>
      <c r="Z46" s="393">
        <v>0</v>
      </c>
      <c r="AA46" s="393">
        <v>0</v>
      </c>
      <c r="AB46" s="393">
        <v>0</v>
      </c>
      <c r="AC46" s="393">
        <v>0</v>
      </c>
      <c r="AD46" s="393">
        <v>0</v>
      </c>
      <c r="AE46" s="393">
        <v>0</v>
      </c>
      <c r="AF46" s="393">
        <v>0</v>
      </c>
      <c r="AG46" s="393">
        <v>0</v>
      </c>
      <c r="AH46" s="393">
        <v>0</v>
      </c>
      <c r="AI46" s="393">
        <v>0</v>
      </c>
      <c r="AJ46" s="393">
        <v>0</v>
      </c>
      <c r="AK46" s="393">
        <v>-5979</v>
      </c>
      <c r="AL46" s="393">
        <v>-4689</v>
      </c>
      <c r="AM46" s="1047">
        <f t="shared" si="75"/>
        <v>-13021</v>
      </c>
      <c r="AN46" s="1048">
        <f t="shared" si="76"/>
        <v>1307315</v>
      </c>
      <c r="AO46" s="393"/>
      <c r="AP46" s="393"/>
      <c r="AQ46" s="393"/>
      <c r="AR46" s="393"/>
      <c r="AS46" s="393">
        <v>0</v>
      </c>
      <c r="AT46" s="393">
        <v>0</v>
      </c>
      <c r="AU46" s="393">
        <v>0</v>
      </c>
      <c r="AV46" s="393">
        <v>0</v>
      </c>
      <c r="AW46" s="393">
        <v>0</v>
      </c>
      <c r="AX46" s="393">
        <v>0</v>
      </c>
      <c r="AY46" s="393">
        <v>0</v>
      </c>
      <c r="AZ46" s="393">
        <v>0</v>
      </c>
      <c r="BA46" s="393">
        <v>0</v>
      </c>
      <c r="BB46" s="393">
        <v>0</v>
      </c>
      <c r="BC46" s="393">
        <v>0</v>
      </c>
      <c r="BD46" s="393">
        <v>0</v>
      </c>
      <c r="BE46" s="393">
        <v>0</v>
      </c>
      <c r="BF46" s="393">
        <v>0</v>
      </c>
      <c r="BG46" s="393">
        <v>0</v>
      </c>
      <c r="BH46" s="393">
        <v>0</v>
      </c>
      <c r="BI46" s="393">
        <v>0</v>
      </c>
      <c r="BJ46" s="393">
        <v>0</v>
      </c>
      <c r="BK46" s="393">
        <v>0</v>
      </c>
      <c r="BL46" s="393">
        <v>0</v>
      </c>
      <c r="BM46" s="393">
        <v>0</v>
      </c>
      <c r="BN46" s="393">
        <v>0</v>
      </c>
      <c r="BO46" s="393">
        <v>0</v>
      </c>
      <c r="BP46" s="393">
        <v>0</v>
      </c>
      <c r="BQ46" s="393">
        <v>0</v>
      </c>
      <c r="BR46" s="393">
        <v>0</v>
      </c>
      <c r="BS46" s="393">
        <v>0</v>
      </c>
      <c r="BT46" s="393">
        <v>0</v>
      </c>
      <c r="BU46" s="393">
        <v>0</v>
      </c>
      <c r="BV46" s="393">
        <v>0</v>
      </c>
      <c r="BW46" s="393">
        <v>-47</v>
      </c>
      <c r="BX46" s="393">
        <v>-4</v>
      </c>
      <c r="BY46" s="393">
        <f t="shared" si="77"/>
        <v>-51</v>
      </c>
      <c r="BZ46" s="1048">
        <f t="shared" si="78"/>
        <v>1307264</v>
      </c>
    </row>
    <row r="47" spans="1:78" s="146" customFormat="1" ht="15.6" customHeight="1">
      <c r="A47" s="1045">
        <v>43</v>
      </c>
      <c r="B47" s="1046" t="s">
        <v>81</v>
      </c>
      <c r="C47" s="393">
        <f>'2_State Distrib and Adjs'!AY47</f>
        <v>2193666</v>
      </c>
      <c r="D47" s="393">
        <v>-286</v>
      </c>
      <c r="E47" s="393"/>
      <c r="F47" s="393"/>
      <c r="G47" s="393">
        <v>0</v>
      </c>
      <c r="H47" s="393">
        <v>0</v>
      </c>
      <c r="I47" s="393">
        <v>0</v>
      </c>
      <c r="J47" s="393">
        <v>0</v>
      </c>
      <c r="K47" s="393">
        <v>0</v>
      </c>
      <c r="L47" s="393">
        <v>0</v>
      </c>
      <c r="M47" s="393">
        <v>0</v>
      </c>
      <c r="N47" s="393">
        <v>0</v>
      </c>
      <c r="O47" s="393">
        <v>0</v>
      </c>
      <c r="P47" s="393">
        <v>0</v>
      </c>
      <c r="Q47" s="393">
        <v>0</v>
      </c>
      <c r="R47" s="393">
        <v>0</v>
      </c>
      <c r="S47" s="393">
        <v>0</v>
      </c>
      <c r="T47" s="393">
        <v>0</v>
      </c>
      <c r="U47" s="393">
        <v>0</v>
      </c>
      <c r="V47" s="393">
        <v>0</v>
      </c>
      <c r="W47" s="393">
        <v>0</v>
      </c>
      <c r="X47" s="393">
        <v>0</v>
      </c>
      <c r="Y47" s="393">
        <v>0</v>
      </c>
      <c r="Z47" s="393">
        <v>0</v>
      </c>
      <c r="AA47" s="393">
        <v>0</v>
      </c>
      <c r="AB47" s="393">
        <v>0</v>
      </c>
      <c r="AC47" s="393">
        <v>0</v>
      </c>
      <c r="AD47" s="393">
        <v>0</v>
      </c>
      <c r="AE47" s="393">
        <v>0</v>
      </c>
      <c r="AF47" s="393">
        <v>0</v>
      </c>
      <c r="AG47" s="393">
        <v>0</v>
      </c>
      <c r="AH47" s="393">
        <v>0</v>
      </c>
      <c r="AI47" s="393">
        <v>0</v>
      </c>
      <c r="AJ47" s="393">
        <v>0</v>
      </c>
      <c r="AK47" s="393">
        <v>456</v>
      </c>
      <c r="AL47" s="393">
        <v>-3713</v>
      </c>
      <c r="AM47" s="1047">
        <f t="shared" si="75"/>
        <v>-3543</v>
      </c>
      <c r="AN47" s="1048">
        <f t="shared" si="76"/>
        <v>2190123</v>
      </c>
      <c r="AO47" s="393"/>
      <c r="AP47" s="393"/>
      <c r="AQ47" s="393"/>
      <c r="AR47" s="393"/>
      <c r="AS47" s="393">
        <v>0</v>
      </c>
      <c r="AT47" s="393">
        <v>0</v>
      </c>
      <c r="AU47" s="393">
        <v>0</v>
      </c>
      <c r="AV47" s="393">
        <v>0</v>
      </c>
      <c r="AW47" s="393">
        <v>0</v>
      </c>
      <c r="AX47" s="393">
        <v>0</v>
      </c>
      <c r="AY47" s="393">
        <v>0</v>
      </c>
      <c r="AZ47" s="393">
        <v>0</v>
      </c>
      <c r="BA47" s="393">
        <v>0</v>
      </c>
      <c r="BB47" s="393">
        <v>0</v>
      </c>
      <c r="BC47" s="393">
        <v>0</v>
      </c>
      <c r="BD47" s="393">
        <v>0</v>
      </c>
      <c r="BE47" s="393">
        <v>0</v>
      </c>
      <c r="BF47" s="393">
        <v>0</v>
      </c>
      <c r="BG47" s="393">
        <v>0</v>
      </c>
      <c r="BH47" s="393">
        <v>0</v>
      </c>
      <c r="BI47" s="393">
        <v>0</v>
      </c>
      <c r="BJ47" s="393">
        <v>0</v>
      </c>
      <c r="BK47" s="393">
        <v>0</v>
      </c>
      <c r="BL47" s="393">
        <v>0</v>
      </c>
      <c r="BM47" s="393">
        <v>0</v>
      </c>
      <c r="BN47" s="393">
        <v>0</v>
      </c>
      <c r="BO47" s="393">
        <v>0</v>
      </c>
      <c r="BP47" s="393">
        <v>0</v>
      </c>
      <c r="BQ47" s="393">
        <v>0</v>
      </c>
      <c r="BR47" s="393">
        <v>0</v>
      </c>
      <c r="BS47" s="393">
        <v>0</v>
      </c>
      <c r="BT47" s="393">
        <v>0</v>
      </c>
      <c r="BU47" s="393">
        <v>0</v>
      </c>
      <c r="BV47" s="393">
        <v>0</v>
      </c>
      <c r="BW47" s="393">
        <v>31</v>
      </c>
      <c r="BX47" s="393">
        <v>-13</v>
      </c>
      <c r="BY47" s="393">
        <f t="shared" si="77"/>
        <v>18</v>
      </c>
      <c r="BZ47" s="1048">
        <f t="shared" si="78"/>
        <v>2190141</v>
      </c>
    </row>
    <row r="48" spans="1:78" s="146" customFormat="1" ht="15.6" customHeight="1">
      <c r="A48" s="1045">
        <v>44</v>
      </c>
      <c r="B48" s="1046" t="s">
        <v>82</v>
      </c>
      <c r="C48" s="393">
        <f>'2_State Distrib and Adjs'!AY48</f>
        <v>3420865</v>
      </c>
      <c r="D48" s="393">
        <v>-716</v>
      </c>
      <c r="E48" s="393"/>
      <c r="F48" s="393"/>
      <c r="G48" s="393">
        <v>0</v>
      </c>
      <c r="H48" s="393">
        <v>0</v>
      </c>
      <c r="I48" s="393">
        <v>369</v>
      </c>
      <c r="J48" s="393">
        <v>-248</v>
      </c>
      <c r="K48" s="393">
        <v>1532</v>
      </c>
      <c r="L48" s="393">
        <v>0</v>
      </c>
      <c r="M48" s="393">
        <v>0</v>
      </c>
      <c r="N48" s="393">
        <v>0</v>
      </c>
      <c r="O48" s="393">
        <v>0</v>
      </c>
      <c r="P48" s="393">
        <v>0</v>
      </c>
      <c r="Q48" s="393">
        <v>0</v>
      </c>
      <c r="R48" s="393">
        <v>0</v>
      </c>
      <c r="S48" s="393">
        <v>0</v>
      </c>
      <c r="T48" s="393">
        <v>0</v>
      </c>
      <c r="U48" s="393">
        <v>0</v>
      </c>
      <c r="V48" s="393">
        <v>0</v>
      </c>
      <c r="W48" s="393">
        <v>0</v>
      </c>
      <c r="X48" s="393">
        <v>0</v>
      </c>
      <c r="Y48" s="393">
        <v>0</v>
      </c>
      <c r="Z48" s="393">
        <v>0</v>
      </c>
      <c r="AA48" s="393">
        <v>0</v>
      </c>
      <c r="AB48" s="393">
        <v>0</v>
      </c>
      <c r="AC48" s="393">
        <v>0</v>
      </c>
      <c r="AD48" s="393">
        <v>0</v>
      </c>
      <c r="AE48" s="393">
        <v>0</v>
      </c>
      <c r="AF48" s="393">
        <v>0</v>
      </c>
      <c r="AG48" s="393">
        <v>0</v>
      </c>
      <c r="AH48" s="393">
        <v>0</v>
      </c>
      <c r="AI48" s="393">
        <v>0</v>
      </c>
      <c r="AJ48" s="393">
        <v>0</v>
      </c>
      <c r="AK48" s="393">
        <v>-4774</v>
      </c>
      <c r="AL48" s="393">
        <v>4218</v>
      </c>
      <c r="AM48" s="1047">
        <f t="shared" si="75"/>
        <v>381</v>
      </c>
      <c r="AN48" s="1048">
        <f t="shared" si="76"/>
        <v>3421246</v>
      </c>
      <c r="AO48" s="393"/>
      <c r="AP48" s="393"/>
      <c r="AQ48" s="393"/>
      <c r="AR48" s="393"/>
      <c r="AS48" s="393">
        <v>0</v>
      </c>
      <c r="AT48" s="393">
        <v>0</v>
      </c>
      <c r="AU48" s="393">
        <v>10</v>
      </c>
      <c r="AV48" s="393">
        <v>-17</v>
      </c>
      <c r="AW48" s="393">
        <v>29</v>
      </c>
      <c r="AX48" s="393">
        <v>0</v>
      </c>
      <c r="AY48" s="393">
        <v>0</v>
      </c>
      <c r="AZ48" s="393">
        <v>0</v>
      </c>
      <c r="BA48" s="393">
        <v>0</v>
      </c>
      <c r="BB48" s="393">
        <v>0</v>
      </c>
      <c r="BC48" s="393">
        <v>0</v>
      </c>
      <c r="BD48" s="393">
        <v>0</v>
      </c>
      <c r="BE48" s="393">
        <v>0</v>
      </c>
      <c r="BF48" s="393">
        <v>0</v>
      </c>
      <c r="BG48" s="393">
        <v>0</v>
      </c>
      <c r="BH48" s="393">
        <v>0</v>
      </c>
      <c r="BI48" s="393">
        <v>0</v>
      </c>
      <c r="BJ48" s="393">
        <v>0</v>
      </c>
      <c r="BK48" s="393">
        <v>0</v>
      </c>
      <c r="BL48" s="393">
        <v>0</v>
      </c>
      <c r="BM48" s="393">
        <v>0</v>
      </c>
      <c r="BN48" s="393">
        <v>0</v>
      </c>
      <c r="BO48" s="393">
        <v>0</v>
      </c>
      <c r="BP48" s="393">
        <v>0</v>
      </c>
      <c r="BQ48" s="393">
        <v>0</v>
      </c>
      <c r="BR48" s="393">
        <v>0</v>
      </c>
      <c r="BS48" s="393">
        <v>0</v>
      </c>
      <c r="BT48" s="393">
        <v>0</v>
      </c>
      <c r="BU48" s="393">
        <v>0</v>
      </c>
      <c r="BV48" s="393">
        <v>0</v>
      </c>
      <c r="BW48" s="393">
        <v>10</v>
      </c>
      <c r="BX48" s="393">
        <v>108</v>
      </c>
      <c r="BY48" s="393">
        <f t="shared" si="77"/>
        <v>140</v>
      </c>
      <c r="BZ48" s="1048">
        <f t="shared" si="78"/>
        <v>3421386</v>
      </c>
    </row>
    <row r="49" spans="1:78" s="146" customFormat="1" ht="15.6" customHeight="1">
      <c r="A49" s="1032">
        <v>45</v>
      </c>
      <c r="B49" s="1033" t="s">
        <v>83</v>
      </c>
      <c r="C49" s="1034">
        <f>'2_State Distrib and Adjs'!AY49</f>
        <v>2382211</v>
      </c>
      <c r="D49" s="1034">
        <v>-688</v>
      </c>
      <c r="E49" s="1034"/>
      <c r="F49" s="1034"/>
      <c r="G49" s="1034">
        <v>0</v>
      </c>
      <c r="H49" s="1034">
        <v>0</v>
      </c>
      <c r="I49" s="1034">
        <v>0</v>
      </c>
      <c r="J49" s="1034">
        <v>102</v>
      </c>
      <c r="K49" s="1034">
        <v>-3464</v>
      </c>
      <c r="L49" s="1034">
        <v>0</v>
      </c>
      <c r="M49" s="1034">
        <v>0</v>
      </c>
      <c r="N49" s="1034">
        <v>0</v>
      </c>
      <c r="O49" s="1034">
        <v>0</v>
      </c>
      <c r="P49" s="1034">
        <v>-3211</v>
      </c>
      <c r="Q49" s="1034">
        <v>0</v>
      </c>
      <c r="R49" s="1034">
        <v>0</v>
      </c>
      <c r="S49" s="1034">
        <v>0</v>
      </c>
      <c r="T49" s="1034">
        <v>0</v>
      </c>
      <c r="U49" s="1034">
        <v>0</v>
      </c>
      <c r="V49" s="1034">
        <v>0</v>
      </c>
      <c r="W49" s="1034">
        <v>0</v>
      </c>
      <c r="X49" s="1034">
        <v>0</v>
      </c>
      <c r="Y49" s="1034">
        <v>0</v>
      </c>
      <c r="Z49" s="1034">
        <v>0</v>
      </c>
      <c r="AA49" s="1034">
        <v>0</v>
      </c>
      <c r="AB49" s="1034">
        <v>0</v>
      </c>
      <c r="AC49" s="1034">
        <v>0</v>
      </c>
      <c r="AD49" s="1034">
        <v>0</v>
      </c>
      <c r="AE49" s="1034">
        <v>0</v>
      </c>
      <c r="AF49" s="1034">
        <v>0</v>
      </c>
      <c r="AG49" s="1034">
        <v>0</v>
      </c>
      <c r="AH49" s="1034">
        <v>0</v>
      </c>
      <c r="AI49" s="1034">
        <v>-3071</v>
      </c>
      <c r="AJ49" s="1034">
        <v>0</v>
      </c>
      <c r="AK49" s="1034">
        <v>336</v>
      </c>
      <c r="AL49" s="1034">
        <v>-27036</v>
      </c>
      <c r="AM49" s="1035">
        <f t="shared" si="75"/>
        <v>-37032</v>
      </c>
      <c r="AN49" s="1036">
        <f t="shared" si="76"/>
        <v>2345179</v>
      </c>
      <c r="AO49" s="1034"/>
      <c r="AP49" s="1034"/>
      <c r="AQ49" s="1034"/>
      <c r="AR49" s="1034"/>
      <c r="AS49" s="1034">
        <v>0</v>
      </c>
      <c r="AT49" s="1034">
        <v>0</v>
      </c>
      <c r="AU49" s="1034">
        <v>0</v>
      </c>
      <c r="AV49" s="1034">
        <v>0</v>
      </c>
      <c r="AW49" s="1034">
        <v>48</v>
      </c>
      <c r="AX49" s="1034">
        <v>0</v>
      </c>
      <c r="AY49" s="1034">
        <v>0</v>
      </c>
      <c r="AZ49" s="1034">
        <v>0</v>
      </c>
      <c r="BA49" s="1034">
        <v>0</v>
      </c>
      <c r="BB49" s="1034">
        <v>-46</v>
      </c>
      <c r="BC49" s="1034">
        <v>0</v>
      </c>
      <c r="BD49" s="1034">
        <v>0</v>
      </c>
      <c r="BE49" s="1034">
        <v>0</v>
      </c>
      <c r="BF49" s="1034">
        <v>0</v>
      </c>
      <c r="BG49" s="1034">
        <v>0</v>
      </c>
      <c r="BH49" s="1034">
        <v>0</v>
      </c>
      <c r="BI49" s="1034">
        <v>0</v>
      </c>
      <c r="BJ49" s="1034">
        <v>0</v>
      </c>
      <c r="BK49" s="1034">
        <v>0</v>
      </c>
      <c r="BL49" s="1034">
        <v>0</v>
      </c>
      <c r="BM49" s="1034">
        <v>0</v>
      </c>
      <c r="BN49" s="1034">
        <v>0</v>
      </c>
      <c r="BO49" s="1034">
        <v>0</v>
      </c>
      <c r="BP49" s="1034">
        <v>0</v>
      </c>
      <c r="BQ49" s="1034">
        <v>0</v>
      </c>
      <c r="BR49" s="1034">
        <v>0</v>
      </c>
      <c r="BS49" s="1034">
        <v>0</v>
      </c>
      <c r="BT49" s="1034">
        <v>0</v>
      </c>
      <c r="BU49" s="1034">
        <v>-31</v>
      </c>
      <c r="BV49" s="1034">
        <v>0</v>
      </c>
      <c r="BW49" s="1034">
        <v>234</v>
      </c>
      <c r="BX49" s="1034">
        <v>-94</v>
      </c>
      <c r="BY49" s="1034">
        <f t="shared" si="77"/>
        <v>111</v>
      </c>
      <c r="BZ49" s="1036">
        <f t="shared" si="78"/>
        <v>2345290</v>
      </c>
    </row>
    <row r="50" spans="1:78" s="146" customFormat="1" ht="15.6" customHeight="1">
      <c r="A50" s="1045">
        <v>46</v>
      </c>
      <c r="B50" s="1046" t="s">
        <v>84</v>
      </c>
      <c r="C50" s="393">
        <f>'2_State Distrib and Adjs'!AY50</f>
        <v>821614</v>
      </c>
      <c r="D50" s="393">
        <v>0</v>
      </c>
      <c r="E50" s="393"/>
      <c r="F50" s="393"/>
      <c r="G50" s="393">
        <v>0</v>
      </c>
      <c r="H50" s="393">
        <v>0</v>
      </c>
      <c r="I50" s="393">
        <v>0</v>
      </c>
      <c r="J50" s="393">
        <v>0</v>
      </c>
      <c r="K50" s="393">
        <v>0</v>
      </c>
      <c r="L50" s="393">
        <v>0</v>
      </c>
      <c r="M50" s="393">
        <v>0</v>
      </c>
      <c r="N50" s="393">
        <v>0</v>
      </c>
      <c r="O50" s="393">
        <v>0</v>
      </c>
      <c r="P50" s="393">
        <v>0</v>
      </c>
      <c r="Q50" s="393">
        <v>0</v>
      </c>
      <c r="R50" s="393">
        <v>0</v>
      </c>
      <c r="S50" s="393">
        <v>0</v>
      </c>
      <c r="T50" s="393">
        <v>0</v>
      </c>
      <c r="U50" s="393">
        <v>0</v>
      </c>
      <c r="V50" s="393">
        <v>0</v>
      </c>
      <c r="W50" s="393">
        <v>-999</v>
      </c>
      <c r="X50" s="393">
        <v>0</v>
      </c>
      <c r="Y50" s="393">
        <v>0</v>
      </c>
      <c r="Z50" s="393">
        <v>0</v>
      </c>
      <c r="AA50" s="393">
        <v>0</v>
      </c>
      <c r="AB50" s="393">
        <v>0</v>
      </c>
      <c r="AC50" s="393">
        <v>0</v>
      </c>
      <c r="AD50" s="393">
        <v>-2154</v>
      </c>
      <c r="AE50" s="393">
        <v>0</v>
      </c>
      <c r="AF50" s="393">
        <v>0</v>
      </c>
      <c r="AG50" s="393">
        <v>0</v>
      </c>
      <c r="AH50" s="393">
        <v>0</v>
      </c>
      <c r="AI50" s="393">
        <v>0</v>
      </c>
      <c r="AJ50" s="393">
        <v>0</v>
      </c>
      <c r="AK50" s="393">
        <v>-6506</v>
      </c>
      <c r="AL50" s="393">
        <v>-6261</v>
      </c>
      <c r="AM50" s="1047">
        <f t="shared" si="75"/>
        <v>-15920</v>
      </c>
      <c r="AN50" s="1048">
        <f t="shared" si="76"/>
        <v>805694</v>
      </c>
      <c r="AO50" s="393"/>
      <c r="AP50" s="393"/>
      <c r="AQ50" s="393"/>
      <c r="AR50" s="393"/>
      <c r="AS50" s="393">
        <v>0</v>
      </c>
      <c r="AT50" s="393">
        <v>0</v>
      </c>
      <c r="AU50" s="393">
        <v>0</v>
      </c>
      <c r="AV50" s="393">
        <v>0</v>
      </c>
      <c r="AW50" s="393">
        <v>0</v>
      </c>
      <c r="AX50" s="393">
        <v>0</v>
      </c>
      <c r="AY50" s="393">
        <v>0</v>
      </c>
      <c r="AZ50" s="393">
        <v>0</v>
      </c>
      <c r="BA50" s="393">
        <v>0</v>
      </c>
      <c r="BB50" s="393">
        <v>0</v>
      </c>
      <c r="BC50" s="393">
        <v>0</v>
      </c>
      <c r="BD50" s="393">
        <v>0</v>
      </c>
      <c r="BE50" s="393">
        <v>0</v>
      </c>
      <c r="BF50" s="393">
        <v>0</v>
      </c>
      <c r="BG50" s="393">
        <v>0</v>
      </c>
      <c r="BH50" s="393">
        <v>0</v>
      </c>
      <c r="BI50" s="393">
        <v>-7</v>
      </c>
      <c r="BJ50" s="393">
        <v>0</v>
      </c>
      <c r="BK50" s="393">
        <v>0</v>
      </c>
      <c r="BL50" s="393">
        <v>0</v>
      </c>
      <c r="BM50" s="393">
        <v>0</v>
      </c>
      <c r="BN50" s="393">
        <v>0</v>
      </c>
      <c r="BO50" s="393">
        <v>0</v>
      </c>
      <c r="BP50" s="393">
        <v>-27</v>
      </c>
      <c r="BQ50" s="393">
        <v>0</v>
      </c>
      <c r="BR50" s="393">
        <v>0</v>
      </c>
      <c r="BS50" s="393">
        <v>0</v>
      </c>
      <c r="BT50" s="393">
        <v>0</v>
      </c>
      <c r="BU50" s="393">
        <v>0</v>
      </c>
      <c r="BV50" s="393">
        <v>0</v>
      </c>
      <c r="BW50" s="393">
        <v>-46</v>
      </c>
      <c r="BX50" s="393">
        <v>-40</v>
      </c>
      <c r="BY50" s="393">
        <f t="shared" si="77"/>
        <v>-120</v>
      </c>
      <c r="BZ50" s="1048">
        <f t="shared" si="78"/>
        <v>805574</v>
      </c>
    </row>
    <row r="51" spans="1:78" s="146" customFormat="1" ht="15.6" customHeight="1">
      <c r="A51" s="1045">
        <v>47</v>
      </c>
      <c r="B51" s="1046" t="s">
        <v>85</v>
      </c>
      <c r="C51" s="393">
        <f>'2_State Distrib and Adjs'!AY51</f>
        <v>1155997</v>
      </c>
      <c r="D51" s="393">
        <v>-118</v>
      </c>
      <c r="E51" s="393"/>
      <c r="F51" s="393"/>
      <c r="G51" s="393">
        <v>0</v>
      </c>
      <c r="H51" s="393">
        <v>0</v>
      </c>
      <c r="I51" s="393">
        <v>0</v>
      </c>
      <c r="J51" s="393">
        <v>0</v>
      </c>
      <c r="K51" s="393">
        <v>0</v>
      </c>
      <c r="L51" s="393">
        <v>0</v>
      </c>
      <c r="M51" s="393">
        <v>0</v>
      </c>
      <c r="N51" s="393">
        <v>0</v>
      </c>
      <c r="O51" s="393">
        <v>0</v>
      </c>
      <c r="P51" s="393">
        <v>0</v>
      </c>
      <c r="Q51" s="393">
        <v>0</v>
      </c>
      <c r="R51" s="393">
        <v>0</v>
      </c>
      <c r="S51" s="393">
        <v>0</v>
      </c>
      <c r="T51" s="393">
        <v>0</v>
      </c>
      <c r="U51" s="393">
        <v>0</v>
      </c>
      <c r="V51" s="393">
        <v>0</v>
      </c>
      <c r="W51" s="393">
        <v>0</v>
      </c>
      <c r="X51" s="393">
        <v>0</v>
      </c>
      <c r="Y51" s="393">
        <v>0</v>
      </c>
      <c r="Z51" s="393">
        <v>0</v>
      </c>
      <c r="AA51" s="393">
        <v>0</v>
      </c>
      <c r="AB51" s="393">
        <v>0</v>
      </c>
      <c r="AC51" s="393">
        <v>0</v>
      </c>
      <c r="AD51" s="393">
        <v>0</v>
      </c>
      <c r="AE51" s="393">
        <v>0</v>
      </c>
      <c r="AF51" s="393">
        <v>0</v>
      </c>
      <c r="AG51" s="393">
        <v>0</v>
      </c>
      <c r="AH51" s="393">
        <v>0</v>
      </c>
      <c r="AI51" s="393">
        <v>-1413</v>
      </c>
      <c r="AJ51" s="393">
        <v>-32429</v>
      </c>
      <c r="AK51" s="393">
        <v>1890</v>
      </c>
      <c r="AL51" s="393">
        <v>-2543</v>
      </c>
      <c r="AM51" s="1047">
        <f t="shared" si="75"/>
        <v>-34613</v>
      </c>
      <c r="AN51" s="1048">
        <f t="shared" si="76"/>
        <v>1121384</v>
      </c>
      <c r="AO51" s="393"/>
      <c r="AP51" s="393"/>
      <c r="AQ51" s="393"/>
      <c r="AR51" s="393"/>
      <c r="AS51" s="393">
        <v>0</v>
      </c>
      <c r="AT51" s="393">
        <v>0</v>
      </c>
      <c r="AU51" s="393">
        <v>0</v>
      </c>
      <c r="AV51" s="393">
        <v>0</v>
      </c>
      <c r="AW51" s="393">
        <v>0</v>
      </c>
      <c r="AX51" s="393">
        <v>0</v>
      </c>
      <c r="AY51" s="393">
        <v>0</v>
      </c>
      <c r="AZ51" s="393">
        <v>0</v>
      </c>
      <c r="BA51" s="393">
        <v>0</v>
      </c>
      <c r="BB51" s="393">
        <v>0</v>
      </c>
      <c r="BC51" s="393">
        <v>0</v>
      </c>
      <c r="BD51" s="393">
        <v>0</v>
      </c>
      <c r="BE51" s="393">
        <v>0</v>
      </c>
      <c r="BF51" s="393">
        <v>0</v>
      </c>
      <c r="BG51" s="393">
        <v>0</v>
      </c>
      <c r="BH51" s="393">
        <v>0</v>
      </c>
      <c r="BI51" s="393">
        <v>0</v>
      </c>
      <c r="BJ51" s="393">
        <v>0</v>
      </c>
      <c r="BK51" s="393">
        <v>0</v>
      </c>
      <c r="BL51" s="393">
        <v>0</v>
      </c>
      <c r="BM51" s="393">
        <v>0</v>
      </c>
      <c r="BN51" s="393">
        <v>0</v>
      </c>
      <c r="BO51" s="393">
        <v>0</v>
      </c>
      <c r="BP51" s="393">
        <v>0</v>
      </c>
      <c r="BQ51" s="393">
        <v>0</v>
      </c>
      <c r="BR51" s="393">
        <v>0</v>
      </c>
      <c r="BS51" s="393">
        <v>0</v>
      </c>
      <c r="BT51" s="393">
        <v>0</v>
      </c>
      <c r="BU51" s="393">
        <v>-14</v>
      </c>
      <c r="BV51" s="393">
        <v>-1841</v>
      </c>
      <c r="BW51" s="393">
        <v>54</v>
      </c>
      <c r="BX51" s="393">
        <v>-25</v>
      </c>
      <c r="BY51" s="393">
        <f t="shared" si="77"/>
        <v>-1826</v>
      </c>
      <c r="BZ51" s="1048">
        <f t="shared" si="78"/>
        <v>1119558</v>
      </c>
    </row>
    <row r="52" spans="1:78" s="146" customFormat="1" ht="15.6" customHeight="1">
      <c r="A52" s="1045">
        <v>48</v>
      </c>
      <c r="B52" s="1046" t="s">
        <v>124</v>
      </c>
      <c r="C52" s="393">
        <f>'2_State Distrib and Adjs'!AY52</f>
        <v>2299524</v>
      </c>
      <c r="D52" s="393">
        <v>-1156</v>
      </c>
      <c r="E52" s="393"/>
      <c r="F52" s="393"/>
      <c r="G52" s="393">
        <v>0</v>
      </c>
      <c r="H52" s="393">
        <v>0</v>
      </c>
      <c r="I52" s="393">
        <v>0</v>
      </c>
      <c r="J52" s="393">
        <v>48</v>
      </c>
      <c r="K52" s="393">
        <v>-1430</v>
      </c>
      <c r="L52" s="393">
        <v>0</v>
      </c>
      <c r="M52" s="393">
        <v>0</v>
      </c>
      <c r="N52" s="393">
        <v>0</v>
      </c>
      <c r="O52" s="393">
        <v>0</v>
      </c>
      <c r="P52" s="393">
        <v>-1297</v>
      </c>
      <c r="Q52" s="393">
        <v>0</v>
      </c>
      <c r="R52" s="393">
        <v>0</v>
      </c>
      <c r="S52" s="393">
        <v>0</v>
      </c>
      <c r="T52" s="393">
        <v>0</v>
      </c>
      <c r="U52" s="393">
        <v>0</v>
      </c>
      <c r="V52" s="393">
        <v>0</v>
      </c>
      <c r="W52" s="393">
        <v>0</v>
      </c>
      <c r="X52" s="393">
        <v>0</v>
      </c>
      <c r="Y52" s="393">
        <v>0</v>
      </c>
      <c r="Z52" s="393">
        <v>0</v>
      </c>
      <c r="AA52" s="393">
        <v>0</v>
      </c>
      <c r="AB52" s="393">
        <v>0</v>
      </c>
      <c r="AC52" s="393">
        <v>0</v>
      </c>
      <c r="AD52" s="393">
        <v>0</v>
      </c>
      <c r="AE52" s="393">
        <v>0</v>
      </c>
      <c r="AF52" s="393">
        <v>0</v>
      </c>
      <c r="AG52" s="393">
        <v>0</v>
      </c>
      <c r="AH52" s="393">
        <v>-867</v>
      </c>
      <c r="AI52" s="393">
        <v>-1734</v>
      </c>
      <c r="AJ52" s="393">
        <v>-7989</v>
      </c>
      <c r="AK52" s="393">
        <v>-25379</v>
      </c>
      <c r="AL52" s="393">
        <v>-16005</v>
      </c>
      <c r="AM52" s="1047">
        <f t="shared" si="75"/>
        <v>-55809</v>
      </c>
      <c r="AN52" s="1048">
        <f t="shared" si="76"/>
        <v>2243715</v>
      </c>
      <c r="AO52" s="393"/>
      <c r="AP52" s="393"/>
      <c r="AQ52" s="393"/>
      <c r="AR52" s="393"/>
      <c r="AS52" s="393">
        <v>0</v>
      </c>
      <c r="AT52" s="393">
        <v>0</v>
      </c>
      <c r="AU52" s="393">
        <v>0</v>
      </c>
      <c r="AV52" s="393">
        <v>16</v>
      </c>
      <c r="AW52" s="393">
        <v>-19</v>
      </c>
      <c r="AX52" s="393">
        <v>0</v>
      </c>
      <c r="AY52" s="393">
        <v>0</v>
      </c>
      <c r="AZ52" s="393">
        <v>0</v>
      </c>
      <c r="BA52" s="393">
        <v>0</v>
      </c>
      <c r="BB52" s="393">
        <v>5</v>
      </c>
      <c r="BC52" s="393">
        <v>0</v>
      </c>
      <c r="BD52" s="393">
        <v>0</v>
      </c>
      <c r="BE52" s="393">
        <v>0</v>
      </c>
      <c r="BF52" s="393">
        <v>0</v>
      </c>
      <c r="BG52" s="393">
        <v>0</v>
      </c>
      <c r="BH52" s="393">
        <v>0</v>
      </c>
      <c r="BI52" s="393">
        <v>0</v>
      </c>
      <c r="BJ52" s="393">
        <v>0</v>
      </c>
      <c r="BK52" s="393">
        <v>0</v>
      </c>
      <c r="BL52" s="393">
        <v>0</v>
      </c>
      <c r="BM52" s="393">
        <v>0</v>
      </c>
      <c r="BN52" s="393">
        <v>0</v>
      </c>
      <c r="BO52" s="393">
        <v>0</v>
      </c>
      <c r="BP52" s="393">
        <v>0</v>
      </c>
      <c r="BQ52" s="393">
        <v>0</v>
      </c>
      <c r="BR52" s="393">
        <v>0</v>
      </c>
      <c r="BS52" s="393">
        <v>0</v>
      </c>
      <c r="BT52" s="393">
        <v>-9</v>
      </c>
      <c r="BU52" s="393">
        <v>-17</v>
      </c>
      <c r="BV52" s="393">
        <v>-235</v>
      </c>
      <c r="BW52" s="393">
        <v>-127</v>
      </c>
      <c r="BX52" s="393">
        <v>-10</v>
      </c>
      <c r="BY52" s="393">
        <f t="shared" si="77"/>
        <v>-396</v>
      </c>
      <c r="BZ52" s="1048">
        <f t="shared" si="78"/>
        <v>2243319</v>
      </c>
    </row>
    <row r="53" spans="1:78" s="146" customFormat="1" ht="15.6" customHeight="1">
      <c r="A53" s="1045">
        <v>49</v>
      </c>
      <c r="B53" s="1046" t="s">
        <v>86</v>
      </c>
      <c r="C53" s="393">
        <f>'2_State Distrib and Adjs'!AY53</f>
        <v>6236603</v>
      </c>
      <c r="D53" s="393">
        <v>-414</v>
      </c>
      <c r="E53" s="393"/>
      <c r="F53" s="393"/>
      <c r="G53" s="393">
        <v>0</v>
      </c>
      <c r="H53" s="393">
        <v>0</v>
      </c>
      <c r="I53" s="393">
        <v>0</v>
      </c>
      <c r="J53" s="393">
        <v>0</v>
      </c>
      <c r="K53" s="393">
        <v>0</v>
      </c>
      <c r="L53" s="393">
        <v>0</v>
      </c>
      <c r="M53" s="393">
        <v>-74760</v>
      </c>
      <c r="N53" s="393">
        <v>0</v>
      </c>
      <c r="O53" s="393">
        <v>0</v>
      </c>
      <c r="P53" s="393">
        <v>0</v>
      </c>
      <c r="Q53" s="393">
        <v>0</v>
      </c>
      <c r="R53" s="393">
        <v>0</v>
      </c>
      <c r="S53" s="393">
        <v>0</v>
      </c>
      <c r="T53" s="393">
        <v>0</v>
      </c>
      <c r="U53" s="393">
        <v>0</v>
      </c>
      <c r="V53" s="393">
        <v>0</v>
      </c>
      <c r="W53" s="393">
        <v>0</v>
      </c>
      <c r="X53" s="393">
        <v>0</v>
      </c>
      <c r="Y53" s="393">
        <v>0</v>
      </c>
      <c r="Z53" s="393">
        <v>0</v>
      </c>
      <c r="AA53" s="393">
        <v>-470</v>
      </c>
      <c r="AB53" s="393">
        <v>-39651</v>
      </c>
      <c r="AC53" s="393">
        <v>-7811</v>
      </c>
      <c r="AD53" s="393">
        <v>0</v>
      </c>
      <c r="AE53" s="393">
        <v>0</v>
      </c>
      <c r="AF53" s="393">
        <v>0</v>
      </c>
      <c r="AG53" s="393">
        <v>0</v>
      </c>
      <c r="AH53" s="393">
        <v>0</v>
      </c>
      <c r="AI53" s="393">
        <v>0</v>
      </c>
      <c r="AJ53" s="393">
        <v>0</v>
      </c>
      <c r="AK53" s="393">
        <v>-13585</v>
      </c>
      <c r="AL53" s="393">
        <v>-7028</v>
      </c>
      <c r="AM53" s="1047">
        <f t="shared" si="75"/>
        <v>-143719</v>
      </c>
      <c r="AN53" s="1048">
        <f t="shared" si="76"/>
        <v>6092884</v>
      </c>
      <c r="AO53" s="393"/>
      <c r="AP53" s="393"/>
      <c r="AQ53" s="393"/>
      <c r="AR53" s="393"/>
      <c r="AS53" s="393">
        <v>0</v>
      </c>
      <c r="AT53" s="393">
        <v>0</v>
      </c>
      <c r="AU53" s="393">
        <v>0</v>
      </c>
      <c r="AV53" s="393">
        <v>0</v>
      </c>
      <c r="AW53" s="393">
        <v>0</v>
      </c>
      <c r="AX53" s="393">
        <v>0</v>
      </c>
      <c r="AY53" s="393">
        <v>-193</v>
      </c>
      <c r="AZ53" s="393">
        <v>0</v>
      </c>
      <c r="BA53" s="393">
        <v>0</v>
      </c>
      <c r="BB53" s="393">
        <v>0</v>
      </c>
      <c r="BC53" s="393">
        <v>0</v>
      </c>
      <c r="BD53" s="393">
        <v>0</v>
      </c>
      <c r="BE53" s="393">
        <v>0</v>
      </c>
      <c r="BF53" s="393">
        <v>0</v>
      </c>
      <c r="BG53" s="393">
        <v>0</v>
      </c>
      <c r="BH53" s="393">
        <v>0</v>
      </c>
      <c r="BI53" s="393">
        <v>0</v>
      </c>
      <c r="BJ53" s="393">
        <v>0</v>
      </c>
      <c r="BK53" s="393">
        <v>0</v>
      </c>
      <c r="BL53" s="393">
        <v>0</v>
      </c>
      <c r="BM53" s="393">
        <v>-1</v>
      </c>
      <c r="BN53" s="393">
        <v>-225</v>
      </c>
      <c r="BO53" s="393">
        <v>-25</v>
      </c>
      <c r="BP53" s="393">
        <v>0</v>
      </c>
      <c r="BQ53" s="393">
        <v>0</v>
      </c>
      <c r="BR53" s="393">
        <v>0</v>
      </c>
      <c r="BS53" s="393">
        <v>0</v>
      </c>
      <c r="BT53" s="393">
        <v>0</v>
      </c>
      <c r="BU53" s="393">
        <v>0</v>
      </c>
      <c r="BV53" s="393">
        <v>0</v>
      </c>
      <c r="BW53" s="393">
        <v>-11</v>
      </c>
      <c r="BX53" s="393">
        <v>14</v>
      </c>
      <c r="BY53" s="393">
        <f t="shared" si="77"/>
        <v>-441</v>
      </c>
      <c r="BZ53" s="1048">
        <f t="shared" si="78"/>
        <v>6092443</v>
      </c>
    </row>
    <row r="54" spans="1:78" s="146" customFormat="1" ht="15.6" customHeight="1">
      <c r="A54" s="1032">
        <v>50</v>
      </c>
      <c r="B54" s="1033" t="s">
        <v>87</v>
      </c>
      <c r="C54" s="1034">
        <f>'2_State Distrib and Adjs'!AY54</f>
        <v>3637753</v>
      </c>
      <c r="D54" s="1034">
        <v>-1575</v>
      </c>
      <c r="E54" s="1034"/>
      <c r="F54" s="1034"/>
      <c r="G54" s="1034">
        <v>0</v>
      </c>
      <c r="H54" s="1034">
        <v>0</v>
      </c>
      <c r="I54" s="1034">
        <v>0</v>
      </c>
      <c r="J54" s="1034">
        <v>0</v>
      </c>
      <c r="K54" s="1034">
        <v>0</v>
      </c>
      <c r="L54" s="1034">
        <v>0</v>
      </c>
      <c r="M54" s="1034">
        <v>0</v>
      </c>
      <c r="N54" s="1034">
        <v>0</v>
      </c>
      <c r="O54" s="1034">
        <v>-844</v>
      </c>
      <c r="P54" s="1034">
        <v>0</v>
      </c>
      <c r="Q54" s="1034">
        <v>0</v>
      </c>
      <c r="R54" s="1034">
        <v>0</v>
      </c>
      <c r="S54" s="1034">
        <v>0</v>
      </c>
      <c r="T54" s="1034">
        <v>0</v>
      </c>
      <c r="U54" s="1034">
        <v>0</v>
      </c>
      <c r="V54" s="1034">
        <v>0</v>
      </c>
      <c r="W54" s="1034">
        <v>0</v>
      </c>
      <c r="X54" s="1034">
        <v>0</v>
      </c>
      <c r="Y54" s="1034">
        <v>0</v>
      </c>
      <c r="Z54" s="1034">
        <v>0</v>
      </c>
      <c r="AA54" s="1034">
        <v>-16668</v>
      </c>
      <c r="AB54" s="1034">
        <v>-13103</v>
      </c>
      <c r="AC54" s="1034">
        <v>-7831</v>
      </c>
      <c r="AD54" s="1034">
        <v>0</v>
      </c>
      <c r="AE54" s="1034">
        <v>0</v>
      </c>
      <c r="AF54" s="1034">
        <v>0</v>
      </c>
      <c r="AG54" s="1034">
        <v>0</v>
      </c>
      <c r="AH54" s="1034">
        <v>0</v>
      </c>
      <c r="AI54" s="1034">
        <v>0</v>
      </c>
      <c r="AJ54" s="1034">
        <v>0</v>
      </c>
      <c r="AK54" s="1034">
        <v>-9333</v>
      </c>
      <c r="AL54" s="1034">
        <v>-7200</v>
      </c>
      <c r="AM54" s="1035">
        <f t="shared" si="75"/>
        <v>-56554</v>
      </c>
      <c r="AN54" s="1036">
        <f t="shared" si="76"/>
        <v>3581199</v>
      </c>
      <c r="AO54" s="1034"/>
      <c r="AP54" s="1034"/>
      <c r="AQ54" s="1034"/>
      <c r="AR54" s="1034"/>
      <c r="AS54" s="1034">
        <v>0</v>
      </c>
      <c r="AT54" s="1034">
        <v>0</v>
      </c>
      <c r="AU54" s="1034">
        <v>0</v>
      </c>
      <c r="AV54" s="1034">
        <v>0</v>
      </c>
      <c r="AW54" s="1034">
        <v>0</v>
      </c>
      <c r="AX54" s="1034">
        <v>0</v>
      </c>
      <c r="AY54" s="1034">
        <v>0</v>
      </c>
      <c r="AZ54" s="1034">
        <v>0</v>
      </c>
      <c r="BA54" s="1034">
        <v>-8</v>
      </c>
      <c r="BB54" s="1034">
        <v>0</v>
      </c>
      <c r="BC54" s="1034">
        <v>0</v>
      </c>
      <c r="BD54" s="1034">
        <v>0</v>
      </c>
      <c r="BE54" s="1034">
        <v>0</v>
      </c>
      <c r="BF54" s="1034">
        <v>0</v>
      </c>
      <c r="BG54" s="1034">
        <v>0</v>
      </c>
      <c r="BH54" s="1034">
        <v>0</v>
      </c>
      <c r="BI54" s="1034">
        <v>0</v>
      </c>
      <c r="BJ54" s="1034">
        <v>0</v>
      </c>
      <c r="BK54" s="1034">
        <v>0</v>
      </c>
      <c r="BL54" s="1034">
        <v>0</v>
      </c>
      <c r="BM54" s="1034">
        <v>-71</v>
      </c>
      <c r="BN54" s="1034">
        <v>27</v>
      </c>
      <c r="BO54" s="1034">
        <v>-16</v>
      </c>
      <c r="BP54" s="1034">
        <v>0</v>
      </c>
      <c r="BQ54" s="1034">
        <v>0</v>
      </c>
      <c r="BR54" s="1034">
        <v>0</v>
      </c>
      <c r="BS54" s="1034">
        <v>0</v>
      </c>
      <c r="BT54" s="1034">
        <v>0</v>
      </c>
      <c r="BU54" s="1034">
        <v>0</v>
      </c>
      <c r="BV54" s="1034">
        <v>0</v>
      </c>
      <c r="BW54" s="1034">
        <v>-45</v>
      </c>
      <c r="BX54" s="1034">
        <v>-49</v>
      </c>
      <c r="BY54" s="1034">
        <f t="shared" si="77"/>
        <v>-162</v>
      </c>
      <c r="BZ54" s="1036">
        <f t="shared" si="78"/>
        <v>3581037</v>
      </c>
    </row>
    <row r="55" spans="1:78" s="146" customFormat="1" ht="15.6" customHeight="1">
      <c r="A55" s="1045">
        <v>51</v>
      </c>
      <c r="B55" s="1046" t="s">
        <v>88</v>
      </c>
      <c r="C55" s="393">
        <f>'2_State Distrib and Adjs'!AY55</f>
        <v>3556588</v>
      </c>
      <c r="D55" s="393">
        <v>-407</v>
      </c>
      <c r="E55" s="393"/>
      <c r="F55" s="393"/>
      <c r="G55" s="393">
        <v>0</v>
      </c>
      <c r="H55" s="393">
        <v>0</v>
      </c>
      <c r="I55" s="393">
        <v>0</v>
      </c>
      <c r="J55" s="393">
        <v>0</v>
      </c>
      <c r="K55" s="393">
        <v>0</v>
      </c>
      <c r="L55" s="393">
        <v>0</v>
      </c>
      <c r="M55" s="393">
        <v>0</v>
      </c>
      <c r="N55" s="393">
        <v>0</v>
      </c>
      <c r="O55" s="393">
        <v>0</v>
      </c>
      <c r="P55" s="393">
        <v>0</v>
      </c>
      <c r="Q55" s="393">
        <v>0</v>
      </c>
      <c r="R55" s="393">
        <v>0</v>
      </c>
      <c r="S55" s="393">
        <v>0</v>
      </c>
      <c r="T55" s="393">
        <v>0</v>
      </c>
      <c r="U55" s="393">
        <v>0</v>
      </c>
      <c r="V55" s="393">
        <v>0</v>
      </c>
      <c r="W55" s="393">
        <v>0</v>
      </c>
      <c r="X55" s="393">
        <v>0</v>
      </c>
      <c r="Y55" s="393">
        <v>0</v>
      </c>
      <c r="Z55" s="393">
        <v>0</v>
      </c>
      <c r="AA55" s="393">
        <v>-1101</v>
      </c>
      <c r="AB55" s="393">
        <v>0</v>
      </c>
      <c r="AC55" s="393">
        <v>0</v>
      </c>
      <c r="AD55" s="393">
        <v>0</v>
      </c>
      <c r="AE55" s="393">
        <v>0</v>
      </c>
      <c r="AF55" s="393">
        <v>0</v>
      </c>
      <c r="AG55" s="393">
        <v>0</v>
      </c>
      <c r="AH55" s="393">
        <v>0</v>
      </c>
      <c r="AI55" s="393">
        <v>0</v>
      </c>
      <c r="AJ55" s="393">
        <v>0</v>
      </c>
      <c r="AK55" s="393">
        <v>-1524</v>
      </c>
      <c r="AL55" s="393">
        <v>-10532</v>
      </c>
      <c r="AM55" s="1047">
        <f t="shared" si="75"/>
        <v>-13564</v>
      </c>
      <c r="AN55" s="1048">
        <f t="shared" si="76"/>
        <v>3543024</v>
      </c>
      <c r="AO55" s="393"/>
      <c r="AP55" s="393"/>
      <c r="AQ55" s="393"/>
      <c r="AR55" s="393"/>
      <c r="AS55" s="393">
        <v>0</v>
      </c>
      <c r="AT55" s="393">
        <v>0</v>
      </c>
      <c r="AU55" s="393">
        <v>0</v>
      </c>
      <c r="AV55" s="393">
        <v>0</v>
      </c>
      <c r="AW55" s="393">
        <v>0</v>
      </c>
      <c r="AX55" s="393">
        <v>0</v>
      </c>
      <c r="AY55" s="393">
        <v>0</v>
      </c>
      <c r="AZ55" s="393">
        <v>0</v>
      </c>
      <c r="BA55" s="393">
        <v>0</v>
      </c>
      <c r="BB55" s="393">
        <v>0</v>
      </c>
      <c r="BC55" s="393">
        <v>0</v>
      </c>
      <c r="BD55" s="393">
        <v>0</v>
      </c>
      <c r="BE55" s="393">
        <v>0</v>
      </c>
      <c r="BF55" s="393">
        <v>0</v>
      </c>
      <c r="BG55" s="393">
        <v>0</v>
      </c>
      <c r="BH55" s="393">
        <v>0</v>
      </c>
      <c r="BI55" s="393">
        <v>0</v>
      </c>
      <c r="BJ55" s="393">
        <v>0</v>
      </c>
      <c r="BK55" s="393">
        <v>0</v>
      </c>
      <c r="BL55" s="393">
        <v>0</v>
      </c>
      <c r="BM55" s="393">
        <v>-11</v>
      </c>
      <c r="BN55" s="393">
        <v>0</v>
      </c>
      <c r="BO55" s="393">
        <v>0</v>
      </c>
      <c r="BP55" s="393">
        <v>0</v>
      </c>
      <c r="BQ55" s="393">
        <v>0</v>
      </c>
      <c r="BR55" s="393">
        <v>0</v>
      </c>
      <c r="BS55" s="393">
        <v>0</v>
      </c>
      <c r="BT55" s="393">
        <v>0</v>
      </c>
      <c r="BU55" s="393">
        <v>0</v>
      </c>
      <c r="BV55" s="393">
        <v>0</v>
      </c>
      <c r="BW55" s="393">
        <v>42</v>
      </c>
      <c r="BX55" s="393">
        <v>-39</v>
      </c>
      <c r="BY55" s="393">
        <f t="shared" si="77"/>
        <v>-8</v>
      </c>
      <c r="BZ55" s="1048">
        <f t="shared" si="78"/>
        <v>3543016</v>
      </c>
    </row>
    <row r="56" spans="1:78" s="146" customFormat="1" ht="15.6" customHeight="1">
      <c r="A56" s="1045">
        <v>52</v>
      </c>
      <c r="B56" s="1046" t="s">
        <v>89</v>
      </c>
      <c r="C56" s="393">
        <f>'2_State Distrib and Adjs'!AY56</f>
        <v>18469676</v>
      </c>
      <c r="D56" s="393">
        <v>-1988</v>
      </c>
      <c r="E56" s="393"/>
      <c r="F56" s="393"/>
      <c r="G56" s="393">
        <v>0</v>
      </c>
      <c r="H56" s="393">
        <v>0</v>
      </c>
      <c r="I56" s="393">
        <v>-2114</v>
      </c>
      <c r="J56" s="393">
        <v>-494</v>
      </c>
      <c r="K56" s="393">
        <v>-815</v>
      </c>
      <c r="L56" s="393">
        <v>0</v>
      </c>
      <c r="M56" s="393">
        <v>0</v>
      </c>
      <c r="N56" s="393">
        <v>0</v>
      </c>
      <c r="O56" s="393">
        <v>0</v>
      </c>
      <c r="P56" s="393">
        <v>-510</v>
      </c>
      <c r="Q56" s="393">
        <v>0</v>
      </c>
      <c r="R56" s="393">
        <v>-69</v>
      </c>
      <c r="S56" s="393">
        <v>-5638</v>
      </c>
      <c r="T56" s="393">
        <v>0</v>
      </c>
      <c r="U56" s="393">
        <v>0</v>
      </c>
      <c r="V56" s="393">
        <v>0</v>
      </c>
      <c r="W56" s="393">
        <v>0</v>
      </c>
      <c r="X56" s="393">
        <v>0</v>
      </c>
      <c r="Y56" s="393">
        <v>0</v>
      </c>
      <c r="Z56" s="393">
        <v>0</v>
      </c>
      <c r="AA56" s="393">
        <v>0</v>
      </c>
      <c r="AB56" s="393">
        <v>0</v>
      </c>
      <c r="AC56" s="393">
        <v>0</v>
      </c>
      <c r="AD56" s="393">
        <v>-1119</v>
      </c>
      <c r="AE56" s="393">
        <v>0</v>
      </c>
      <c r="AF56" s="393">
        <v>0</v>
      </c>
      <c r="AG56" s="393">
        <v>0</v>
      </c>
      <c r="AH56" s="393">
        <v>0</v>
      </c>
      <c r="AI56" s="393">
        <v>-705</v>
      </c>
      <c r="AJ56" s="393">
        <v>0</v>
      </c>
      <c r="AK56" s="393">
        <v>-45745</v>
      </c>
      <c r="AL56" s="393">
        <v>-95181</v>
      </c>
      <c r="AM56" s="1047">
        <f t="shared" si="75"/>
        <v>-154378</v>
      </c>
      <c r="AN56" s="1048">
        <f t="shared" si="76"/>
        <v>18315298</v>
      </c>
      <c r="AO56" s="393"/>
      <c r="AP56" s="393"/>
      <c r="AQ56" s="393"/>
      <c r="AR56" s="393"/>
      <c r="AS56" s="393">
        <v>0</v>
      </c>
      <c r="AT56" s="393">
        <v>0</v>
      </c>
      <c r="AU56" s="393">
        <v>-21</v>
      </c>
      <c r="AV56" s="393">
        <v>0</v>
      </c>
      <c r="AW56" s="393">
        <v>-7</v>
      </c>
      <c r="AX56" s="393">
        <v>0</v>
      </c>
      <c r="AY56" s="393">
        <v>0</v>
      </c>
      <c r="AZ56" s="393">
        <v>0</v>
      </c>
      <c r="BA56" s="393">
        <v>0</v>
      </c>
      <c r="BB56" s="393">
        <v>-7</v>
      </c>
      <c r="BC56" s="393">
        <v>0</v>
      </c>
      <c r="BD56" s="393">
        <v>13</v>
      </c>
      <c r="BE56" s="393">
        <v>-57</v>
      </c>
      <c r="BF56" s="393">
        <v>0</v>
      </c>
      <c r="BG56" s="393">
        <v>0</v>
      </c>
      <c r="BH56" s="393">
        <v>0</v>
      </c>
      <c r="BI56" s="393">
        <v>0</v>
      </c>
      <c r="BJ56" s="393">
        <v>0</v>
      </c>
      <c r="BK56" s="393">
        <v>0</v>
      </c>
      <c r="BL56" s="393">
        <v>0</v>
      </c>
      <c r="BM56" s="393">
        <v>0</v>
      </c>
      <c r="BN56" s="393">
        <v>0</v>
      </c>
      <c r="BO56" s="393">
        <v>0</v>
      </c>
      <c r="BP56" s="393">
        <v>-28</v>
      </c>
      <c r="BQ56" s="393">
        <v>0</v>
      </c>
      <c r="BR56" s="393">
        <v>0</v>
      </c>
      <c r="BS56" s="393">
        <v>0</v>
      </c>
      <c r="BT56" s="393">
        <v>0</v>
      </c>
      <c r="BU56" s="393">
        <v>-7</v>
      </c>
      <c r="BV56" s="393">
        <v>0</v>
      </c>
      <c r="BW56" s="393">
        <v>-62</v>
      </c>
      <c r="BX56" s="393">
        <v>-315</v>
      </c>
      <c r="BY56" s="393">
        <f t="shared" si="77"/>
        <v>-491</v>
      </c>
      <c r="BZ56" s="1048">
        <f t="shared" si="78"/>
        <v>18314807</v>
      </c>
    </row>
    <row r="57" spans="1:78" s="146" customFormat="1" ht="15.6" customHeight="1">
      <c r="A57" s="1045">
        <v>53</v>
      </c>
      <c r="B57" s="1046" t="s">
        <v>90</v>
      </c>
      <c r="C57" s="393">
        <f>'2_State Distrib and Adjs'!AY57</f>
        <v>8988035</v>
      </c>
      <c r="D57" s="393">
        <v>-1985</v>
      </c>
      <c r="E57" s="393"/>
      <c r="F57" s="393"/>
      <c r="G57" s="393">
        <v>0</v>
      </c>
      <c r="H57" s="393">
        <v>0</v>
      </c>
      <c r="I57" s="393">
        <v>0</v>
      </c>
      <c r="J57" s="393">
        <v>0</v>
      </c>
      <c r="K57" s="393">
        <v>22</v>
      </c>
      <c r="L57" s="393">
        <v>0</v>
      </c>
      <c r="M57" s="393">
        <v>0</v>
      </c>
      <c r="N57" s="393">
        <v>0</v>
      </c>
      <c r="O57" s="393">
        <v>-631</v>
      </c>
      <c r="P57" s="393">
        <v>-318</v>
      </c>
      <c r="Q57" s="393">
        <v>0</v>
      </c>
      <c r="R57" s="393">
        <v>0</v>
      </c>
      <c r="S57" s="393">
        <v>0</v>
      </c>
      <c r="T57" s="393">
        <v>0</v>
      </c>
      <c r="U57" s="393">
        <v>0</v>
      </c>
      <c r="V57" s="393">
        <v>0</v>
      </c>
      <c r="W57" s="393">
        <v>0</v>
      </c>
      <c r="X57" s="393">
        <v>0</v>
      </c>
      <c r="Y57" s="393">
        <v>0</v>
      </c>
      <c r="Z57" s="393">
        <v>0</v>
      </c>
      <c r="AA57" s="393">
        <v>0</v>
      </c>
      <c r="AB57" s="393">
        <v>0</v>
      </c>
      <c r="AC57" s="393">
        <v>0</v>
      </c>
      <c r="AD57" s="393">
        <v>-50957</v>
      </c>
      <c r="AE57" s="393">
        <v>0</v>
      </c>
      <c r="AF57" s="393">
        <v>0</v>
      </c>
      <c r="AG57" s="393">
        <v>0</v>
      </c>
      <c r="AH57" s="393">
        <v>0</v>
      </c>
      <c r="AI57" s="393">
        <v>0</v>
      </c>
      <c r="AJ57" s="393">
        <v>0</v>
      </c>
      <c r="AK57" s="393">
        <v>-15414</v>
      </c>
      <c r="AL57" s="393">
        <v>-54166</v>
      </c>
      <c r="AM57" s="1047">
        <f t="shared" si="75"/>
        <v>-123449</v>
      </c>
      <c r="AN57" s="1048">
        <f t="shared" si="76"/>
        <v>8864586</v>
      </c>
      <c r="AO57" s="393"/>
      <c r="AP57" s="393"/>
      <c r="AQ57" s="393"/>
      <c r="AR57" s="393"/>
      <c r="AS57" s="393">
        <v>0</v>
      </c>
      <c r="AT57" s="393">
        <v>0</v>
      </c>
      <c r="AU57" s="393">
        <v>0</v>
      </c>
      <c r="AV57" s="393">
        <v>0</v>
      </c>
      <c r="AW57" s="393">
        <v>0</v>
      </c>
      <c r="AX57" s="393">
        <v>0</v>
      </c>
      <c r="AY57" s="393">
        <v>0</v>
      </c>
      <c r="AZ57" s="393">
        <v>0</v>
      </c>
      <c r="BA57" s="393">
        <v>-6</v>
      </c>
      <c r="BB57" s="393">
        <v>-6</v>
      </c>
      <c r="BC57" s="393">
        <v>0</v>
      </c>
      <c r="BD57" s="393">
        <v>0</v>
      </c>
      <c r="BE57" s="393">
        <v>0</v>
      </c>
      <c r="BF57" s="393">
        <v>0</v>
      </c>
      <c r="BG57" s="393">
        <v>0</v>
      </c>
      <c r="BH57" s="393">
        <v>0</v>
      </c>
      <c r="BI57" s="393">
        <v>0</v>
      </c>
      <c r="BJ57" s="393">
        <v>0</v>
      </c>
      <c r="BK57" s="393">
        <v>0</v>
      </c>
      <c r="BL57" s="393">
        <v>0</v>
      </c>
      <c r="BM57" s="393">
        <v>0</v>
      </c>
      <c r="BN57" s="393">
        <v>0</v>
      </c>
      <c r="BO57" s="393">
        <v>0</v>
      </c>
      <c r="BP57" s="393">
        <v>-195</v>
      </c>
      <c r="BQ57" s="393">
        <v>0</v>
      </c>
      <c r="BR57" s="393">
        <v>0</v>
      </c>
      <c r="BS57" s="393">
        <v>0</v>
      </c>
      <c r="BT57" s="393">
        <v>0</v>
      </c>
      <c r="BU57" s="393">
        <v>0</v>
      </c>
      <c r="BV57" s="393">
        <v>0</v>
      </c>
      <c r="BW57" s="393">
        <v>7</v>
      </c>
      <c r="BX57" s="393">
        <v>-338</v>
      </c>
      <c r="BY57" s="393">
        <f t="shared" si="77"/>
        <v>-538</v>
      </c>
      <c r="BZ57" s="1048">
        <f t="shared" si="78"/>
        <v>8864048</v>
      </c>
    </row>
    <row r="58" spans="1:78" s="146" customFormat="1" ht="15.6" customHeight="1">
      <c r="A58" s="1045">
        <v>54</v>
      </c>
      <c r="B58" s="1046" t="s">
        <v>91</v>
      </c>
      <c r="C58" s="393">
        <f>'2_State Distrib and Adjs'!AY58</f>
        <v>326722</v>
      </c>
      <c r="D58" s="393">
        <v>-361</v>
      </c>
      <c r="E58" s="393"/>
      <c r="F58" s="393"/>
      <c r="G58" s="393">
        <v>0</v>
      </c>
      <c r="H58" s="393">
        <v>0</v>
      </c>
      <c r="I58" s="393">
        <v>0</v>
      </c>
      <c r="J58" s="393">
        <v>0</v>
      </c>
      <c r="K58" s="393">
        <v>0</v>
      </c>
      <c r="L58" s="393">
        <v>0</v>
      </c>
      <c r="M58" s="393">
        <v>0</v>
      </c>
      <c r="N58" s="393">
        <v>0</v>
      </c>
      <c r="O58" s="393">
        <v>0</v>
      </c>
      <c r="P58" s="393">
        <v>0</v>
      </c>
      <c r="Q58" s="393">
        <v>-1428</v>
      </c>
      <c r="R58" s="393">
        <v>0</v>
      </c>
      <c r="S58" s="393">
        <v>0</v>
      </c>
      <c r="T58" s="393">
        <v>-5141</v>
      </c>
      <c r="U58" s="393">
        <v>0</v>
      </c>
      <c r="V58" s="393">
        <v>0</v>
      </c>
      <c r="W58" s="393">
        <v>0</v>
      </c>
      <c r="X58" s="393">
        <v>0</v>
      </c>
      <c r="Y58" s="393">
        <v>0</v>
      </c>
      <c r="Z58" s="393">
        <v>0</v>
      </c>
      <c r="AA58" s="393">
        <v>0</v>
      </c>
      <c r="AB58" s="393">
        <v>0</v>
      </c>
      <c r="AC58" s="393">
        <v>0</v>
      </c>
      <c r="AD58" s="393">
        <v>0</v>
      </c>
      <c r="AE58" s="393">
        <v>0</v>
      </c>
      <c r="AF58" s="393">
        <v>0</v>
      </c>
      <c r="AG58" s="393">
        <v>0</v>
      </c>
      <c r="AH58" s="393">
        <v>0</v>
      </c>
      <c r="AI58" s="393">
        <v>0</v>
      </c>
      <c r="AJ58" s="393">
        <v>0</v>
      </c>
      <c r="AK58" s="393">
        <v>618</v>
      </c>
      <c r="AL58" s="393">
        <v>1273</v>
      </c>
      <c r="AM58" s="1047">
        <f t="shared" si="75"/>
        <v>-5039</v>
      </c>
      <c r="AN58" s="1048">
        <f t="shared" si="76"/>
        <v>321683</v>
      </c>
      <c r="AO58" s="393"/>
      <c r="AP58" s="393"/>
      <c r="AQ58" s="393"/>
      <c r="AR58" s="393"/>
      <c r="AS58" s="393">
        <v>0</v>
      </c>
      <c r="AT58" s="393">
        <v>0</v>
      </c>
      <c r="AU58" s="393">
        <v>0</v>
      </c>
      <c r="AV58" s="393">
        <v>0</v>
      </c>
      <c r="AW58" s="393">
        <v>0</v>
      </c>
      <c r="AX58" s="393">
        <v>0</v>
      </c>
      <c r="AY58" s="393">
        <v>0</v>
      </c>
      <c r="AZ58" s="393">
        <v>0</v>
      </c>
      <c r="BA58" s="393">
        <v>0</v>
      </c>
      <c r="BB58" s="393">
        <v>0</v>
      </c>
      <c r="BC58" s="393">
        <v>-11</v>
      </c>
      <c r="BD58" s="393">
        <v>0</v>
      </c>
      <c r="BE58" s="393">
        <v>0</v>
      </c>
      <c r="BF58" s="393">
        <v>-14</v>
      </c>
      <c r="BG58" s="393">
        <v>0</v>
      </c>
      <c r="BH58" s="393">
        <v>0</v>
      </c>
      <c r="BI58" s="393">
        <v>0</v>
      </c>
      <c r="BJ58" s="393">
        <v>0</v>
      </c>
      <c r="BK58" s="393">
        <v>0</v>
      </c>
      <c r="BL58" s="393">
        <v>0</v>
      </c>
      <c r="BM58" s="393">
        <v>0</v>
      </c>
      <c r="BN58" s="393">
        <v>0</v>
      </c>
      <c r="BO58" s="393">
        <v>0</v>
      </c>
      <c r="BP58" s="393">
        <v>0</v>
      </c>
      <c r="BQ58" s="393">
        <v>0</v>
      </c>
      <c r="BR58" s="393">
        <v>0</v>
      </c>
      <c r="BS58" s="393">
        <v>0</v>
      </c>
      <c r="BT58" s="393">
        <v>0</v>
      </c>
      <c r="BU58" s="393">
        <v>0</v>
      </c>
      <c r="BV58" s="393">
        <v>0</v>
      </c>
      <c r="BW58" s="393">
        <v>9</v>
      </c>
      <c r="BX58" s="393">
        <v>41</v>
      </c>
      <c r="BY58" s="393">
        <f t="shared" si="77"/>
        <v>25</v>
      </c>
      <c r="BZ58" s="1048">
        <f t="shared" si="78"/>
        <v>321708</v>
      </c>
    </row>
    <row r="59" spans="1:78" s="146" customFormat="1" ht="15.6" customHeight="1">
      <c r="A59" s="1032">
        <v>55</v>
      </c>
      <c r="B59" s="1033" t="s">
        <v>92</v>
      </c>
      <c r="C59" s="1034">
        <f>'2_State Distrib and Adjs'!AY59</f>
        <v>7314711</v>
      </c>
      <c r="D59" s="1034">
        <v>-2151</v>
      </c>
      <c r="E59" s="1034"/>
      <c r="F59" s="1034"/>
      <c r="G59" s="1034">
        <v>0</v>
      </c>
      <c r="H59" s="1034">
        <v>0</v>
      </c>
      <c r="I59" s="1034">
        <v>0</v>
      </c>
      <c r="J59" s="1034">
        <v>29</v>
      </c>
      <c r="K59" s="1034">
        <v>0</v>
      </c>
      <c r="L59" s="1034">
        <v>0</v>
      </c>
      <c r="M59" s="1034">
        <v>0</v>
      </c>
      <c r="N59" s="1034">
        <v>0</v>
      </c>
      <c r="O59" s="1034">
        <v>0</v>
      </c>
      <c r="P59" s="1034">
        <v>0</v>
      </c>
      <c r="Q59" s="1034">
        <v>0</v>
      </c>
      <c r="R59" s="1034">
        <v>0</v>
      </c>
      <c r="S59" s="1034">
        <v>0</v>
      </c>
      <c r="T59" s="1034">
        <v>0</v>
      </c>
      <c r="U59" s="1034">
        <v>0</v>
      </c>
      <c r="V59" s="1034">
        <v>0</v>
      </c>
      <c r="W59" s="1034">
        <v>0</v>
      </c>
      <c r="X59" s="1034">
        <v>0</v>
      </c>
      <c r="Y59" s="1034">
        <v>0</v>
      </c>
      <c r="Z59" s="1034">
        <v>0</v>
      </c>
      <c r="AA59" s="1034">
        <v>0</v>
      </c>
      <c r="AB59" s="1034">
        <v>-877</v>
      </c>
      <c r="AC59" s="1034">
        <v>0</v>
      </c>
      <c r="AD59" s="1034">
        <v>0</v>
      </c>
      <c r="AE59" s="1034">
        <v>0</v>
      </c>
      <c r="AF59" s="1034">
        <v>0</v>
      </c>
      <c r="AG59" s="1034">
        <v>0</v>
      </c>
      <c r="AH59" s="1034">
        <v>0</v>
      </c>
      <c r="AI59" s="1034">
        <v>0</v>
      </c>
      <c r="AJ59" s="1034">
        <v>0</v>
      </c>
      <c r="AK59" s="1034">
        <v>-23104</v>
      </c>
      <c r="AL59" s="1034">
        <v>-18784</v>
      </c>
      <c r="AM59" s="1035">
        <f t="shared" si="75"/>
        <v>-44887</v>
      </c>
      <c r="AN59" s="1036">
        <f t="shared" si="76"/>
        <v>7269824</v>
      </c>
      <c r="AO59" s="1034"/>
      <c r="AP59" s="1034"/>
      <c r="AQ59" s="1034"/>
      <c r="AR59" s="1034"/>
      <c r="AS59" s="1034">
        <v>0</v>
      </c>
      <c r="AT59" s="1034">
        <v>0</v>
      </c>
      <c r="AU59" s="1034">
        <v>0</v>
      </c>
      <c r="AV59" s="1034">
        <v>10</v>
      </c>
      <c r="AW59" s="1034">
        <v>0</v>
      </c>
      <c r="AX59" s="1034">
        <v>0</v>
      </c>
      <c r="AY59" s="1034">
        <v>0</v>
      </c>
      <c r="AZ59" s="1034">
        <v>0</v>
      </c>
      <c r="BA59" s="1034">
        <v>0</v>
      </c>
      <c r="BB59" s="1034">
        <v>0</v>
      </c>
      <c r="BC59" s="1034">
        <v>0</v>
      </c>
      <c r="BD59" s="1034">
        <v>0</v>
      </c>
      <c r="BE59" s="1034">
        <v>0</v>
      </c>
      <c r="BF59" s="1034">
        <v>0</v>
      </c>
      <c r="BG59" s="1034">
        <v>0</v>
      </c>
      <c r="BH59" s="1034">
        <v>0</v>
      </c>
      <c r="BI59" s="1034">
        <v>0</v>
      </c>
      <c r="BJ59" s="1034">
        <v>0</v>
      </c>
      <c r="BK59" s="1034">
        <v>0</v>
      </c>
      <c r="BL59" s="1034">
        <v>0</v>
      </c>
      <c r="BM59" s="1034">
        <v>0</v>
      </c>
      <c r="BN59" s="1034">
        <v>1</v>
      </c>
      <c r="BO59" s="1034">
        <v>0</v>
      </c>
      <c r="BP59" s="1034">
        <v>0</v>
      </c>
      <c r="BQ59" s="1034">
        <v>0</v>
      </c>
      <c r="BR59" s="1034">
        <v>0</v>
      </c>
      <c r="BS59" s="1034">
        <v>0</v>
      </c>
      <c r="BT59" s="1034">
        <v>0</v>
      </c>
      <c r="BU59" s="1034">
        <v>0</v>
      </c>
      <c r="BV59" s="1034">
        <v>0</v>
      </c>
      <c r="BW59" s="1034">
        <v>-134</v>
      </c>
      <c r="BX59" s="1034">
        <v>-60</v>
      </c>
      <c r="BY59" s="1034">
        <f t="shared" si="77"/>
        <v>-183</v>
      </c>
      <c r="BZ59" s="1036">
        <f t="shared" si="78"/>
        <v>7269641</v>
      </c>
    </row>
    <row r="60" spans="1:78" s="146" customFormat="1" ht="15.6" customHeight="1">
      <c r="A60" s="1045">
        <v>56</v>
      </c>
      <c r="B60" s="1046" t="s">
        <v>93</v>
      </c>
      <c r="C60" s="393">
        <f>'2_State Distrib and Adjs'!AY60</f>
        <v>1016881</v>
      </c>
      <c r="D60" s="393">
        <v>-436</v>
      </c>
      <c r="E60" s="393"/>
      <c r="F60" s="393"/>
      <c r="G60" s="393">
        <v>0</v>
      </c>
      <c r="H60" s="393">
        <v>-280873</v>
      </c>
      <c r="I60" s="393">
        <v>0</v>
      </c>
      <c r="J60" s="393">
        <v>0</v>
      </c>
      <c r="K60" s="393">
        <v>0</v>
      </c>
      <c r="L60" s="393">
        <v>0</v>
      </c>
      <c r="M60" s="393">
        <v>0</v>
      </c>
      <c r="N60" s="393">
        <v>0</v>
      </c>
      <c r="O60" s="393">
        <v>0</v>
      </c>
      <c r="P60" s="393">
        <v>0</v>
      </c>
      <c r="Q60" s="393">
        <v>0</v>
      </c>
      <c r="R60" s="393">
        <v>0</v>
      </c>
      <c r="S60" s="393">
        <v>0</v>
      </c>
      <c r="T60" s="393">
        <v>0</v>
      </c>
      <c r="U60" s="393">
        <v>0</v>
      </c>
      <c r="V60" s="393">
        <v>-507</v>
      </c>
      <c r="W60" s="393">
        <v>0</v>
      </c>
      <c r="X60" s="393">
        <v>0</v>
      </c>
      <c r="Y60" s="393">
        <v>0</v>
      </c>
      <c r="Z60" s="393">
        <v>-38873</v>
      </c>
      <c r="AA60" s="393">
        <v>0</v>
      </c>
      <c r="AB60" s="393">
        <v>0</v>
      </c>
      <c r="AC60" s="393">
        <v>0</v>
      </c>
      <c r="AD60" s="393">
        <v>0</v>
      </c>
      <c r="AE60" s="393">
        <v>0</v>
      </c>
      <c r="AF60" s="393">
        <v>-10967</v>
      </c>
      <c r="AG60" s="393">
        <v>0</v>
      </c>
      <c r="AH60" s="393">
        <v>0</v>
      </c>
      <c r="AI60" s="393">
        <v>0</v>
      </c>
      <c r="AJ60" s="393">
        <v>-1015</v>
      </c>
      <c r="AK60" s="393">
        <v>2253</v>
      </c>
      <c r="AL60" s="393">
        <v>-6265</v>
      </c>
      <c r="AM60" s="1047">
        <f t="shared" si="75"/>
        <v>-336683</v>
      </c>
      <c r="AN60" s="1048">
        <f t="shared" si="76"/>
        <v>680198</v>
      </c>
      <c r="AO60" s="393"/>
      <c r="AP60" s="393"/>
      <c r="AQ60" s="393"/>
      <c r="AR60" s="393"/>
      <c r="AS60" s="393">
        <v>0</v>
      </c>
      <c r="AT60" s="393">
        <v>-217</v>
      </c>
      <c r="AU60" s="393">
        <v>0</v>
      </c>
      <c r="AV60" s="393">
        <v>0</v>
      </c>
      <c r="AW60" s="393">
        <v>0</v>
      </c>
      <c r="AX60" s="393">
        <v>0</v>
      </c>
      <c r="AY60" s="393">
        <v>0</v>
      </c>
      <c r="AZ60" s="393">
        <v>0</v>
      </c>
      <c r="BA60" s="393">
        <v>0</v>
      </c>
      <c r="BB60" s="393">
        <v>0</v>
      </c>
      <c r="BC60" s="393">
        <v>0</v>
      </c>
      <c r="BD60" s="393">
        <v>0</v>
      </c>
      <c r="BE60" s="393">
        <v>0</v>
      </c>
      <c r="BF60" s="393">
        <v>0</v>
      </c>
      <c r="BG60" s="393">
        <v>0</v>
      </c>
      <c r="BH60" s="393">
        <v>-5</v>
      </c>
      <c r="BI60" s="393">
        <v>0</v>
      </c>
      <c r="BJ60" s="393">
        <v>0</v>
      </c>
      <c r="BK60" s="393">
        <v>0</v>
      </c>
      <c r="BL60" s="393">
        <v>7</v>
      </c>
      <c r="BM60" s="393">
        <v>0</v>
      </c>
      <c r="BN60" s="393">
        <v>0</v>
      </c>
      <c r="BO60" s="393">
        <v>0</v>
      </c>
      <c r="BP60" s="393">
        <v>0</v>
      </c>
      <c r="BQ60" s="393">
        <v>0</v>
      </c>
      <c r="BR60" s="393">
        <v>189</v>
      </c>
      <c r="BS60" s="393">
        <v>0</v>
      </c>
      <c r="BT60" s="393">
        <v>0</v>
      </c>
      <c r="BU60" s="393">
        <v>0</v>
      </c>
      <c r="BV60" s="393">
        <v>-10</v>
      </c>
      <c r="BW60" s="393">
        <v>64</v>
      </c>
      <c r="BX60" s="393">
        <v>-44</v>
      </c>
      <c r="BY60" s="393">
        <f t="shared" si="77"/>
        <v>-16</v>
      </c>
      <c r="BZ60" s="1048">
        <f t="shared" si="78"/>
        <v>680182</v>
      </c>
    </row>
    <row r="61" spans="1:78" s="146" customFormat="1" ht="15.6" customHeight="1">
      <c r="A61" s="1045">
        <v>57</v>
      </c>
      <c r="B61" s="1046" t="s">
        <v>94</v>
      </c>
      <c r="C61" s="393">
        <f>'2_State Distrib and Adjs'!AY61</f>
        <v>4211009</v>
      </c>
      <c r="D61" s="393">
        <v>-1496</v>
      </c>
      <c r="E61" s="393"/>
      <c r="F61" s="393"/>
      <c r="G61" s="393">
        <v>0</v>
      </c>
      <c r="H61" s="393">
        <v>0</v>
      </c>
      <c r="I61" s="393">
        <v>0</v>
      </c>
      <c r="J61" s="393">
        <v>0</v>
      </c>
      <c r="K61" s="393">
        <v>0</v>
      </c>
      <c r="L61" s="393">
        <v>0</v>
      </c>
      <c r="M61" s="393">
        <v>0</v>
      </c>
      <c r="N61" s="393">
        <v>0</v>
      </c>
      <c r="O61" s="393">
        <v>0</v>
      </c>
      <c r="P61" s="393">
        <v>0</v>
      </c>
      <c r="Q61" s="393">
        <v>0</v>
      </c>
      <c r="R61" s="393">
        <v>0</v>
      </c>
      <c r="S61" s="393">
        <v>0</v>
      </c>
      <c r="T61" s="393">
        <v>0</v>
      </c>
      <c r="U61" s="393">
        <v>0</v>
      </c>
      <c r="V61" s="393">
        <v>0</v>
      </c>
      <c r="W61" s="393">
        <v>0</v>
      </c>
      <c r="X61" s="393">
        <v>0</v>
      </c>
      <c r="Y61" s="393">
        <v>0</v>
      </c>
      <c r="Z61" s="393">
        <v>0</v>
      </c>
      <c r="AA61" s="393">
        <v>-16817</v>
      </c>
      <c r="AB61" s="393">
        <v>-4441</v>
      </c>
      <c r="AC61" s="393">
        <v>-1323</v>
      </c>
      <c r="AD61" s="393">
        <v>0</v>
      </c>
      <c r="AE61" s="393">
        <v>0</v>
      </c>
      <c r="AF61" s="393">
        <v>0</v>
      </c>
      <c r="AG61" s="393">
        <v>0</v>
      </c>
      <c r="AH61" s="393">
        <v>0</v>
      </c>
      <c r="AI61" s="393">
        <v>0</v>
      </c>
      <c r="AJ61" s="393">
        <v>0</v>
      </c>
      <c r="AK61" s="393">
        <v>-497</v>
      </c>
      <c r="AL61" s="393">
        <v>-4424</v>
      </c>
      <c r="AM61" s="1047">
        <f t="shared" si="75"/>
        <v>-28998</v>
      </c>
      <c r="AN61" s="1048">
        <f t="shared" si="76"/>
        <v>4182011</v>
      </c>
      <c r="AO61" s="393"/>
      <c r="AP61" s="393"/>
      <c r="AQ61" s="393"/>
      <c r="AR61" s="393"/>
      <c r="AS61" s="393">
        <v>0</v>
      </c>
      <c r="AT61" s="393">
        <v>0</v>
      </c>
      <c r="AU61" s="393">
        <v>0</v>
      </c>
      <c r="AV61" s="393">
        <v>0</v>
      </c>
      <c r="AW61" s="393">
        <v>0</v>
      </c>
      <c r="AX61" s="393">
        <v>0</v>
      </c>
      <c r="AY61" s="393">
        <v>0</v>
      </c>
      <c r="AZ61" s="393">
        <v>0</v>
      </c>
      <c r="BA61" s="393">
        <v>0</v>
      </c>
      <c r="BB61" s="393">
        <v>0</v>
      </c>
      <c r="BC61" s="393">
        <v>0</v>
      </c>
      <c r="BD61" s="393">
        <v>0</v>
      </c>
      <c r="BE61" s="393">
        <v>0</v>
      </c>
      <c r="BF61" s="393">
        <v>0</v>
      </c>
      <c r="BG61" s="393">
        <v>0</v>
      </c>
      <c r="BH61" s="393">
        <v>0</v>
      </c>
      <c r="BI61" s="393">
        <v>0</v>
      </c>
      <c r="BJ61" s="393">
        <v>0</v>
      </c>
      <c r="BK61" s="393">
        <v>0</v>
      </c>
      <c r="BL61" s="393">
        <v>0</v>
      </c>
      <c r="BM61" s="393">
        <v>-93</v>
      </c>
      <c r="BN61" s="393">
        <v>-37</v>
      </c>
      <c r="BO61" s="393">
        <v>-3</v>
      </c>
      <c r="BP61" s="393">
        <v>0</v>
      </c>
      <c r="BQ61" s="393">
        <v>0</v>
      </c>
      <c r="BR61" s="393">
        <v>0</v>
      </c>
      <c r="BS61" s="393">
        <v>0</v>
      </c>
      <c r="BT61" s="393">
        <v>0</v>
      </c>
      <c r="BU61" s="393">
        <v>0</v>
      </c>
      <c r="BV61" s="393">
        <v>0</v>
      </c>
      <c r="BW61" s="393">
        <v>77</v>
      </c>
      <c r="BX61" s="393">
        <v>-8</v>
      </c>
      <c r="BY61" s="393">
        <f t="shared" si="77"/>
        <v>-64</v>
      </c>
      <c r="BZ61" s="1048">
        <f t="shared" si="78"/>
        <v>4181947</v>
      </c>
    </row>
    <row r="62" spans="1:78" s="146" customFormat="1" ht="15.6" customHeight="1">
      <c r="A62" s="1045">
        <v>58</v>
      </c>
      <c r="B62" s="1046" t="s">
        <v>95</v>
      </c>
      <c r="C62" s="393">
        <f>'2_State Distrib and Adjs'!AY62</f>
        <v>4233724</v>
      </c>
      <c r="D62" s="393">
        <v>-197</v>
      </c>
      <c r="E62" s="393"/>
      <c r="F62" s="393"/>
      <c r="G62" s="393">
        <v>0</v>
      </c>
      <c r="H62" s="393">
        <v>0</v>
      </c>
      <c r="I62" s="393">
        <v>0</v>
      </c>
      <c r="J62" s="393">
        <v>0</v>
      </c>
      <c r="K62" s="393">
        <v>0</v>
      </c>
      <c r="L62" s="393">
        <v>0</v>
      </c>
      <c r="M62" s="393">
        <v>0</v>
      </c>
      <c r="N62" s="393">
        <v>0</v>
      </c>
      <c r="O62" s="393">
        <v>0</v>
      </c>
      <c r="P62" s="393">
        <v>0</v>
      </c>
      <c r="Q62" s="393">
        <v>0</v>
      </c>
      <c r="R62" s="393">
        <v>0</v>
      </c>
      <c r="S62" s="393">
        <v>0</v>
      </c>
      <c r="T62" s="393">
        <v>0</v>
      </c>
      <c r="U62" s="393">
        <v>0</v>
      </c>
      <c r="V62" s="393">
        <v>0</v>
      </c>
      <c r="W62" s="393">
        <v>0</v>
      </c>
      <c r="X62" s="393">
        <v>0</v>
      </c>
      <c r="Y62" s="393">
        <v>0</v>
      </c>
      <c r="Z62" s="393">
        <v>0</v>
      </c>
      <c r="AA62" s="393">
        <v>0</v>
      </c>
      <c r="AB62" s="393">
        <v>0</v>
      </c>
      <c r="AC62" s="393">
        <v>0</v>
      </c>
      <c r="AD62" s="393">
        <v>0</v>
      </c>
      <c r="AE62" s="393">
        <v>0</v>
      </c>
      <c r="AF62" s="393">
        <v>0</v>
      </c>
      <c r="AG62" s="393">
        <v>0</v>
      </c>
      <c r="AH62" s="393">
        <v>0</v>
      </c>
      <c r="AI62" s="393">
        <v>0</v>
      </c>
      <c r="AJ62" s="393">
        <v>0</v>
      </c>
      <c r="AK62" s="393">
        <v>-7548</v>
      </c>
      <c r="AL62" s="393">
        <v>193</v>
      </c>
      <c r="AM62" s="1047">
        <f t="shared" si="75"/>
        <v>-7552</v>
      </c>
      <c r="AN62" s="1048">
        <f t="shared" si="76"/>
        <v>4226172</v>
      </c>
      <c r="AO62" s="393"/>
      <c r="AP62" s="393"/>
      <c r="AQ62" s="393"/>
      <c r="AR62" s="393"/>
      <c r="AS62" s="393">
        <v>0</v>
      </c>
      <c r="AT62" s="393">
        <v>0</v>
      </c>
      <c r="AU62" s="393">
        <v>0</v>
      </c>
      <c r="AV62" s="393">
        <v>0</v>
      </c>
      <c r="AW62" s="393">
        <v>0</v>
      </c>
      <c r="AX62" s="393">
        <v>0</v>
      </c>
      <c r="AY62" s="393">
        <v>0</v>
      </c>
      <c r="AZ62" s="393">
        <v>0</v>
      </c>
      <c r="BA62" s="393">
        <v>0</v>
      </c>
      <c r="BB62" s="393">
        <v>0</v>
      </c>
      <c r="BC62" s="393">
        <v>0</v>
      </c>
      <c r="BD62" s="393">
        <v>0</v>
      </c>
      <c r="BE62" s="393">
        <v>0</v>
      </c>
      <c r="BF62" s="393">
        <v>0</v>
      </c>
      <c r="BG62" s="393">
        <v>0</v>
      </c>
      <c r="BH62" s="393">
        <v>0</v>
      </c>
      <c r="BI62" s="393">
        <v>0</v>
      </c>
      <c r="BJ62" s="393">
        <v>0</v>
      </c>
      <c r="BK62" s="393">
        <v>0</v>
      </c>
      <c r="BL62" s="393">
        <v>0</v>
      </c>
      <c r="BM62" s="393">
        <v>0</v>
      </c>
      <c r="BN62" s="393">
        <v>0</v>
      </c>
      <c r="BO62" s="393">
        <v>0</v>
      </c>
      <c r="BP62" s="393">
        <v>0</v>
      </c>
      <c r="BQ62" s="393">
        <v>0</v>
      </c>
      <c r="BR62" s="393">
        <v>0</v>
      </c>
      <c r="BS62" s="393">
        <v>0</v>
      </c>
      <c r="BT62" s="393">
        <v>0</v>
      </c>
      <c r="BU62" s="393">
        <v>0</v>
      </c>
      <c r="BV62" s="393">
        <v>0</v>
      </c>
      <c r="BW62" s="393">
        <v>-7</v>
      </c>
      <c r="BX62" s="393">
        <v>64</v>
      </c>
      <c r="BY62" s="393">
        <f t="shared" si="77"/>
        <v>57</v>
      </c>
      <c r="BZ62" s="1048">
        <f t="shared" si="78"/>
        <v>4226229</v>
      </c>
    </row>
    <row r="63" spans="1:78" s="146" customFormat="1" ht="15.6" customHeight="1">
      <c r="A63" s="1045">
        <v>59</v>
      </c>
      <c r="B63" s="1046" t="s">
        <v>96</v>
      </c>
      <c r="C63" s="393">
        <f>'2_State Distrib and Adjs'!AY63</f>
        <v>3039644</v>
      </c>
      <c r="D63" s="393">
        <v>-355</v>
      </c>
      <c r="E63" s="393"/>
      <c r="F63" s="393"/>
      <c r="G63" s="393">
        <v>0</v>
      </c>
      <c r="H63" s="393">
        <v>0</v>
      </c>
      <c r="I63" s="393">
        <v>0</v>
      </c>
      <c r="J63" s="393">
        <v>0</v>
      </c>
      <c r="K63" s="393">
        <v>0</v>
      </c>
      <c r="L63" s="393">
        <v>0</v>
      </c>
      <c r="M63" s="393">
        <v>0</v>
      </c>
      <c r="N63" s="393">
        <v>0</v>
      </c>
      <c r="O63" s="393">
        <v>0</v>
      </c>
      <c r="P63" s="393">
        <v>-111</v>
      </c>
      <c r="Q63" s="393">
        <v>0</v>
      </c>
      <c r="R63" s="393">
        <v>-23946</v>
      </c>
      <c r="S63" s="393">
        <v>0</v>
      </c>
      <c r="T63" s="393">
        <v>0</v>
      </c>
      <c r="U63" s="393">
        <v>0</v>
      </c>
      <c r="V63" s="393">
        <v>0</v>
      </c>
      <c r="W63" s="393">
        <v>0</v>
      </c>
      <c r="X63" s="393">
        <v>0</v>
      </c>
      <c r="Y63" s="393">
        <v>0</v>
      </c>
      <c r="Z63" s="393">
        <v>0</v>
      </c>
      <c r="AA63" s="393">
        <v>0</v>
      </c>
      <c r="AB63" s="393">
        <v>0</v>
      </c>
      <c r="AC63" s="393">
        <v>0</v>
      </c>
      <c r="AD63" s="393">
        <v>0</v>
      </c>
      <c r="AE63" s="393">
        <v>0</v>
      </c>
      <c r="AF63" s="393">
        <v>0</v>
      </c>
      <c r="AG63" s="393">
        <v>0</v>
      </c>
      <c r="AH63" s="393">
        <v>0</v>
      </c>
      <c r="AI63" s="393">
        <v>0</v>
      </c>
      <c r="AJ63" s="393">
        <v>0</v>
      </c>
      <c r="AK63" s="393">
        <v>-1670</v>
      </c>
      <c r="AL63" s="393">
        <v>-1136</v>
      </c>
      <c r="AM63" s="1047">
        <f t="shared" si="75"/>
        <v>-27218</v>
      </c>
      <c r="AN63" s="1048">
        <f t="shared" si="76"/>
        <v>3012426</v>
      </c>
      <c r="AO63" s="393"/>
      <c r="AP63" s="393"/>
      <c r="AQ63" s="393"/>
      <c r="AR63" s="393"/>
      <c r="AS63" s="393">
        <v>0</v>
      </c>
      <c r="AT63" s="393">
        <v>0</v>
      </c>
      <c r="AU63" s="393">
        <v>0</v>
      </c>
      <c r="AV63" s="393">
        <v>0</v>
      </c>
      <c r="AW63" s="393">
        <v>0</v>
      </c>
      <c r="AX63" s="393">
        <v>0</v>
      </c>
      <c r="AY63" s="393">
        <v>0</v>
      </c>
      <c r="AZ63" s="393">
        <v>0</v>
      </c>
      <c r="BA63" s="393">
        <v>0</v>
      </c>
      <c r="BB63" s="393">
        <v>0</v>
      </c>
      <c r="BC63" s="393">
        <v>0</v>
      </c>
      <c r="BD63" s="393">
        <v>-95</v>
      </c>
      <c r="BE63" s="393">
        <v>0</v>
      </c>
      <c r="BF63" s="393">
        <v>0</v>
      </c>
      <c r="BG63" s="393">
        <v>0</v>
      </c>
      <c r="BH63" s="393">
        <v>0</v>
      </c>
      <c r="BI63" s="393">
        <v>0</v>
      </c>
      <c r="BJ63" s="393">
        <v>0</v>
      </c>
      <c r="BK63" s="393">
        <v>0</v>
      </c>
      <c r="BL63" s="393">
        <v>0</v>
      </c>
      <c r="BM63" s="393">
        <v>0</v>
      </c>
      <c r="BN63" s="393">
        <v>0</v>
      </c>
      <c r="BO63" s="393">
        <v>0</v>
      </c>
      <c r="BP63" s="393">
        <v>0</v>
      </c>
      <c r="BQ63" s="393">
        <v>0</v>
      </c>
      <c r="BR63" s="393">
        <v>0</v>
      </c>
      <c r="BS63" s="393">
        <v>0</v>
      </c>
      <c r="BT63" s="393">
        <v>0</v>
      </c>
      <c r="BU63" s="393">
        <v>0</v>
      </c>
      <c r="BV63" s="393">
        <v>0</v>
      </c>
      <c r="BW63" s="393">
        <v>1</v>
      </c>
      <c r="BX63" s="393">
        <v>4</v>
      </c>
      <c r="BY63" s="393">
        <f t="shared" si="77"/>
        <v>-90</v>
      </c>
      <c r="BZ63" s="1048">
        <f t="shared" si="78"/>
        <v>3012336</v>
      </c>
    </row>
    <row r="64" spans="1:78" s="146" customFormat="1" ht="15.6" customHeight="1">
      <c r="A64" s="1032">
        <v>60</v>
      </c>
      <c r="B64" s="1033" t="s">
        <v>97</v>
      </c>
      <c r="C64" s="1034">
        <f>'2_State Distrib and Adjs'!AY64</f>
        <v>2987668</v>
      </c>
      <c r="D64" s="1034">
        <v>-2410</v>
      </c>
      <c r="E64" s="1034"/>
      <c r="F64" s="1034"/>
      <c r="G64" s="1034">
        <v>0</v>
      </c>
      <c r="H64" s="1034">
        <v>0</v>
      </c>
      <c r="I64" s="1034">
        <v>0</v>
      </c>
      <c r="J64" s="1034">
        <v>0</v>
      </c>
      <c r="K64" s="1034">
        <v>0</v>
      </c>
      <c r="L64" s="1034">
        <v>0</v>
      </c>
      <c r="M64" s="1034">
        <v>0</v>
      </c>
      <c r="N64" s="1034">
        <v>0</v>
      </c>
      <c r="O64" s="1034">
        <v>0</v>
      </c>
      <c r="P64" s="1034">
        <v>0</v>
      </c>
      <c r="Q64" s="1034">
        <v>0</v>
      </c>
      <c r="R64" s="1034">
        <v>0</v>
      </c>
      <c r="S64" s="1034">
        <v>0</v>
      </c>
      <c r="T64" s="1034">
        <v>0</v>
      </c>
      <c r="U64" s="1034">
        <v>0</v>
      </c>
      <c r="V64" s="1034">
        <v>-960</v>
      </c>
      <c r="W64" s="1034">
        <v>0</v>
      </c>
      <c r="X64" s="1034">
        <v>0</v>
      </c>
      <c r="Y64" s="1034">
        <v>0</v>
      </c>
      <c r="Z64" s="1034">
        <v>0</v>
      </c>
      <c r="AA64" s="1034">
        <v>0</v>
      </c>
      <c r="AB64" s="1034">
        <v>0</v>
      </c>
      <c r="AC64" s="1034">
        <v>0</v>
      </c>
      <c r="AD64" s="1034">
        <v>0</v>
      </c>
      <c r="AE64" s="1034">
        <v>0</v>
      </c>
      <c r="AF64" s="1034">
        <v>-824</v>
      </c>
      <c r="AG64" s="1034">
        <v>0</v>
      </c>
      <c r="AH64" s="1034">
        <v>0</v>
      </c>
      <c r="AI64" s="1034">
        <v>0</v>
      </c>
      <c r="AJ64" s="1034">
        <v>0</v>
      </c>
      <c r="AK64" s="1034">
        <v>-1213</v>
      </c>
      <c r="AL64" s="1034">
        <v>-12093</v>
      </c>
      <c r="AM64" s="1035">
        <f t="shared" si="75"/>
        <v>-17500</v>
      </c>
      <c r="AN64" s="1036">
        <f t="shared" si="76"/>
        <v>2970168</v>
      </c>
      <c r="AO64" s="1034"/>
      <c r="AP64" s="1034"/>
      <c r="AQ64" s="1034"/>
      <c r="AR64" s="1034"/>
      <c r="AS64" s="1034">
        <v>0</v>
      </c>
      <c r="AT64" s="1034">
        <v>0</v>
      </c>
      <c r="AU64" s="1034">
        <v>0</v>
      </c>
      <c r="AV64" s="1034">
        <v>0</v>
      </c>
      <c r="AW64" s="1034">
        <v>0</v>
      </c>
      <c r="AX64" s="1034">
        <v>0</v>
      </c>
      <c r="AY64" s="1034">
        <v>0</v>
      </c>
      <c r="AZ64" s="1034">
        <v>0</v>
      </c>
      <c r="BA64" s="1034">
        <v>0</v>
      </c>
      <c r="BB64" s="1034">
        <v>0</v>
      </c>
      <c r="BC64" s="1034">
        <v>0</v>
      </c>
      <c r="BD64" s="1034">
        <v>0</v>
      </c>
      <c r="BE64" s="1034">
        <v>0</v>
      </c>
      <c r="BF64" s="1034">
        <v>0</v>
      </c>
      <c r="BG64" s="1034">
        <v>0</v>
      </c>
      <c r="BH64" s="1034">
        <v>-10</v>
      </c>
      <c r="BI64" s="1034">
        <v>0</v>
      </c>
      <c r="BJ64" s="1034">
        <v>0</v>
      </c>
      <c r="BK64" s="1034">
        <v>0</v>
      </c>
      <c r="BL64" s="1034">
        <v>0</v>
      </c>
      <c r="BM64" s="1034">
        <v>0</v>
      </c>
      <c r="BN64" s="1034">
        <v>0</v>
      </c>
      <c r="BO64" s="1034">
        <v>0</v>
      </c>
      <c r="BP64" s="1034">
        <v>0</v>
      </c>
      <c r="BQ64" s="1034">
        <v>0</v>
      </c>
      <c r="BR64" s="1034">
        <v>-19</v>
      </c>
      <c r="BS64" s="1034">
        <v>0</v>
      </c>
      <c r="BT64" s="1034">
        <v>0</v>
      </c>
      <c r="BU64" s="1034">
        <v>0</v>
      </c>
      <c r="BV64" s="1034">
        <v>0</v>
      </c>
      <c r="BW64" s="1034">
        <v>30</v>
      </c>
      <c r="BX64" s="1034">
        <v>-42</v>
      </c>
      <c r="BY64" s="1034">
        <f t="shared" si="77"/>
        <v>-41</v>
      </c>
      <c r="BZ64" s="1036">
        <f t="shared" si="78"/>
        <v>2970127</v>
      </c>
    </row>
    <row r="65" spans="1:78" s="146" customFormat="1" ht="15.6" customHeight="1">
      <c r="A65" s="1045">
        <v>61</v>
      </c>
      <c r="B65" s="1046" t="s">
        <v>98</v>
      </c>
      <c r="C65" s="393">
        <f>'2_State Distrib and Adjs'!AY65</f>
        <v>1108141</v>
      </c>
      <c r="D65" s="393">
        <v>-588</v>
      </c>
      <c r="E65" s="393"/>
      <c r="F65" s="393"/>
      <c r="G65" s="393">
        <v>1084</v>
      </c>
      <c r="H65" s="393">
        <v>0</v>
      </c>
      <c r="I65" s="393">
        <v>0</v>
      </c>
      <c r="J65" s="393">
        <v>0</v>
      </c>
      <c r="K65" s="393">
        <v>0</v>
      </c>
      <c r="L65" s="393">
        <v>0</v>
      </c>
      <c r="M65" s="393">
        <v>0</v>
      </c>
      <c r="N65" s="393">
        <v>0</v>
      </c>
      <c r="O65" s="393">
        <v>-11573</v>
      </c>
      <c r="P65" s="393">
        <v>0</v>
      </c>
      <c r="Q65" s="393">
        <v>0</v>
      </c>
      <c r="R65" s="393">
        <v>0</v>
      </c>
      <c r="S65" s="393">
        <v>-5432</v>
      </c>
      <c r="T65" s="393">
        <v>0</v>
      </c>
      <c r="U65" s="393">
        <v>0</v>
      </c>
      <c r="V65" s="393">
        <v>0</v>
      </c>
      <c r="W65" s="393">
        <v>-3695</v>
      </c>
      <c r="X65" s="393">
        <v>-34885</v>
      </c>
      <c r="Y65" s="393">
        <v>0</v>
      </c>
      <c r="Z65" s="393">
        <v>0</v>
      </c>
      <c r="AA65" s="393">
        <v>0</v>
      </c>
      <c r="AB65" s="393">
        <v>0</v>
      </c>
      <c r="AC65" s="393">
        <v>0</v>
      </c>
      <c r="AD65" s="393">
        <v>0</v>
      </c>
      <c r="AE65" s="393">
        <v>-1955</v>
      </c>
      <c r="AF65" s="393">
        <v>0</v>
      </c>
      <c r="AG65" s="393">
        <v>0</v>
      </c>
      <c r="AH65" s="393">
        <v>0</v>
      </c>
      <c r="AI65" s="393">
        <v>0</v>
      </c>
      <c r="AJ65" s="393">
        <v>0</v>
      </c>
      <c r="AK65" s="393">
        <v>-6162</v>
      </c>
      <c r="AL65" s="393">
        <v>-12717</v>
      </c>
      <c r="AM65" s="1047">
        <f t="shared" si="75"/>
        <v>-75923</v>
      </c>
      <c r="AN65" s="1048">
        <f t="shared" si="76"/>
        <v>1032218</v>
      </c>
      <c r="AO65" s="393"/>
      <c r="AP65" s="393"/>
      <c r="AQ65" s="393"/>
      <c r="AR65" s="393"/>
      <c r="AS65" s="393">
        <v>41</v>
      </c>
      <c r="AT65" s="393">
        <v>0</v>
      </c>
      <c r="AU65" s="393">
        <v>0</v>
      </c>
      <c r="AV65" s="393">
        <v>0</v>
      </c>
      <c r="AW65" s="393">
        <v>0</v>
      </c>
      <c r="AX65" s="393">
        <v>0</v>
      </c>
      <c r="AY65" s="393">
        <v>0</v>
      </c>
      <c r="AZ65" s="393">
        <v>0</v>
      </c>
      <c r="BA65" s="393">
        <v>-73</v>
      </c>
      <c r="BB65" s="393">
        <v>0</v>
      </c>
      <c r="BC65" s="393">
        <v>0</v>
      </c>
      <c r="BD65" s="393">
        <v>0</v>
      </c>
      <c r="BE65" s="393">
        <v>-42</v>
      </c>
      <c r="BF65" s="393">
        <v>0</v>
      </c>
      <c r="BG65" s="393">
        <v>0</v>
      </c>
      <c r="BH65" s="393">
        <v>0</v>
      </c>
      <c r="BI65" s="393">
        <v>-31</v>
      </c>
      <c r="BJ65" s="393">
        <v>-152</v>
      </c>
      <c r="BK65" s="393">
        <v>0</v>
      </c>
      <c r="BL65" s="393">
        <v>0</v>
      </c>
      <c r="BM65" s="393">
        <v>0</v>
      </c>
      <c r="BN65" s="393">
        <v>0</v>
      </c>
      <c r="BO65" s="393">
        <v>0</v>
      </c>
      <c r="BP65" s="393">
        <v>0</v>
      </c>
      <c r="BQ65" s="393">
        <v>-20</v>
      </c>
      <c r="BR65" s="393">
        <v>0</v>
      </c>
      <c r="BS65" s="393">
        <v>0</v>
      </c>
      <c r="BT65" s="393">
        <v>0</v>
      </c>
      <c r="BU65" s="393">
        <v>0</v>
      </c>
      <c r="BV65" s="393">
        <v>0</v>
      </c>
      <c r="BW65" s="393">
        <v>-14</v>
      </c>
      <c r="BX65" s="393">
        <v>-41</v>
      </c>
      <c r="BY65" s="393">
        <f t="shared" si="77"/>
        <v>-332</v>
      </c>
      <c r="BZ65" s="1048">
        <f t="shared" si="78"/>
        <v>1031886</v>
      </c>
    </row>
    <row r="66" spans="1:78" s="146" customFormat="1" ht="15.6" customHeight="1">
      <c r="A66" s="1045">
        <v>62</v>
      </c>
      <c r="B66" s="1046" t="s">
        <v>99</v>
      </c>
      <c r="C66" s="393">
        <f>'2_State Distrib and Adjs'!AY66</f>
        <v>1137366</v>
      </c>
      <c r="D66" s="393">
        <v>-421</v>
      </c>
      <c r="E66" s="393"/>
      <c r="F66" s="393"/>
      <c r="G66" s="393">
        <v>0</v>
      </c>
      <c r="H66" s="393">
        <v>0</v>
      </c>
      <c r="I66" s="393">
        <v>0</v>
      </c>
      <c r="J66" s="393">
        <v>0</v>
      </c>
      <c r="K66" s="393">
        <v>0</v>
      </c>
      <c r="L66" s="393">
        <v>0</v>
      </c>
      <c r="M66" s="393">
        <v>0</v>
      </c>
      <c r="N66" s="393">
        <v>0</v>
      </c>
      <c r="O66" s="393">
        <v>0</v>
      </c>
      <c r="P66" s="393">
        <v>0</v>
      </c>
      <c r="Q66" s="393">
        <v>0</v>
      </c>
      <c r="R66" s="393">
        <v>0</v>
      </c>
      <c r="S66" s="393">
        <v>0</v>
      </c>
      <c r="T66" s="393">
        <v>0</v>
      </c>
      <c r="U66" s="393">
        <v>0</v>
      </c>
      <c r="V66" s="393">
        <v>0</v>
      </c>
      <c r="W66" s="393">
        <v>0</v>
      </c>
      <c r="X66" s="393">
        <v>0</v>
      </c>
      <c r="Y66" s="393">
        <v>0</v>
      </c>
      <c r="Z66" s="393">
        <v>0</v>
      </c>
      <c r="AA66" s="393">
        <v>0</v>
      </c>
      <c r="AB66" s="393">
        <v>0</v>
      </c>
      <c r="AC66" s="393">
        <v>0</v>
      </c>
      <c r="AD66" s="393">
        <v>0</v>
      </c>
      <c r="AE66" s="393">
        <v>0</v>
      </c>
      <c r="AF66" s="393">
        <v>0</v>
      </c>
      <c r="AG66" s="393">
        <v>0</v>
      </c>
      <c r="AH66" s="393">
        <v>0</v>
      </c>
      <c r="AI66" s="393">
        <v>0</v>
      </c>
      <c r="AJ66" s="393">
        <v>0</v>
      </c>
      <c r="AK66" s="393">
        <v>-969</v>
      </c>
      <c r="AL66" s="393">
        <v>-2204</v>
      </c>
      <c r="AM66" s="1047">
        <f t="shared" si="75"/>
        <v>-3594</v>
      </c>
      <c r="AN66" s="1048">
        <f t="shared" si="76"/>
        <v>1133772</v>
      </c>
      <c r="AO66" s="393"/>
      <c r="AP66" s="393"/>
      <c r="AQ66" s="393"/>
      <c r="AR66" s="393"/>
      <c r="AS66" s="393">
        <v>0</v>
      </c>
      <c r="AT66" s="393">
        <v>0</v>
      </c>
      <c r="AU66" s="393">
        <v>0</v>
      </c>
      <c r="AV66" s="393">
        <v>0</v>
      </c>
      <c r="AW66" s="393">
        <v>0</v>
      </c>
      <c r="AX66" s="393">
        <v>0</v>
      </c>
      <c r="AY66" s="393">
        <v>0</v>
      </c>
      <c r="AZ66" s="393">
        <v>0</v>
      </c>
      <c r="BA66" s="393">
        <v>0</v>
      </c>
      <c r="BB66" s="393">
        <v>0</v>
      </c>
      <c r="BC66" s="393">
        <v>0</v>
      </c>
      <c r="BD66" s="393">
        <v>0</v>
      </c>
      <c r="BE66" s="393">
        <v>0</v>
      </c>
      <c r="BF66" s="393">
        <v>0</v>
      </c>
      <c r="BG66" s="393">
        <v>0</v>
      </c>
      <c r="BH66" s="393">
        <v>0</v>
      </c>
      <c r="BI66" s="393">
        <v>0</v>
      </c>
      <c r="BJ66" s="393">
        <v>0</v>
      </c>
      <c r="BK66" s="393">
        <v>0</v>
      </c>
      <c r="BL66" s="393">
        <v>0</v>
      </c>
      <c r="BM66" s="393">
        <v>0</v>
      </c>
      <c r="BN66" s="393">
        <v>0</v>
      </c>
      <c r="BO66" s="393">
        <v>0</v>
      </c>
      <c r="BP66" s="393">
        <v>0</v>
      </c>
      <c r="BQ66" s="393">
        <v>0</v>
      </c>
      <c r="BR66" s="393">
        <v>0</v>
      </c>
      <c r="BS66" s="393">
        <v>0</v>
      </c>
      <c r="BT66" s="393">
        <v>0</v>
      </c>
      <c r="BU66" s="393">
        <v>0</v>
      </c>
      <c r="BV66" s="393">
        <v>0</v>
      </c>
      <c r="BW66" s="393">
        <v>-3</v>
      </c>
      <c r="BX66" s="393">
        <v>-16</v>
      </c>
      <c r="BY66" s="393">
        <f t="shared" si="77"/>
        <v>-19</v>
      </c>
      <c r="BZ66" s="1048">
        <f t="shared" si="78"/>
        <v>1133753</v>
      </c>
    </row>
    <row r="67" spans="1:78" s="146" customFormat="1" ht="15.6" customHeight="1">
      <c r="A67" s="1045">
        <v>63</v>
      </c>
      <c r="B67" s="1046" t="s">
        <v>100</v>
      </c>
      <c r="C67" s="393">
        <f>'2_State Distrib and Adjs'!AY67</f>
        <v>858812</v>
      </c>
      <c r="D67" s="393">
        <v>-729</v>
      </c>
      <c r="E67" s="393"/>
      <c r="F67" s="393"/>
      <c r="G67" s="393">
        <v>0</v>
      </c>
      <c r="H67" s="393">
        <v>0</v>
      </c>
      <c r="I67" s="393">
        <v>0</v>
      </c>
      <c r="J67" s="393">
        <v>0</v>
      </c>
      <c r="K67" s="393">
        <v>0</v>
      </c>
      <c r="L67" s="393">
        <v>0</v>
      </c>
      <c r="M67" s="393">
        <v>0</v>
      </c>
      <c r="N67" s="393">
        <v>0</v>
      </c>
      <c r="O67" s="393">
        <v>0</v>
      </c>
      <c r="P67" s="393">
        <v>0</v>
      </c>
      <c r="Q67" s="393">
        <v>0</v>
      </c>
      <c r="R67" s="393">
        <v>0</v>
      </c>
      <c r="S67" s="393">
        <v>0</v>
      </c>
      <c r="T67" s="393">
        <v>0</v>
      </c>
      <c r="U67" s="393">
        <v>0</v>
      </c>
      <c r="V67" s="393">
        <v>0</v>
      </c>
      <c r="W67" s="393">
        <v>0</v>
      </c>
      <c r="X67" s="393">
        <v>0</v>
      </c>
      <c r="Y67" s="393">
        <v>0</v>
      </c>
      <c r="Z67" s="393">
        <v>0</v>
      </c>
      <c r="AA67" s="393">
        <v>0</v>
      </c>
      <c r="AB67" s="393">
        <v>0</v>
      </c>
      <c r="AC67" s="393">
        <v>0</v>
      </c>
      <c r="AD67" s="393">
        <v>0</v>
      </c>
      <c r="AE67" s="393">
        <v>0</v>
      </c>
      <c r="AF67" s="393">
        <v>0</v>
      </c>
      <c r="AG67" s="393">
        <v>0</v>
      </c>
      <c r="AH67" s="393">
        <v>-624</v>
      </c>
      <c r="AI67" s="393">
        <v>0</v>
      </c>
      <c r="AJ67" s="393">
        <v>0</v>
      </c>
      <c r="AK67" s="393">
        <v>-2878</v>
      </c>
      <c r="AL67" s="393">
        <v>3641</v>
      </c>
      <c r="AM67" s="1047">
        <f t="shared" si="75"/>
        <v>-590</v>
      </c>
      <c r="AN67" s="1048">
        <f t="shared" si="76"/>
        <v>858222</v>
      </c>
      <c r="AO67" s="393"/>
      <c r="AP67" s="393"/>
      <c r="AQ67" s="393"/>
      <c r="AR67" s="393"/>
      <c r="AS67" s="393">
        <v>0</v>
      </c>
      <c r="AT67" s="393">
        <v>0</v>
      </c>
      <c r="AU67" s="393">
        <v>0</v>
      </c>
      <c r="AV67" s="393">
        <v>0</v>
      </c>
      <c r="AW67" s="393">
        <v>0</v>
      </c>
      <c r="AX67" s="393">
        <v>0</v>
      </c>
      <c r="AY67" s="393">
        <v>0</v>
      </c>
      <c r="AZ67" s="393">
        <v>0</v>
      </c>
      <c r="BA67" s="393">
        <v>0</v>
      </c>
      <c r="BB67" s="393">
        <v>0</v>
      </c>
      <c r="BC67" s="393">
        <v>0</v>
      </c>
      <c r="BD67" s="393">
        <v>0</v>
      </c>
      <c r="BE67" s="393">
        <v>0</v>
      </c>
      <c r="BF67" s="393">
        <v>0</v>
      </c>
      <c r="BG67" s="393">
        <v>0</v>
      </c>
      <c r="BH67" s="393">
        <v>0</v>
      </c>
      <c r="BI67" s="393">
        <v>0</v>
      </c>
      <c r="BJ67" s="393">
        <v>0</v>
      </c>
      <c r="BK67" s="393">
        <v>0</v>
      </c>
      <c r="BL67" s="393">
        <v>0</v>
      </c>
      <c r="BM67" s="393">
        <v>0</v>
      </c>
      <c r="BN67" s="393">
        <v>0</v>
      </c>
      <c r="BO67" s="393">
        <v>0</v>
      </c>
      <c r="BP67" s="393">
        <v>0</v>
      </c>
      <c r="BQ67" s="393">
        <v>0</v>
      </c>
      <c r="BR67" s="393">
        <v>0</v>
      </c>
      <c r="BS67" s="393">
        <v>0</v>
      </c>
      <c r="BT67" s="393">
        <v>0</v>
      </c>
      <c r="BU67" s="393">
        <v>0</v>
      </c>
      <c r="BV67" s="393">
        <v>0</v>
      </c>
      <c r="BW67" s="393">
        <v>-17</v>
      </c>
      <c r="BX67" s="393">
        <v>73</v>
      </c>
      <c r="BY67" s="393">
        <f t="shared" si="77"/>
        <v>56</v>
      </c>
      <c r="BZ67" s="1048">
        <f t="shared" si="78"/>
        <v>858278</v>
      </c>
    </row>
    <row r="68" spans="1:78" s="146" customFormat="1" ht="15.6" customHeight="1">
      <c r="A68" s="1045">
        <v>64</v>
      </c>
      <c r="B68" s="1046" t="s">
        <v>101</v>
      </c>
      <c r="C68" s="393">
        <f>'2_State Distrib and Adjs'!AY68</f>
        <v>1336923</v>
      </c>
      <c r="D68" s="393">
        <v>0</v>
      </c>
      <c r="E68" s="393"/>
      <c r="F68" s="393"/>
      <c r="G68" s="393">
        <v>0</v>
      </c>
      <c r="H68" s="393">
        <v>0</v>
      </c>
      <c r="I68" s="393">
        <v>0</v>
      </c>
      <c r="J68" s="393">
        <v>0</v>
      </c>
      <c r="K68" s="393">
        <v>0</v>
      </c>
      <c r="L68" s="393">
        <v>0</v>
      </c>
      <c r="M68" s="393">
        <v>0</v>
      </c>
      <c r="N68" s="393">
        <v>0</v>
      </c>
      <c r="O68" s="393">
        <v>0</v>
      </c>
      <c r="P68" s="393">
        <v>0</v>
      </c>
      <c r="Q68" s="393">
        <v>0</v>
      </c>
      <c r="R68" s="393">
        <v>0</v>
      </c>
      <c r="S68" s="393">
        <v>0</v>
      </c>
      <c r="T68" s="393">
        <v>0</v>
      </c>
      <c r="U68" s="393">
        <v>0</v>
      </c>
      <c r="V68" s="393">
        <v>0</v>
      </c>
      <c r="W68" s="393">
        <v>0</v>
      </c>
      <c r="X68" s="393">
        <v>0</v>
      </c>
      <c r="Y68" s="393">
        <v>0</v>
      </c>
      <c r="Z68" s="393">
        <v>0</v>
      </c>
      <c r="AA68" s="393">
        <v>0</v>
      </c>
      <c r="AB68" s="393">
        <v>0</v>
      </c>
      <c r="AC68" s="393">
        <v>0</v>
      </c>
      <c r="AD68" s="393">
        <v>0</v>
      </c>
      <c r="AE68" s="393">
        <v>0</v>
      </c>
      <c r="AF68" s="393">
        <v>-318</v>
      </c>
      <c r="AG68" s="393">
        <v>0</v>
      </c>
      <c r="AH68" s="393">
        <v>0</v>
      </c>
      <c r="AI68" s="393">
        <v>0</v>
      </c>
      <c r="AJ68" s="393">
        <v>0</v>
      </c>
      <c r="AK68" s="393">
        <v>536</v>
      </c>
      <c r="AL68" s="393">
        <v>966</v>
      </c>
      <c r="AM68" s="1047">
        <f t="shared" si="75"/>
        <v>1184</v>
      </c>
      <c r="AN68" s="1048">
        <f t="shared" si="76"/>
        <v>1338107</v>
      </c>
      <c r="AO68" s="393"/>
      <c r="AP68" s="393"/>
      <c r="AQ68" s="393"/>
      <c r="AR68" s="393"/>
      <c r="AS68" s="393">
        <v>0</v>
      </c>
      <c r="AT68" s="393">
        <v>0</v>
      </c>
      <c r="AU68" s="393">
        <v>0</v>
      </c>
      <c r="AV68" s="393">
        <v>0</v>
      </c>
      <c r="AW68" s="393">
        <v>0</v>
      </c>
      <c r="AX68" s="393">
        <v>0</v>
      </c>
      <c r="AY68" s="393">
        <v>0</v>
      </c>
      <c r="AZ68" s="393">
        <v>0</v>
      </c>
      <c r="BA68" s="393">
        <v>0</v>
      </c>
      <c r="BB68" s="393">
        <v>0</v>
      </c>
      <c r="BC68" s="393">
        <v>0</v>
      </c>
      <c r="BD68" s="393">
        <v>0</v>
      </c>
      <c r="BE68" s="393">
        <v>0</v>
      </c>
      <c r="BF68" s="393">
        <v>0</v>
      </c>
      <c r="BG68" s="393">
        <v>0</v>
      </c>
      <c r="BH68" s="393">
        <v>0</v>
      </c>
      <c r="BI68" s="393">
        <v>0</v>
      </c>
      <c r="BJ68" s="393">
        <v>0</v>
      </c>
      <c r="BK68" s="393">
        <v>0</v>
      </c>
      <c r="BL68" s="393">
        <v>0</v>
      </c>
      <c r="BM68" s="393">
        <v>0</v>
      </c>
      <c r="BN68" s="393">
        <v>0</v>
      </c>
      <c r="BO68" s="393">
        <v>0</v>
      </c>
      <c r="BP68" s="393">
        <v>0</v>
      </c>
      <c r="BQ68" s="393">
        <v>0</v>
      </c>
      <c r="BR68" s="393">
        <v>-7</v>
      </c>
      <c r="BS68" s="393">
        <v>0</v>
      </c>
      <c r="BT68" s="393">
        <v>0</v>
      </c>
      <c r="BU68" s="393">
        <v>0</v>
      </c>
      <c r="BV68" s="393">
        <v>0</v>
      </c>
      <c r="BW68" s="393">
        <v>29</v>
      </c>
      <c r="BX68" s="393">
        <v>16</v>
      </c>
      <c r="BY68" s="393">
        <f t="shared" si="77"/>
        <v>38</v>
      </c>
      <c r="BZ68" s="1048">
        <f t="shared" si="78"/>
        <v>1338145</v>
      </c>
    </row>
    <row r="69" spans="1:78" s="146" customFormat="1" ht="15.6" customHeight="1">
      <c r="A69" s="1032">
        <v>65</v>
      </c>
      <c r="B69" s="1033" t="s">
        <v>102</v>
      </c>
      <c r="C69" s="1034">
        <f>'2_State Distrib and Adjs'!AY69</f>
        <v>3778558</v>
      </c>
      <c r="D69" s="1034">
        <v>-1337</v>
      </c>
      <c r="E69" s="1034"/>
      <c r="F69" s="1034"/>
      <c r="G69" s="1034">
        <v>0</v>
      </c>
      <c r="H69" s="1034">
        <v>-1817</v>
      </c>
      <c r="I69" s="1034">
        <v>0</v>
      </c>
      <c r="J69" s="1034">
        <v>0</v>
      </c>
      <c r="K69" s="1034">
        <v>0</v>
      </c>
      <c r="L69" s="1034">
        <v>0</v>
      </c>
      <c r="M69" s="1034">
        <v>0</v>
      </c>
      <c r="N69" s="1034">
        <v>0</v>
      </c>
      <c r="O69" s="1034">
        <v>0</v>
      </c>
      <c r="P69" s="1034">
        <v>0</v>
      </c>
      <c r="Q69" s="1034">
        <v>0</v>
      </c>
      <c r="R69" s="1034">
        <v>0</v>
      </c>
      <c r="S69" s="1034">
        <v>0</v>
      </c>
      <c r="T69" s="1034">
        <v>0</v>
      </c>
      <c r="U69" s="1034">
        <v>0</v>
      </c>
      <c r="V69" s="1034">
        <v>-57896</v>
      </c>
      <c r="W69" s="1034">
        <v>0</v>
      </c>
      <c r="X69" s="1034">
        <v>0</v>
      </c>
      <c r="Y69" s="1034">
        <v>0</v>
      </c>
      <c r="Z69" s="1034">
        <v>0</v>
      </c>
      <c r="AA69" s="1034">
        <v>0</v>
      </c>
      <c r="AB69" s="1034">
        <v>0</v>
      </c>
      <c r="AC69" s="1034">
        <v>0</v>
      </c>
      <c r="AD69" s="1034">
        <v>0</v>
      </c>
      <c r="AE69" s="1034">
        <v>0</v>
      </c>
      <c r="AF69" s="1034">
        <v>0</v>
      </c>
      <c r="AG69" s="1034">
        <v>0</v>
      </c>
      <c r="AH69" s="1034">
        <v>0</v>
      </c>
      <c r="AI69" s="1034">
        <v>0</v>
      </c>
      <c r="AJ69" s="1034">
        <v>0</v>
      </c>
      <c r="AK69" s="1034">
        <v>-1497</v>
      </c>
      <c r="AL69" s="1034">
        <v>-10684</v>
      </c>
      <c r="AM69" s="1035">
        <f t="shared" si="75"/>
        <v>-73231</v>
      </c>
      <c r="AN69" s="1036">
        <f t="shared" si="76"/>
        <v>3705327</v>
      </c>
      <c r="AO69" s="1034"/>
      <c r="AP69" s="1034"/>
      <c r="AQ69" s="1034"/>
      <c r="AR69" s="1034"/>
      <c r="AS69" s="1034">
        <v>0</v>
      </c>
      <c r="AT69" s="1034">
        <v>-5</v>
      </c>
      <c r="AU69" s="1034">
        <v>0</v>
      </c>
      <c r="AV69" s="1034">
        <v>0</v>
      </c>
      <c r="AW69" s="1034">
        <v>0</v>
      </c>
      <c r="AX69" s="1034">
        <v>0</v>
      </c>
      <c r="AY69" s="1034">
        <v>0</v>
      </c>
      <c r="AZ69" s="1034">
        <v>0</v>
      </c>
      <c r="BA69" s="1034">
        <v>0</v>
      </c>
      <c r="BB69" s="1034">
        <v>0</v>
      </c>
      <c r="BC69" s="1034">
        <v>0</v>
      </c>
      <c r="BD69" s="1034">
        <v>0</v>
      </c>
      <c r="BE69" s="1034">
        <v>0</v>
      </c>
      <c r="BF69" s="1034">
        <v>0</v>
      </c>
      <c r="BG69" s="1034">
        <v>0</v>
      </c>
      <c r="BH69" s="1034">
        <v>-40</v>
      </c>
      <c r="BI69" s="1034">
        <v>0</v>
      </c>
      <c r="BJ69" s="1034">
        <v>0</v>
      </c>
      <c r="BK69" s="1034">
        <v>0</v>
      </c>
      <c r="BL69" s="1034">
        <v>0</v>
      </c>
      <c r="BM69" s="1034">
        <v>0</v>
      </c>
      <c r="BN69" s="1034">
        <v>0</v>
      </c>
      <c r="BO69" s="1034">
        <v>0</v>
      </c>
      <c r="BP69" s="1034">
        <v>0</v>
      </c>
      <c r="BQ69" s="1034">
        <v>0</v>
      </c>
      <c r="BR69" s="1034">
        <v>0</v>
      </c>
      <c r="BS69" s="1034">
        <v>0</v>
      </c>
      <c r="BT69" s="1034">
        <v>0</v>
      </c>
      <c r="BU69" s="1034">
        <v>0</v>
      </c>
      <c r="BV69" s="1034">
        <v>0</v>
      </c>
      <c r="BW69" s="1034">
        <v>17</v>
      </c>
      <c r="BX69" s="1034">
        <v>-97</v>
      </c>
      <c r="BY69" s="1034">
        <f t="shared" si="77"/>
        <v>-125</v>
      </c>
      <c r="BZ69" s="1036">
        <f t="shared" si="78"/>
        <v>3705202</v>
      </c>
    </row>
    <row r="70" spans="1:78" s="146" customFormat="1" ht="15.6" customHeight="1">
      <c r="A70" s="1045">
        <v>66</v>
      </c>
      <c r="B70" s="1046" t="s">
        <v>103</v>
      </c>
      <c r="C70" s="393">
        <f>'2_State Distrib and Adjs'!AY70</f>
        <v>806295</v>
      </c>
      <c r="D70" s="393">
        <v>0</v>
      </c>
      <c r="E70" s="393"/>
      <c r="F70" s="393"/>
      <c r="G70" s="393">
        <v>0</v>
      </c>
      <c r="H70" s="393">
        <v>0</v>
      </c>
      <c r="I70" s="393">
        <v>0</v>
      </c>
      <c r="J70" s="393">
        <v>0</v>
      </c>
      <c r="K70" s="393">
        <v>0</v>
      </c>
      <c r="L70" s="393">
        <v>0</v>
      </c>
      <c r="M70" s="393">
        <v>0</v>
      </c>
      <c r="N70" s="393">
        <v>0</v>
      </c>
      <c r="O70" s="393">
        <v>0</v>
      </c>
      <c r="P70" s="393">
        <v>0</v>
      </c>
      <c r="Q70" s="393">
        <v>0</v>
      </c>
      <c r="R70" s="393">
        <v>-222594</v>
      </c>
      <c r="S70" s="393">
        <v>0</v>
      </c>
      <c r="T70" s="393">
        <v>0</v>
      </c>
      <c r="U70" s="393">
        <v>0</v>
      </c>
      <c r="V70" s="393">
        <v>0</v>
      </c>
      <c r="W70" s="393">
        <v>0</v>
      </c>
      <c r="X70" s="393">
        <v>0</v>
      </c>
      <c r="Y70" s="393">
        <v>0</v>
      </c>
      <c r="Z70" s="393">
        <v>0</v>
      </c>
      <c r="AA70" s="393">
        <v>0</v>
      </c>
      <c r="AB70" s="393">
        <v>0</v>
      </c>
      <c r="AC70" s="393">
        <v>0</v>
      </c>
      <c r="AD70" s="393">
        <v>0</v>
      </c>
      <c r="AE70" s="393">
        <v>0</v>
      </c>
      <c r="AF70" s="393">
        <v>0</v>
      </c>
      <c r="AG70" s="393">
        <v>0</v>
      </c>
      <c r="AH70" s="393">
        <v>0</v>
      </c>
      <c r="AI70" s="393">
        <v>0</v>
      </c>
      <c r="AJ70" s="393">
        <v>0</v>
      </c>
      <c r="AK70" s="393">
        <v>-649</v>
      </c>
      <c r="AL70" s="393">
        <v>-1996</v>
      </c>
      <c r="AM70" s="1047">
        <f t="shared" si="75"/>
        <v>-225239</v>
      </c>
      <c r="AN70" s="1048">
        <f t="shared" si="76"/>
        <v>581056</v>
      </c>
      <c r="AO70" s="393"/>
      <c r="AP70" s="393"/>
      <c r="AQ70" s="393"/>
      <c r="AR70" s="393"/>
      <c r="AS70" s="393">
        <v>0</v>
      </c>
      <c r="AT70" s="393">
        <v>0</v>
      </c>
      <c r="AU70" s="393">
        <v>0</v>
      </c>
      <c r="AV70" s="393">
        <v>0</v>
      </c>
      <c r="AW70" s="393">
        <v>0</v>
      </c>
      <c r="AX70" s="393">
        <v>0</v>
      </c>
      <c r="AY70" s="393">
        <v>0</v>
      </c>
      <c r="AZ70" s="393">
        <v>0</v>
      </c>
      <c r="BA70" s="393">
        <v>0</v>
      </c>
      <c r="BB70" s="393">
        <v>0</v>
      </c>
      <c r="BC70" s="393">
        <v>0</v>
      </c>
      <c r="BD70" s="393">
        <v>-878</v>
      </c>
      <c r="BE70" s="393">
        <v>0</v>
      </c>
      <c r="BF70" s="393">
        <v>0</v>
      </c>
      <c r="BG70" s="393">
        <v>0</v>
      </c>
      <c r="BH70" s="393">
        <v>0</v>
      </c>
      <c r="BI70" s="393">
        <v>0</v>
      </c>
      <c r="BJ70" s="393">
        <v>0</v>
      </c>
      <c r="BK70" s="393">
        <v>0</v>
      </c>
      <c r="BL70" s="393">
        <v>0</v>
      </c>
      <c r="BM70" s="393">
        <v>0</v>
      </c>
      <c r="BN70" s="393">
        <v>0</v>
      </c>
      <c r="BO70" s="393">
        <v>0</v>
      </c>
      <c r="BP70" s="393">
        <v>0</v>
      </c>
      <c r="BQ70" s="393">
        <v>0</v>
      </c>
      <c r="BR70" s="393">
        <v>0</v>
      </c>
      <c r="BS70" s="393">
        <v>0</v>
      </c>
      <c r="BT70" s="393">
        <v>0</v>
      </c>
      <c r="BU70" s="393">
        <v>0</v>
      </c>
      <c r="BV70" s="393">
        <v>0</v>
      </c>
      <c r="BW70" s="393">
        <v>-1</v>
      </c>
      <c r="BX70" s="393">
        <v>-14</v>
      </c>
      <c r="BY70" s="393">
        <f t="shared" si="77"/>
        <v>-893</v>
      </c>
      <c r="BZ70" s="1048">
        <f t="shared" si="78"/>
        <v>580163</v>
      </c>
    </row>
    <row r="71" spans="1:78" s="146" customFormat="1" ht="15.6" customHeight="1">
      <c r="A71" s="1045">
        <v>67</v>
      </c>
      <c r="B71" s="1046" t="s">
        <v>11</v>
      </c>
      <c r="C71" s="393">
        <f>'2_State Distrib and Adjs'!AY71</f>
        <v>2681652</v>
      </c>
      <c r="D71" s="393">
        <v>0</v>
      </c>
      <c r="E71" s="393"/>
      <c r="F71" s="393"/>
      <c r="G71" s="393">
        <v>-644</v>
      </c>
      <c r="H71" s="393">
        <v>0</v>
      </c>
      <c r="I71" s="393">
        <v>0</v>
      </c>
      <c r="J71" s="393">
        <v>0</v>
      </c>
      <c r="K71" s="393">
        <v>0</v>
      </c>
      <c r="L71" s="393">
        <v>0</v>
      </c>
      <c r="M71" s="393">
        <v>0</v>
      </c>
      <c r="N71" s="393">
        <v>0</v>
      </c>
      <c r="O71" s="393">
        <v>-3522</v>
      </c>
      <c r="P71" s="393">
        <v>0</v>
      </c>
      <c r="Q71" s="393">
        <v>0</v>
      </c>
      <c r="R71" s="393">
        <v>0</v>
      </c>
      <c r="S71" s="393">
        <v>0</v>
      </c>
      <c r="T71" s="393">
        <v>0</v>
      </c>
      <c r="U71" s="393">
        <v>-1275</v>
      </c>
      <c r="V71" s="393">
        <v>0</v>
      </c>
      <c r="W71" s="393">
        <v>-5197</v>
      </c>
      <c r="X71" s="393">
        <v>0</v>
      </c>
      <c r="Y71" s="393">
        <v>0</v>
      </c>
      <c r="Z71" s="393">
        <v>0</v>
      </c>
      <c r="AA71" s="393">
        <v>0</v>
      </c>
      <c r="AB71" s="393">
        <v>0</v>
      </c>
      <c r="AC71" s="393">
        <v>0</v>
      </c>
      <c r="AD71" s="393">
        <v>0</v>
      </c>
      <c r="AE71" s="393">
        <v>0</v>
      </c>
      <c r="AF71" s="393">
        <v>0</v>
      </c>
      <c r="AG71" s="393">
        <v>-1337</v>
      </c>
      <c r="AH71" s="393">
        <v>-437</v>
      </c>
      <c r="AI71" s="393">
        <v>0</v>
      </c>
      <c r="AJ71" s="393">
        <v>0</v>
      </c>
      <c r="AK71" s="393">
        <v>-6177</v>
      </c>
      <c r="AL71" s="393">
        <v>-20569</v>
      </c>
      <c r="AM71" s="1047">
        <f t="shared" si="75"/>
        <v>-39158</v>
      </c>
      <c r="AN71" s="1048">
        <f t="shared" si="76"/>
        <v>2642494</v>
      </c>
      <c r="AO71" s="393"/>
      <c r="AP71" s="393"/>
      <c r="AQ71" s="393"/>
      <c r="AR71" s="393"/>
      <c r="AS71" s="393">
        <v>7</v>
      </c>
      <c r="AT71" s="393">
        <v>0</v>
      </c>
      <c r="AU71" s="393">
        <v>0</v>
      </c>
      <c r="AV71" s="393">
        <v>0</v>
      </c>
      <c r="AW71" s="393">
        <v>0</v>
      </c>
      <c r="AX71" s="393">
        <v>0</v>
      </c>
      <c r="AY71" s="393">
        <v>0</v>
      </c>
      <c r="AZ71" s="393">
        <v>0</v>
      </c>
      <c r="BA71" s="393">
        <v>-12</v>
      </c>
      <c r="BB71" s="393">
        <v>0</v>
      </c>
      <c r="BC71" s="393">
        <v>0</v>
      </c>
      <c r="BD71" s="393">
        <v>0</v>
      </c>
      <c r="BE71" s="393">
        <v>0</v>
      </c>
      <c r="BF71" s="393">
        <v>0</v>
      </c>
      <c r="BG71" s="393">
        <v>55</v>
      </c>
      <c r="BH71" s="393">
        <v>0</v>
      </c>
      <c r="BI71" s="393">
        <v>29</v>
      </c>
      <c r="BJ71" s="393">
        <v>0</v>
      </c>
      <c r="BK71" s="393">
        <v>0</v>
      </c>
      <c r="BL71" s="393">
        <v>0</v>
      </c>
      <c r="BM71" s="393">
        <v>0</v>
      </c>
      <c r="BN71" s="393">
        <v>0</v>
      </c>
      <c r="BO71" s="393">
        <v>0</v>
      </c>
      <c r="BP71" s="393">
        <v>0</v>
      </c>
      <c r="BQ71" s="393">
        <v>0</v>
      </c>
      <c r="BR71" s="393">
        <v>0</v>
      </c>
      <c r="BS71" s="393">
        <v>-13</v>
      </c>
      <c r="BT71" s="393">
        <v>1</v>
      </c>
      <c r="BU71" s="393">
        <v>0</v>
      </c>
      <c r="BV71" s="393">
        <v>0</v>
      </c>
      <c r="BW71" s="393">
        <v>-42</v>
      </c>
      <c r="BX71" s="393">
        <v>-161</v>
      </c>
      <c r="BY71" s="393">
        <f t="shared" si="77"/>
        <v>-136</v>
      </c>
      <c r="BZ71" s="1048">
        <f t="shared" si="78"/>
        <v>2642358</v>
      </c>
    </row>
    <row r="72" spans="1:78" s="146" customFormat="1" ht="15.6" customHeight="1">
      <c r="A72" s="1045">
        <v>68</v>
      </c>
      <c r="B72" s="1046" t="s">
        <v>10</v>
      </c>
      <c r="C72" s="393">
        <f>'2_State Distrib and Adjs'!AY72</f>
        <v>896815</v>
      </c>
      <c r="D72" s="393">
        <v>-240</v>
      </c>
      <c r="E72" s="393"/>
      <c r="F72" s="393"/>
      <c r="G72" s="393">
        <v>-3162</v>
      </c>
      <c r="H72" s="393">
        <v>0</v>
      </c>
      <c r="I72" s="393">
        <v>0</v>
      </c>
      <c r="J72" s="393">
        <v>0</v>
      </c>
      <c r="K72" s="393">
        <v>0</v>
      </c>
      <c r="L72" s="393">
        <v>0</v>
      </c>
      <c r="M72" s="393">
        <v>0</v>
      </c>
      <c r="N72" s="393">
        <v>0</v>
      </c>
      <c r="O72" s="393">
        <v>-1670</v>
      </c>
      <c r="P72" s="393">
        <v>0</v>
      </c>
      <c r="Q72" s="393">
        <v>0</v>
      </c>
      <c r="R72" s="393">
        <v>0</v>
      </c>
      <c r="S72" s="393">
        <v>1439</v>
      </c>
      <c r="T72" s="393">
        <v>0</v>
      </c>
      <c r="U72" s="393">
        <v>-46485</v>
      </c>
      <c r="V72" s="393">
        <v>0</v>
      </c>
      <c r="W72" s="393">
        <v>-84012</v>
      </c>
      <c r="X72" s="393">
        <v>0</v>
      </c>
      <c r="Y72" s="393">
        <v>0</v>
      </c>
      <c r="Z72" s="393">
        <v>0</v>
      </c>
      <c r="AA72" s="393">
        <v>0</v>
      </c>
      <c r="AB72" s="393">
        <v>0</v>
      </c>
      <c r="AC72" s="393">
        <v>0</v>
      </c>
      <c r="AD72" s="393">
        <v>0</v>
      </c>
      <c r="AE72" s="393">
        <v>-2994</v>
      </c>
      <c r="AF72" s="393">
        <v>0</v>
      </c>
      <c r="AG72" s="393">
        <v>0</v>
      </c>
      <c r="AH72" s="393">
        <v>-50</v>
      </c>
      <c r="AI72" s="393">
        <v>0</v>
      </c>
      <c r="AJ72" s="393">
        <v>0</v>
      </c>
      <c r="AK72" s="393">
        <v>-3770</v>
      </c>
      <c r="AL72" s="393">
        <v>-970</v>
      </c>
      <c r="AM72" s="1047">
        <f t="shared" si="75"/>
        <v>-141914</v>
      </c>
      <c r="AN72" s="1048">
        <f t="shared" si="76"/>
        <v>754901</v>
      </c>
      <c r="AO72" s="393"/>
      <c r="AP72" s="393"/>
      <c r="AQ72" s="393"/>
      <c r="AR72" s="393"/>
      <c r="AS72" s="393">
        <v>-11</v>
      </c>
      <c r="AT72" s="393">
        <v>0</v>
      </c>
      <c r="AU72" s="393">
        <v>0</v>
      </c>
      <c r="AV72" s="393">
        <v>0</v>
      </c>
      <c r="AW72" s="393">
        <v>0</v>
      </c>
      <c r="AX72" s="393">
        <v>0</v>
      </c>
      <c r="AY72" s="393">
        <v>0</v>
      </c>
      <c r="AZ72" s="393">
        <v>0</v>
      </c>
      <c r="BA72" s="393">
        <v>-8</v>
      </c>
      <c r="BB72" s="393">
        <v>0</v>
      </c>
      <c r="BC72" s="393">
        <v>0</v>
      </c>
      <c r="BD72" s="393">
        <v>0</v>
      </c>
      <c r="BE72" s="393">
        <v>51</v>
      </c>
      <c r="BF72" s="393">
        <v>0</v>
      </c>
      <c r="BG72" s="393">
        <v>-57</v>
      </c>
      <c r="BH72" s="393">
        <v>0</v>
      </c>
      <c r="BI72" s="393">
        <v>-263</v>
      </c>
      <c r="BJ72" s="393">
        <v>0</v>
      </c>
      <c r="BK72" s="393">
        <v>0</v>
      </c>
      <c r="BL72" s="393">
        <v>0</v>
      </c>
      <c r="BM72" s="393">
        <v>0</v>
      </c>
      <c r="BN72" s="393">
        <v>0</v>
      </c>
      <c r="BO72" s="393">
        <v>0</v>
      </c>
      <c r="BP72" s="393">
        <v>0</v>
      </c>
      <c r="BQ72" s="393">
        <v>-38</v>
      </c>
      <c r="BR72" s="393">
        <v>0</v>
      </c>
      <c r="BS72" s="393">
        <v>0</v>
      </c>
      <c r="BT72" s="393">
        <v>27</v>
      </c>
      <c r="BU72" s="393">
        <v>0</v>
      </c>
      <c r="BV72" s="393">
        <v>0</v>
      </c>
      <c r="BW72" s="393">
        <v>-26</v>
      </c>
      <c r="BX72" s="393">
        <v>9</v>
      </c>
      <c r="BY72" s="393">
        <f t="shared" si="77"/>
        <v>-316</v>
      </c>
      <c r="BZ72" s="1048">
        <f t="shared" si="78"/>
        <v>754585</v>
      </c>
    </row>
    <row r="73" spans="1:78" s="146" customFormat="1" ht="15.6" customHeight="1">
      <c r="A73" s="1049">
        <v>69</v>
      </c>
      <c r="B73" s="1050" t="s">
        <v>127</v>
      </c>
      <c r="C73" s="1051">
        <f>'2_State Distrib and Adjs'!AY73</f>
        <v>2443013</v>
      </c>
      <c r="D73" s="1051">
        <v>0</v>
      </c>
      <c r="E73" s="1051"/>
      <c r="F73" s="1051"/>
      <c r="G73" s="1051">
        <v>276</v>
      </c>
      <c r="H73" s="1051">
        <v>0</v>
      </c>
      <c r="I73" s="1051">
        <v>0</v>
      </c>
      <c r="J73" s="1051">
        <v>0</v>
      </c>
      <c r="K73" s="1051">
        <v>0</v>
      </c>
      <c r="L73" s="1051">
        <v>0</v>
      </c>
      <c r="M73" s="1051">
        <v>0</v>
      </c>
      <c r="N73" s="1051">
        <v>0</v>
      </c>
      <c r="O73" s="1051">
        <v>-5489</v>
      </c>
      <c r="P73" s="1051">
        <v>0</v>
      </c>
      <c r="Q73" s="1051">
        <v>0</v>
      </c>
      <c r="R73" s="1051">
        <v>0</v>
      </c>
      <c r="S73" s="1051">
        <v>-658</v>
      </c>
      <c r="T73" s="1051">
        <v>0</v>
      </c>
      <c r="U73" s="1051">
        <v>476</v>
      </c>
      <c r="V73" s="1051">
        <v>0</v>
      </c>
      <c r="W73" s="1051">
        <v>1953</v>
      </c>
      <c r="X73" s="1051">
        <v>0</v>
      </c>
      <c r="Y73" s="1051">
        <v>0</v>
      </c>
      <c r="Z73" s="1051">
        <v>0</v>
      </c>
      <c r="AA73" s="1051">
        <v>0</v>
      </c>
      <c r="AB73" s="1051">
        <v>0</v>
      </c>
      <c r="AC73" s="1051">
        <v>0</v>
      </c>
      <c r="AD73" s="1051">
        <v>0</v>
      </c>
      <c r="AE73" s="1051">
        <v>-1735</v>
      </c>
      <c r="AF73" s="1051">
        <v>0</v>
      </c>
      <c r="AG73" s="1051">
        <v>0</v>
      </c>
      <c r="AH73" s="1051">
        <v>0</v>
      </c>
      <c r="AI73" s="1051">
        <v>0</v>
      </c>
      <c r="AJ73" s="1051">
        <v>0</v>
      </c>
      <c r="AK73" s="1051">
        <v>1819</v>
      </c>
      <c r="AL73" s="1051">
        <v>-13585</v>
      </c>
      <c r="AM73" s="1052">
        <f t="shared" si="75"/>
        <v>-16943</v>
      </c>
      <c r="AN73" s="1053">
        <f t="shared" si="76"/>
        <v>2426070</v>
      </c>
      <c r="AO73" s="1051"/>
      <c r="AP73" s="1051"/>
      <c r="AQ73" s="1051"/>
      <c r="AR73" s="1051"/>
      <c r="AS73" s="1051">
        <v>19</v>
      </c>
      <c r="AT73" s="1051">
        <v>0</v>
      </c>
      <c r="AU73" s="1051">
        <v>0</v>
      </c>
      <c r="AV73" s="1051">
        <v>0</v>
      </c>
      <c r="AW73" s="1051">
        <v>0</v>
      </c>
      <c r="AX73" s="1051">
        <v>0</v>
      </c>
      <c r="AY73" s="1051">
        <v>0</v>
      </c>
      <c r="AZ73" s="1051">
        <v>0</v>
      </c>
      <c r="BA73" s="1051">
        <v>-13</v>
      </c>
      <c r="BB73" s="1051">
        <v>0</v>
      </c>
      <c r="BC73" s="1051">
        <v>0</v>
      </c>
      <c r="BD73" s="1051">
        <v>0</v>
      </c>
      <c r="BE73" s="1051">
        <v>-1</v>
      </c>
      <c r="BF73" s="1051">
        <v>0</v>
      </c>
      <c r="BG73" s="1051">
        <v>43</v>
      </c>
      <c r="BH73" s="1051">
        <v>0</v>
      </c>
      <c r="BI73" s="1051">
        <v>34</v>
      </c>
      <c r="BJ73" s="1051">
        <v>0</v>
      </c>
      <c r="BK73" s="1051">
        <v>0</v>
      </c>
      <c r="BL73" s="1051">
        <v>0</v>
      </c>
      <c r="BM73" s="1051">
        <v>0</v>
      </c>
      <c r="BN73" s="1051">
        <v>0</v>
      </c>
      <c r="BO73" s="1051">
        <v>0</v>
      </c>
      <c r="BP73" s="1051">
        <v>0</v>
      </c>
      <c r="BQ73" s="1051">
        <v>-23</v>
      </c>
      <c r="BR73" s="1051">
        <v>0</v>
      </c>
      <c r="BS73" s="1051">
        <v>0</v>
      </c>
      <c r="BT73" s="1051">
        <v>0</v>
      </c>
      <c r="BU73" s="1051">
        <v>0</v>
      </c>
      <c r="BV73" s="1051">
        <v>0</v>
      </c>
      <c r="BW73" s="1051">
        <v>51</v>
      </c>
      <c r="BX73" s="1051">
        <v>-114</v>
      </c>
      <c r="BY73" s="1051">
        <f t="shared" si="77"/>
        <v>-4</v>
      </c>
      <c r="BZ73" s="1053">
        <f t="shared" si="78"/>
        <v>2426066</v>
      </c>
    </row>
    <row r="74" spans="1:78" s="324" customFormat="1" ht="15.6" customHeight="1">
      <c r="A74" s="944"/>
      <c r="B74" s="943" t="s">
        <v>104</v>
      </c>
      <c r="C74" s="1042">
        <f t="shared" ref="C74:BZ74" si="79">SUM(C5:C73)</f>
        <v>277230219</v>
      </c>
      <c r="D74" s="1042">
        <f>SUM(D5:D73)</f>
        <v>-94511</v>
      </c>
      <c r="E74" s="1042">
        <f t="shared" si="79"/>
        <v>-12749095</v>
      </c>
      <c r="F74" s="1042">
        <f t="shared" si="79"/>
        <v>-1299652</v>
      </c>
      <c r="G74" s="1042">
        <f t="shared" si="79"/>
        <v>-375233</v>
      </c>
      <c r="H74" s="1042">
        <f t="shared" si="79"/>
        <v>-306143</v>
      </c>
      <c r="I74" s="1042">
        <f t="shared" si="79"/>
        <v>-252087</v>
      </c>
      <c r="J74" s="1042">
        <f t="shared" si="79"/>
        <v>-336062</v>
      </c>
      <c r="K74" s="1042">
        <f t="shared" si="79"/>
        <v>-334335</v>
      </c>
      <c r="L74" s="1042">
        <f t="shared" si="79"/>
        <v>-460686</v>
      </c>
      <c r="M74" s="1042">
        <f t="shared" si="79"/>
        <v>-74867</v>
      </c>
      <c r="N74" s="1042">
        <f t="shared" si="79"/>
        <v>-230105</v>
      </c>
      <c r="O74" s="1042">
        <f t="shared" si="79"/>
        <v>-183659</v>
      </c>
      <c r="P74" s="1042">
        <f t="shared" si="79"/>
        <v>-152252</v>
      </c>
      <c r="Q74" s="1042">
        <f t="shared" si="79"/>
        <v>-137527</v>
      </c>
      <c r="R74" s="1042">
        <f t="shared" si="79"/>
        <v>-251779</v>
      </c>
      <c r="S74" s="1042">
        <f t="shared" si="79"/>
        <v>-435013</v>
      </c>
      <c r="T74" s="1042">
        <f t="shared" si="79"/>
        <v>-137074</v>
      </c>
      <c r="U74" s="1042">
        <f>SUM(U5:U73)</f>
        <v>-116110</v>
      </c>
      <c r="V74" s="1042">
        <f t="shared" ref="V74:AJ74" si="80">SUM(V5:V73)</f>
        <v>-67878</v>
      </c>
      <c r="W74" s="1042">
        <f t="shared" si="80"/>
        <v>-252649</v>
      </c>
      <c r="X74" s="1042">
        <f t="shared" si="80"/>
        <v>-279552</v>
      </c>
      <c r="Y74" s="1042">
        <f t="shared" si="80"/>
        <v>-335736</v>
      </c>
      <c r="Z74" s="1042">
        <f t="shared" si="80"/>
        <v>-52771</v>
      </c>
      <c r="AA74" s="1042">
        <f t="shared" si="80"/>
        <v>-489351</v>
      </c>
      <c r="AB74" s="1042">
        <f t="shared" si="80"/>
        <v>-408856</v>
      </c>
      <c r="AC74" s="1042">
        <f t="shared" si="80"/>
        <v>-162280</v>
      </c>
      <c r="AD74" s="1042">
        <f>SUM(AD5:AD73)</f>
        <v>-56605</v>
      </c>
      <c r="AE74" s="1042">
        <f t="shared" si="80"/>
        <v>-156714</v>
      </c>
      <c r="AF74" s="1042">
        <f t="shared" si="80"/>
        <v>-186198</v>
      </c>
      <c r="AG74" s="1042">
        <f t="shared" si="80"/>
        <v>-11974</v>
      </c>
      <c r="AH74" s="1042">
        <f t="shared" si="80"/>
        <v>-38896</v>
      </c>
      <c r="AI74" s="1042">
        <f t="shared" si="80"/>
        <v>-124923</v>
      </c>
      <c r="AJ74" s="1042">
        <f t="shared" si="80"/>
        <v>-48096</v>
      </c>
      <c r="AK74" s="1042">
        <f>SUM(AK5:AK73)</f>
        <v>-606577</v>
      </c>
      <c r="AL74" s="1042">
        <f>SUM(AL5:AL73)</f>
        <v>-895383</v>
      </c>
      <c r="AM74" s="1043">
        <f t="shared" si="79"/>
        <v>-22100629</v>
      </c>
      <c r="AN74" s="1044">
        <f t="shared" si="79"/>
        <v>255129590</v>
      </c>
      <c r="AO74" s="1042">
        <f t="shared" si="79"/>
        <v>-28450</v>
      </c>
      <c r="AP74" s="1042">
        <f t="shared" si="79"/>
        <v>0</v>
      </c>
      <c r="AQ74" s="1042">
        <f t="shared" si="79"/>
        <v>-4063</v>
      </c>
      <c r="AR74" s="1042">
        <f t="shared" si="79"/>
        <v>0</v>
      </c>
      <c r="AS74" s="1042">
        <f t="shared" si="79"/>
        <v>-1128</v>
      </c>
      <c r="AT74" s="1042">
        <f t="shared" si="79"/>
        <v>-232</v>
      </c>
      <c r="AU74" s="1042">
        <f t="shared" si="79"/>
        <v>-89</v>
      </c>
      <c r="AV74" s="1042">
        <f t="shared" si="79"/>
        <v>-1207</v>
      </c>
      <c r="AW74" s="1042">
        <f t="shared" si="79"/>
        <v>-1361</v>
      </c>
      <c r="AX74" s="1042">
        <f t="shared" si="79"/>
        <v>-39</v>
      </c>
      <c r="AY74" s="1042">
        <f t="shared" si="79"/>
        <v>-191</v>
      </c>
      <c r="AZ74" s="1042">
        <f t="shared" si="79"/>
        <v>1520</v>
      </c>
      <c r="BA74" s="1042">
        <f t="shared" si="79"/>
        <v>-1131</v>
      </c>
      <c r="BB74" s="1042">
        <f t="shared" si="79"/>
        <v>-958</v>
      </c>
      <c r="BC74" s="1042">
        <f t="shared" si="79"/>
        <v>-300</v>
      </c>
      <c r="BD74" s="1042">
        <f t="shared" si="79"/>
        <v>-1012</v>
      </c>
      <c r="BE74" s="1042">
        <f t="shared" si="79"/>
        <v>-645</v>
      </c>
      <c r="BF74" s="1042">
        <f t="shared" si="79"/>
        <v>-254</v>
      </c>
      <c r="BG74" s="1042">
        <f t="shared" si="79"/>
        <v>-522</v>
      </c>
      <c r="BH74" s="1042">
        <f t="shared" si="79"/>
        <v>31</v>
      </c>
      <c r="BI74" s="1042">
        <f t="shared" si="79"/>
        <v>-672</v>
      </c>
      <c r="BJ74" s="1042">
        <f t="shared" si="79"/>
        <v>-305</v>
      </c>
      <c r="BK74" s="1042">
        <f t="shared" si="79"/>
        <v>-1981</v>
      </c>
      <c r="BL74" s="1042">
        <f t="shared" si="79"/>
        <v>-74</v>
      </c>
      <c r="BM74" s="1042">
        <f t="shared" si="79"/>
        <v>-1511</v>
      </c>
      <c r="BN74" s="1042">
        <f t="shared" si="79"/>
        <v>-1373</v>
      </c>
      <c r="BO74" s="1042">
        <f t="shared" si="79"/>
        <v>646</v>
      </c>
      <c r="BP74" s="1042">
        <f t="shared" si="79"/>
        <v>-285</v>
      </c>
      <c r="BQ74" s="1042">
        <f t="shared" si="79"/>
        <v>-1549</v>
      </c>
      <c r="BR74" s="1042">
        <f t="shared" si="79"/>
        <v>1106</v>
      </c>
      <c r="BS74" s="1042">
        <f t="shared" si="79"/>
        <v>860</v>
      </c>
      <c r="BT74" s="1042">
        <f t="shared" si="79"/>
        <v>287</v>
      </c>
      <c r="BU74" s="1042">
        <f t="shared" si="79"/>
        <v>340</v>
      </c>
      <c r="BV74" s="1042">
        <f t="shared" si="79"/>
        <v>-2236</v>
      </c>
      <c r="BW74" s="1042">
        <f>SUM(BW5:BW73)</f>
        <v>618</v>
      </c>
      <c r="BX74" s="1042">
        <f>SUM(BX5:BX73)</f>
        <v>-1457</v>
      </c>
      <c r="BY74" s="1042">
        <f>SUM(BY5:BY73)</f>
        <v>-19167</v>
      </c>
      <c r="BZ74" s="1044">
        <f t="shared" si="79"/>
        <v>255081973</v>
      </c>
    </row>
  </sheetData>
  <sheetProtection formatCells="0" formatColumns="0" formatRows="0" sort="0"/>
  <mergeCells count="17">
    <mergeCell ref="BZ1:BZ2"/>
    <mergeCell ref="AO1:AO2"/>
    <mergeCell ref="D1:J1"/>
    <mergeCell ref="AQ1:AV1"/>
    <mergeCell ref="AW1:BD1"/>
    <mergeCell ref="BE1:BL1"/>
    <mergeCell ref="BM1:BT1"/>
    <mergeCell ref="BU1:BX1"/>
    <mergeCell ref="C1:C2"/>
    <mergeCell ref="A1:B2"/>
    <mergeCell ref="BY1:BY2"/>
    <mergeCell ref="AN1:AN2"/>
    <mergeCell ref="K1:R1"/>
    <mergeCell ref="S1:Z1"/>
    <mergeCell ref="AA1:AH1"/>
    <mergeCell ref="AI1:AM1"/>
    <mergeCell ref="AP1:AP2"/>
  </mergeCells>
  <printOptions horizontalCentered="1"/>
  <pageMargins left="0.35" right="0.35" top="1.1000000000000001" bottom="0.5" header="0.5" footer="0.25"/>
  <pageSetup paperSize="5" scale="75" firstPageNumber="13" orientation="portrait" r:id="rId1"/>
  <headerFooter>
    <oddHeader>&amp;L&amp;"Arial,Bold"&amp;18&amp;K000000Table 2A-2:  FY2016-17 Budget Letter 
MFP Monthly Transfer Amount (March 2017)</oddHeader>
    <oddFooter>&amp;R&amp;P</oddFooter>
  </headerFooter>
  <colBreaks count="9" manualBreakCount="9">
    <brk id="10" max="73" man="1"/>
    <brk id="18" max="73" man="1"/>
    <brk id="26" max="73" man="1"/>
    <brk id="34" max="73" man="1"/>
    <brk id="40" max="73" man="1"/>
    <brk id="48" max="73" man="1"/>
    <brk id="56" max="73" man="1"/>
    <brk id="64" max="73" man="1"/>
    <brk id="72" max="7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V77"/>
  <sheetViews>
    <sheetView zoomScaleNormal="100" zoomScaleSheetLayoutView="80" workbookViewId="0">
      <pane xSplit="2" ySplit="3" topLeftCell="C4" activePane="bottomRight" state="frozen"/>
      <selection activeCell="A4" sqref="A4"/>
      <selection pane="topRight" activeCell="A4" sqref="A4"/>
      <selection pane="bottomLeft" activeCell="A4" sqref="A4"/>
      <selection pane="bottomRight" activeCell="C4" sqref="C4"/>
    </sheetView>
  </sheetViews>
  <sheetFormatPr defaultColWidth="9.109375" defaultRowHeight="13.2"/>
  <cols>
    <col min="1" max="1" width="4.6640625" style="986" bestFit="1" customWidth="1"/>
    <col min="2" max="2" width="18.6640625" style="808" customWidth="1"/>
    <col min="3" max="3" width="15.44140625" style="808" bestFit="1" customWidth="1"/>
    <col min="4" max="4" width="13.44140625" style="808" customWidth="1"/>
    <col min="5" max="5" width="8.6640625" style="987" customWidth="1"/>
    <col min="6" max="6" width="12.109375" style="808" customWidth="1"/>
    <col min="7" max="7" width="8.6640625" style="808" customWidth="1"/>
    <col min="8" max="8" width="14" style="808" customWidth="1"/>
    <col min="9" max="9" width="8.6640625" style="808" customWidth="1"/>
    <col min="10" max="10" width="11.6640625" style="808" customWidth="1"/>
    <col min="11" max="11" width="8.6640625" style="808" customWidth="1"/>
    <col min="12" max="12" width="13" style="808" customWidth="1"/>
    <col min="13" max="13" width="12.33203125" style="955" customWidth="1"/>
    <col min="14" max="14" width="8.6640625" style="808" customWidth="1"/>
    <col min="15" max="15" width="13.44140625" style="808" customWidth="1"/>
    <col min="16" max="16" width="14.109375" style="808" customWidth="1"/>
    <col min="17" max="17" width="9.88671875" style="808" bestFit="1" customWidth="1"/>
    <col min="18" max="18" width="16.6640625" style="808" customWidth="1"/>
    <col min="19" max="19" width="19.6640625" style="958" customWidth="1"/>
    <col min="20" max="20" width="17.6640625" style="958" customWidth="1"/>
    <col min="21" max="21" width="16.5546875" style="958" customWidth="1"/>
    <col min="22" max="24" width="12.33203125" style="958" customWidth="1"/>
    <col min="25" max="25" width="18.6640625" style="958" customWidth="1"/>
    <col min="26" max="26" width="15.88671875" style="958" customWidth="1"/>
    <col min="27" max="27" width="8.88671875" style="958" customWidth="1"/>
    <col min="28" max="28" width="14.109375" style="958" customWidth="1"/>
    <col min="29" max="29" width="14.44140625" style="958" customWidth="1"/>
    <col min="30" max="30" width="13.88671875" style="958" customWidth="1"/>
    <col min="31" max="31" width="13.33203125" style="958" customWidth="1"/>
    <col min="32" max="32" width="8.6640625" style="958" customWidth="1"/>
    <col min="33" max="33" width="7.6640625" style="958" bestFit="1" customWidth="1"/>
    <col min="34" max="34" width="14.6640625" style="958" customWidth="1"/>
    <col min="35" max="35" width="8.6640625" style="958" customWidth="1"/>
    <col min="36" max="36" width="17.44140625" style="958" customWidth="1"/>
    <col min="37" max="37" width="9.44140625" style="958" bestFit="1" customWidth="1"/>
    <col min="38" max="38" width="18.88671875" style="958" customWidth="1"/>
    <col min="39" max="39" width="9.44140625" style="958" bestFit="1" customWidth="1"/>
    <col min="40" max="40" width="17.33203125" style="958" customWidth="1"/>
    <col min="41" max="41" width="9.44140625" style="958" bestFit="1" customWidth="1"/>
    <col min="42" max="42" width="17.88671875" style="958" customWidth="1"/>
    <col min="43" max="43" width="9.44140625" style="958" bestFit="1" customWidth="1"/>
    <col min="44" max="44" width="13.88671875" style="958" customWidth="1"/>
    <col min="45" max="45" width="7.33203125" style="958" customWidth="1"/>
    <col min="46" max="46" width="15.6640625" style="958" customWidth="1"/>
    <col min="47" max="47" width="9.6640625" style="958" customWidth="1"/>
    <col min="48" max="48" width="7.33203125" style="958" customWidth="1"/>
    <col min="49" max="49" width="11.88671875" style="958" customWidth="1"/>
    <col min="50" max="50" width="15.5546875" style="958" bestFit="1" customWidth="1"/>
    <col min="51" max="51" width="9.6640625" style="958" customWidth="1"/>
    <col min="52" max="52" width="7.33203125" style="958" customWidth="1"/>
    <col min="53" max="53" width="6.44140625" style="808" customWidth="1"/>
    <col min="54" max="55" width="14.88671875" style="808" bestFit="1" customWidth="1"/>
    <col min="56" max="56" width="12.6640625" style="808" bestFit="1" customWidth="1"/>
    <col min="57" max="61" width="19.109375" style="808" customWidth="1"/>
    <col min="62" max="62" width="13.109375" style="808" customWidth="1"/>
    <col min="63" max="63" width="14.88671875" style="808" bestFit="1" customWidth="1"/>
    <col min="64" max="64" width="15.5546875" style="808" bestFit="1" customWidth="1"/>
    <col min="65" max="65" width="12.6640625" style="808" customWidth="1"/>
    <col min="66" max="68" width="10.88671875" style="808" customWidth="1"/>
    <col min="69" max="70" width="16" style="808" bestFit="1" customWidth="1"/>
    <col min="71" max="71" width="10.33203125" style="808" bestFit="1" customWidth="1"/>
    <col min="72" max="72" width="19.88671875" style="808" bestFit="1" customWidth="1"/>
    <col min="73" max="73" width="10.6640625" style="808" customWidth="1"/>
    <col min="74" max="16384" width="9.109375" style="808"/>
  </cols>
  <sheetData>
    <row r="1" spans="1:74" s="875" customFormat="1" ht="20.25" customHeight="1">
      <c r="C1" s="876"/>
      <c r="D1" s="1234">
        <v>0.22</v>
      </c>
      <c r="E1" s="1234"/>
      <c r="F1" s="1235">
        <v>0.06</v>
      </c>
      <c r="G1" s="1235"/>
      <c r="H1" s="1236">
        <v>1.5</v>
      </c>
      <c r="I1" s="1237"/>
      <c r="J1" s="1234">
        <v>0.6</v>
      </c>
      <c r="K1" s="1234"/>
      <c r="L1" s="877">
        <v>7500</v>
      </c>
      <c r="M1" s="877">
        <v>37500</v>
      </c>
      <c r="N1" s="877">
        <f>M1</f>
        <v>37500</v>
      </c>
      <c r="Q1" s="878">
        <f>3961</f>
        <v>3961</v>
      </c>
      <c r="S1" s="543"/>
      <c r="T1" s="879">
        <v>0.75</v>
      </c>
      <c r="U1" s="880"/>
      <c r="V1" s="881"/>
      <c r="W1" s="881"/>
      <c r="X1" s="881"/>
      <c r="Z1" s="324"/>
      <c r="AA1" s="324"/>
      <c r="AB1" s="882">
        <v>0.34</v>
      </c>
      <c r="AC1" s="324"/>
      <c r="AD1" s="883">
        <v>1.72</v>
      </c>
      <c r="AE1" s="884"/>
      <c r="AF1" s="324"/>
      <c r="AG1" s="324"/>
      <c r="AH1" s="324"/>
      <c r="AI1" s="324"/>
      <c r="AJ1" s="1231" t="s">
        <v>196</v>
      </c>
      <c r="AK1" s="1232"/>
      <c r="AL1" s="1232"/>
      <c r="AM1" s="1233"/>
      <c r="AN1" s="1228" t="s">
        <v>197</v>
      </c>
      <c r="AO1" s="1229"/>
      <c r="AP1" s="1229"/>
      <c r="AQ1" s="1230"/>
      <c r="AR1" s="324"/>
      <c r="AS1" s="324"/>
      <c r="AT1" s="324"/>
      <c r="AU1" s="324"/>
      <c r="AV1" s="324"/>
      <c r="AW1" s="324"/>
      <c r="AX1" s="324"/>
      <c r="AY1" s="324"/>
      <c r="AZ1" s="324"/>
    </row>
    <row r="2" spans="1:74" s="875" customFormat="1" ht="139.19999999999999" customHeight="1">
      <c r="A2" s="1225" t="s">
        <v>137</v>
      </c>
      <c r="B2" s="1226"/>
      <c r="C2" s="279" t="s">
        <v>1141</v>
      </c>
      <c r="D2" s="279" t="s">
        <v>1081</v>
      </c>
      <c r="E2" s="279" t="s">
        <v>443</v>
      </c>
      <c r="F2" s="279" t="s">
        <v>824</v>
      </c>
      <c r="G2" s="279" t="s">
        <v>443</v>
      </c>
      <c r="H2" s="279" t="s">
        <v>825</v>
      </c>
      <c r="I2" s="279" t="s">
        <v>444</v>
      </c>
      <c r="J2" s="279" t="s">
        <v>826</v>
      </c>
      <c r="K2" s="279" t="s">
        <v>444</v>
      </c>
      <c r="L2" s="279" t="s">
        <v>446</v>
      </c>
      <c r="M2" s="280" t="s">
        <v>445</v>
      </c>
      <c r="N2" s="279" t="s">
        <v>444</v>
      </c>
      <c r="O2" s="279" t="s">
        <v>502</v>
      </c>
      <c r="P2" s="279" t="s">
        <v>630</v>
      </c>
      <c r="Q2" s="279" t="s">
        <v>138</v>
      </c>
      <c r="R2" s="279" t="s">
        <v>481</v>
      </c>
      <c r="S2" s="538" t="s">
        <v>676</v>
      </c>
      <c r="T2" s="539" t="s">
        <v>678</v>
      </c>
      <c r="U2" s="540" t="s">
        <v>454</v>
      </c>
      <c r="V2" s="538" t="s">
        <v>1010</v>
      </c>
      <c r="W2" s="539" t="s">
        <v>1011</v>
      </c>
      <c r="X2" s="539" t="s">
        <v>1012</v>
      </c>
      <c r="Y2" s="279" t="s">
        <v>681</v>
      </c>
      <c r="Z2" s="541" t="s">
        <v>677</v>
      </c>
      <c r="AA2" s="279" t="s">
        <v>1013</v>
      </c>
      <c r="AB2" s="279" t="s">
        <v>1014</v>
      </c>
      <c r="AC2" s="542" t="s">
        <v>1015</v>
      </c>
      <c r="AD2" s="279" t="s">
        <v>1016</v>
      </c>
      <c r="AE2" s="278" t="s">
        <v>455</v>
      </c>
      <c r="AF2" s="279" t="s">
        <v>721</v>
      </c>
      <c r="AG2" s="279" t="s">
        <v>37</v>
      </c>
      <c r="AH2" s="278" t="s">
        <v>453</v>
      </c>
      <c r="AI2" s="279" t="s">
        <v>721</v>
      </c>
      <c r="AJ2" s="278" t="s">
        <v>637</v>
      </c>
      <c r="AK2" s="279" t="s">
        <v>139</v>
      </c>
      <c r="AL2" s="278" t="s">
        <v>476</v>
      </c>
      <c r="AM2" s="279" t="s">
        <v>138</v>
      </c>
      <c r="AN2" s="278" t="s">
        <v>638</v>
      </c>
      <c r="AO2" s="279" t="s">
        <v>138</v>
      </c>
      <c r="AP2" s="278" t="s">
        <v>475</v>
      </c>
      <c r="AQ2" s="279" t="s">
        <v>138</v>
      </c>
      <c r="AR2" s="278" t="s">
        <v>1019</v>
      </c>
      <c r="AS2" s="278" t="s">
        <v>123</v>
      </c>
      <c r="AT2" s="542" t="s">
        <v>1018</v>
      </c>
      <c r="AU2" s="542" t="s">
        <v>138</v>
      </c>
      <c r="AV2" s="542" t="s">
        <v>132</v>
      </c>
      <c r="AW2" s="542" t="s">
        <v>1017</v>
      </c>
      <c r="AX2" s="538" t="s">
        <v>955</v>
      </c>
      <c r="AY2" s="279" t="s">
        <v>138</v>
      </c>
      <c r="AZ2" s="279" t="s">
        <v>123</v>
      </c>
      <c r="BB2" s="885" t="s">
        <v>964</v>
      </c>
      <c r="BC2" s="885" t="s">
        <v>965</v>
      </c>
      <c r="BD2" s="886" t="s">
        <v>200</v>
      </c>
      <c r="BE2" s="887" t="s">
        <v>966</v>
      </c>
      <c r="BF2" s="887" t="s">
        <v>967</v>
      </c>
      <c r="BG2" s="888" t="s">
        <v>200</v>
      </c>
      <c r="BH2" s="889" t="s">
        <v>972</v>
      </c>
      <c r="BI2" s="889" t="s">
        <v>973</v>
      </c>
      <c r="BJ2" s="890" t="s">
        <v>200</v>
      </c>
      <c r="BK2" s="891" t="s">
        <v>976</v>
      </c>
      <c r="BL2" s="891" t="s">
        <v>974</v>
      </c>
      <c r="BM2" s="892" t="s">
        <v>975</v>
      </c>
      <c r="BN2" s="893" t="s">
        <v>977</v>
      </c>
      <c r="BO2" s="893" t="s">
        <v>978</v>
      </c>
      <c r="BP2" s="894" t="s">
        <v>975</v>
      </c>
      <c r="BQ2" s="895" t="s">
        <v>968</v>
      </c>
      <c r="BR2" s="895" t="s">
        <v>969</v>
      </c>
      <c r="BS2" s="896" t="s">
        <v>200</v>
      </c>
      <c r="BT2" s="885" t="s">
        <v>970</v>
      </c>
      <c r="BU2" s="885" t="s">
        <v>971</v>
      </c>
      <c r="BV2" s="886" t="s">
        <v>200</v>
      </c>
    </row>
    <row r="3" spans="1:74" s="901" customFormat="1" ht="13.2" customHeight="1">
      <c r="A3" s="897"/>
      <c r="B3" s="897"/>
      <c r="C3" s="815">
        <v>1</v>
      </c>
      <c r="D3" s="814" t="s">
        <v>357</v>
      </c>
      <c r="E3" s="814">
        <v>2</v>
      </c>
      <c r="F3" s="814" t="s">
        <v>358</v>
      </c>
      <c r="G3" s="814">
        <v>3</v>
      </c>
      <c r="H3" s="898" t="s">
        <v>420</v>
      </c>
      <c r="I3" s="898">
        <v>4</v>
      </c>
      <c r="J3" s="899" t="s">
        <v>495</v>
      </c>
      <c r="K3" s="900">
        <v>5</v>
      </c>
      <c r="L3" s="899" t="s">
        <v>202</v>
      </c>
      <c r="M3" s="814" t="s">
        <v>496</v>
      </c>
      <c r="N3" s="814">
        <v>6</v>
      </c>
      <c r="O3" s="814">
        <f t="shared" ref="O3:AO3" si="0">N3+1</f>
        <v>7</v>
      </c>
      <c r="P3" s="814">
        <f t="shared" si="0"/>
        <v>8</v>
      </c>
      <c r="Q3" s="814">
        <f t="shared" si="0"/>
        <v>9</v>
      </c>
      <c r="R3" s="814">
        <f t="shared" ref="R3" si="1">Q3+1</f>
        <v>10</v>
      </c>
      <c r="S3" s="814">
        <f t="shared" ref="S3" si="2">R3+1</f>
        <v>11</v>
      </c>
      <c r="T3" s="814" t="s">
        <v>497</v>
      </c>
      <c r="U3" s="814">
        <v>12</v>
      </c>
      <c r="V3" s="814">
        <f t="shared" si="0"/>
        <v>13</v>
      </c>
      <c r="W3" s="814">
        <f t="shared" si="0"/>
        <v>14</v>
      </c>
      <c r="X3" s="814">
        <f t="shared" si="0"/>
        <v>15</v>
      </c>
      <c r="Y3" s="814">
        <f t="shared" si="0"/>
        <v>16</v>
      </c>
      <c r="Z3" s="814">
        <f t="shared" si="0"/>
        <v>17</v>
      </c>
      <c r="AA3" s="814">
        <f t="shared" si="0"/>
        <v>18</v>
      </c>
      <c r="AB3" s="814">
        <f t="shared" si="0"/>
        <v>19</v>
      </c>
      <c r="AC3" s="814">
        <f t="shared" si="0"/>
        <v>20</v>
      </c>
      <c r="AD3" s="814">
        <f t="shared" si="0"/>
        <v>21</v>
      </c>
      <c r="AE3" s="814">
        <f t="shared" si="0"/>
        <v>22</v>
      </c>
      <c r="AF3" s="814">
        <f t="shared" ref="AF3" si="3">AE3+1</f>
        <v>23</v>
      </c>
      <c r="AG3" s="814">
        <f t="shared" ref="AG3" si="4">AF3+1</f>
        <v>24</v>
      </c>
      <c r="AH3" s="814">
        <f t="shared" si="0"/>
        <v>25</v>
      </c>
      <c r="AI3" s="814">
        <f t="shared" si="0"/>
        <v>26</v>
      </c>
      <c r="AJ3" s="814">
        <f t="shared" si="0"/>
        <v>27</v>
      </c>
      <c r="AK3" s="814">
        <f t="shared" si="0"/>
        <v>28</v>
      </c>
      <c r="AL3" s="814">
        <f t="shared" si="0"/>
        <v>29</v>
      </c>
      <c r="AM3" s="814">
        <f t="shared" si="0"/>
        <v>30</v>
      </c>
      <c r="AN3" s="814">
        <f t="shared" si="0"/>
        <v>31</v>
      </c>
      <c r="AO3" s="814">
        <f t="shared" si="0"/>
        <v>32</v>
      </c>
      <c r="AP3" s="814">
        <f t="shared" ref="AP3" si="5">AO3+1</f>
        <v>33</v>
      </c>
      <c r="AQ3" s="814">
        <f t="shared" ref="AQ3" si="6">AP3+1</f>
        <v>34</v>
      </c>
      <c r="AR3" s="814">
        <f t="shared" ref="AR3" si="7">AQ3+1</f>
        <v>35</v>
      </c>
      <c r="AS3" s="814">
        <f t="shared" ref="AS3" si="8">AR3+1</f>
        <v>36</v>
      </c>
      <c r="AT3" s="814">
        <f t="shared" ref="AT3" si="9">AS3+1</f>
        <v>37</v>
      </c>
      <c r="AU3" s="814">
        <f t="shared" ref="AU3" si="10">AT3+1</f>
        <v>38</v>
      </c>
      <c r="AV3" s="814">
        <f t="shared" ref="AV3" si="11">AU3+1</f>
        <v>39</v>
      </c>
      <c r="AW3" s="814">
        <f t="shared" ref="AW3" si="12">AV3+1</f>
        <v>40</v>
      </c>
      <c r="AX3" s="814">
        <f t="shared" ref="AX3" si="13">AW3+1</f>
        <v>41</v>
      </c>
      <c r="AY3" s="814">
        <f t="shared" ref="AY3" si="14">AX3+1</f>
        <v>42</v>
      </c>
      <c r="AZ3" s="814">
        <f t="shared" ref="AZ3" si="15">AY3+1</f>
        <v>43</v>
      </c>
      <c r="BB3" s="902"/>
      <c r="BC3" s="902"/>
      <c r="BD3" s="902"/>
      <c r="BE3" s="902"/>
      <c r="BF3" s="902"/>
      <c r="BG3" s="902"/>
      <c r="BH3" s="902"/>
      <c r="BI3" s="902"/>
      <c r="BJ3" s="902"/>
      <c r="BK3" s="902"/>
      <c r="BL3" s="902"/>
      <c r="BM3" s="902"/>
      <c r="BN3" s="902"/>
      <c r="BO3" s="902"/>
      <c r="BP3" s="902"/>
      <c r="BQ3" s="902"/>
      <c r="BR3" s="902"/>
      <c r="BS3" s="902"/>
      <c r="BT3" s="902"/>
      <c r="BU3" s="902"/>
      <c r="BV3" s="902"/>
    </row>
    <row r="4" spans="1:74" s="919" customFormat="1" ht="15.6" customHeight="1">
      <c r="A4" s="903">
        <v>1</v>
      </c>
      <c r="B4" s="904" t="s">
        <v>39</v>
      </c>
      <c r="C4" s="905">
        <f>+'8_2.1.16 SIS'!AL3</f>
        <v>9628</v>
      </c>
      <c r="D4" s="905">
        <f>'[9]At-Risk'!AL3</f>
        <v>6695</v>
      </c>
      <c r="E4" s="905">
        <f>$D$1*D4</f>
        <v>1472.9</v>
      </c>
      <c r="F4" s="905">
        <f>[9]CTE!AL3</f>
        <v>3427</v>
      </c>
      <c r="G4" s="905">
        <f>$F$1*F4</f>
        <v>205.62</v>
      </c>
      <c r="H4" s="905">
        <f>[9]SWD!AL3</f>
        <v>902</v>
      </c>
      <c r="I4" s="905">
        <f>$H$1*H4</f>
        <v>1353</v>
      </c>
      <c r="J4" s="905">
        <f>[9]GT!AL3</f>
        <v>112</v>
      </c>
      <c r="K4" s="905">
        <f>$J$1*J4</f>
        <v>67.2</v>
      </c>
      <c r="L4" s="906">
        <f t="shared" ref="L4:L35" si="16">IF(C4&lt;$L$1,$L$1-C4,0)</f>
        <v>0</v>
      </c>
      <c r="M4" s="907">
        <f t="shared" ref="M4:M35" si="17">ROUND(L4/$M$1,5)</f>
        <v>0</v>
      </c>
      <c r="N4" s="905">
        <f t="shared" ref="N4:N67" si="18">C4*M4</f>
        <v>0</v>
      </c>
      <c r="O4" s="905">
        <f>E4+G4+I4+K4+N4</f>
        <v>3098.72</v>
      </c>
      <c r="P4" s="905">
        <f t="shared" ref="P4:P35" si="19">O4+C4</f>
        <v>12726.72</v>
      </c>
      <c r="Q4" s="908">
        <f>$Q$1</f>
        <v>3961</v>
      </c>
      <c r="R4" s="908">
        <f t="shared" ref="R4:R35" si="20">ROUND(P4*Q4,0)</f>
        <v>50410538</v>
      </c>
      <c r="S4" s="908">
        <f>'6_Local Deduct Calc'!J7</f>
        <v>12938700</v>
      </c>
      <c r="T4" s="908">
        <f>IF((S4&gt;R4*$T$1),R4*$T$1,S4)</f>
        <v>12938700</v>
      </c>
      <c r="U4" s="909">
        <f>R4-T4</f>
        <v>37471838</v>
      </c>
      <c r="V4" s="910">
        <f>ROUND(U4/R4,4)</f>
        <v>0.74329999999999996</v>
      </c>
      <c r="W4" s="910">
        <f>ROUND(T4/R4,4)</f>
        <v>0.25669999999999998</v>
      </c>
      <c r="X4" s="911">
        <f t="shared" ref="X4:X35" si="21">T4/C4</f>
        <v>1343.8616535105941</v>
      </c>
      <c r="Y4" s="908">
        <f>'7_Local Revenue'!AQ8</f>
        <v>23379251</v>
      </c>
      <c r="Z4" s="908">
        <f>IF(Y4-T4&gt;0,Y4-T4,0)</f>
        <v>10440551</v>
      </c>
      <c r="AA4" s="325">
        <f>IF(Y4-T4&lt;0,Y4-T4,0)</f>
        <v>0</v>
      </c>
      <c r="AB4" s="912">
        <f>R4*$AB$1</f>
        <v>17139582.920000002</v>
      </c>
      <c r="AC4" s="912">
        <f>IF(Z4&lt;AB4,Z4,AB4)</f>
        <v>10440551</v>
      </c>
      <c r="AD4" s="908">
        <f>IF(AC4&gt;0,AC4*(W4*$AD$1),0)</f>
        <v>4609753.8397239996</v>
      </c>
      <c r="AE4" s="913">
        <f>ROUND(IF(AC4-AD4&gt;AC4*$AE$1,AC4-AD4,AC4*$AE$1),0)</f>
        <v>5830797</v>
      </c>
      <c r="AF4" s="912">
        <f>ROUND(AE4/C4,0)</f>
        <v>606</v>
      </c>
      <c r="AG4" s="914">
        <f>IF(AC4=0,0,ROUND(AE4/AC4,4))</f>
        <v>0.5585</v>
      </c>
      <c r="AH4" s="913">
        <f>U4+AE4</f>
        <v>43302635</v>
      </c>
      <c r="AI4" s="912">
        <f t="shared" ref="AI4:AI35" si="22">ROUND(AH4/C4,0)</f>
        <v>4498</v>
      </c>
      <c r="AJ4" s="913">
        <f>+'3A_Level 3'!O6</f>
        <v>1624523</v>
      </c>
      <c r="AK4" s="912">
        <f t="shared" ref="AK4:AK35" si="23">AJ4/C4</f>
        <v>168.72901952638139</v>
      </c>
      <c r="AL4" s="913">
        <f>AJ4+AH4</f>
        <v>44927158</v>
      </c>
      <c r="AM4" s="912">
        <f t="shared" ref="AM4:AM35" si="24">AL4/C4</f>
        <v>4666.3022434565846</v>
      </c>
      <c r="AN4" s="915">
        <f>+'3A_Level 3'!P6</f>
        <v>9110100</v>
      </c>
      <c r="AO4" s="916">
        <f t="shared" ref="AO4:AO35" si="25">AN4/C4</f>
        <v>946.20897382633984</v>
      </c>
      <c r="AP4" s="913">
        <f>AH4+AN4</f>
        <v>52412735</v>
      </c>
      <c r="AQ4" s="912">
        <f>AP4/C4</f>
        <v>5443.7821977565436</v>
      </c>
      <c r="AR4" s="914">
        <f>AP4/AX4</f>
        <v>0.6915339967473606</v>
      </c>
      <c r="AS4" s="917">
        <f>RANK(AR4,$AR$4:$AR$72)</f>
        <v>20</v>
      </c>
      <c r="AT4" s="912">
        <f>ROUND(AC4+T4,2)</f>
        <v>23379251</v>
      </c>
      <c r="AU4" s="912">
        <f t="shared" ref="AU4:AU35" si="26">ROUND(AT4/C4,2)</f>
        <v>2428.2600000000002</v>
      </c>
      <c r="AV4" s="917">
        <f>RANK(AU4,$AU$4:$AU$72)</f>
        <v>63</v>
      </c>
      <c r="AW4" s="914">
        <f>AT4/AX4</f>
        <v>0.3084660032526394</v>
      </c>
      <c r="AX4" s="917">
        <f>AP4+AT4</f>
        <v>75791986</v>
      </c>
      <c r="AY4" s="918">
        <f t="shared" ref="AY4:AY35" si="27">AX4/C4</f>
        <v>7872.0384295803906</v>
      </c>
      <c r="AZ4" s="917">
        <f>RANK(AY4,$AY$4:$AY$72)</f>
        <v>69</v>
      </c>
      <c r="BB4" s="917">
        <f>'[10]Table 3 Levels 1&amp;2'!U4</f>
        <v>38616421</v>
      </c>
      <c r="BC4" s="917">
        <f>U4</f>
        <v>37471838</v>
      </c>
      <c r="BD4" s="918">
        <f>BC4-BB4</f>
        <v>-1144583</v>
      </c>
      <c r="BE4" s="917">
        <f>'[10]Table 3 Levels 1&amp;2'!AE4</f>
        <v>6803535.0029640002</v>
      </c>
      <c r="BF4" s="917">
        <f>AE4</f>
        <v>5830797</v>
      </c>
      <c r="BG4" s="918">
        <f>BF4-BE4</f>
        <v>-972738.00296400022</v>
      </c>
      <c r="BH4" s="917">
        <f>'[10]Table 3 Levels 1&amp;2'!AN4</f>
        <v>9135903.0399999991</v>
      </c>
      <c r="BI4" s="917">
        <f>AN4</f>
        <v>9110100</v>
      </c>
      <c r="BJ4" s="918">
        <f>BI4-BH4</f>
        <v>-25803.039999999106</v>
      </c>
      <c r="BK4" s="917">
        <f>'[10]Table 3 Levels 1&amp;2'!AP4</f>
        <v>54555859.042963997</v>
      </c>
      <c r="BL4" s="917">
        <f>AP4</f>
        <v>52412735</v>
      </c>
      <c r="BM4" s="918">
        <f>BL4-BK4</f>
        <v>-2143124.0429639965</v>
      </c>
      <c r="BN4" s="917">
        <f>'[10]Table 3 Levels 1&amp;2'!AQ4</f>
        <v>5611.0109064037842</v>
      </c>
      <c r="BO4" s="917">
        <f>AQ4</f>
        <v>5443.7821977565436</v>
      </c>
      <c r="BP4" s="918">
        <f>BO4-BN4</f>
        <v>-167.22870864724064</v>
      </c>
      <c r="BQ4" s="905">
        <f>'[10]Table 3 Levels 1&amp;2'!C4</f>
        <v>9723</v>
      </c>
      <c r="BR4" s="905">
        <f>C4</f>
        <v>9628</v>
      </c>
      <c r="BS4" s="920">
        <f>BR4-BQ4</f>
        <v>-95</v>
      </c>
      <c r="BT4" s="905">
        <f>'[10]Table 3 Levels 1&amp;2'!P4</f>
        <v>12823</v>
      </c>
      <c r="BU4" s="905">
        <f>P4</f>
        <v>12726.72</v>
      </c>
      <c r="BV4" s="920">
        <f>BU4-BT4</f>
        <v>-96.280000000000655</v>
      </c>
    </row>
    <row r="5" spans="1:74" s="919" customFormat="1" ht="15.6" customHeight="1">
      <c r="A5" s="903">
        <v>2</v>
      </c>
      <c r="B5" s="904" t="s">
        <v>40</v>
      </c>
      <c r="C5" s="904">
        <f>+'8_2.1.16 SIS'!AL4</f>
        <v>4029</v>
      </c>
      <c r="D5" s="905">
        <f>'[9]At-Risk'!AL4</f>
        <v>2574</v>
      </c>
      <c r="E5" s="905">
        <f t="shared" ref="E5:E68" si="28">$D$1*D5</f>
        <v>566.28</v>
      </c>
      <c r="F5" s="905">
        <f>[9]CTE!AL4</f>
        <v>1485</v>
      </c>
      <c r="G5" s="905">
        <f t="shared" ref="G5:G68" si="29">$F$1*F5</f>
        <v>89.1</v>
      </c>
      <c r="H5" s="905">
        <f>[9]SWD!AL4</f>
        <v>423</v>
      </c>
      <c r="I5" s="905">
        <f t="shared" ref="I5:I68" si="30">$H$1*H5</f>
        <v>634.5</v>
      </c>
      <c r="J5" s="905">
        <f>[9]GT!AL4</f>
        <v>50</v>
      </c>
      <c r="K5" s="905">
        <f t="shared" ref="K5:K68" si="31">$J$1*J5</f>
        <v>30</v>
      </c>
      <c r="L5" s="905">
        <f t="shared" si="16"/>
        <v>3471</v>
      </c>
      <c r="M5" s="907">
        <f t="shared" si="17"/>
        <v>9.2560000000000003E-2</v>
      </c>
      <c r="N5" s="905">
        <f t="shared" si="18"/>
        <v>372.92424</v>
      </c>
      <c r="O5" s="905">
        <f t="shared" ref="O5:O68" si="32">E5+G5+I5+K5+N5</f>
        <v>1692.8042400000002</v>
      </c>
      <c r="P5" s="905">
        <f t="shared" si="19"/>
        <v>5721.8042400000004</v>
      </c>
      <c r="Q5" s="908">
        <f t="shared" ref="Q5:Q68" si="33">$Q$1</f>
        <v>3961</v>
      </c>
      <c r="R5" s="908">
        <f t="shared" si="20"/>
        <v>22664067</v>
      </c>
      <c r="S5" s="908">
        <f>'6_Local Deduct Calc'!J8</f>
        <v>3444850</v>
      </c>
      <c r="T5" s="908">
        <f t="shared" ref="T5:T68" si="34">IF((S5&gt;R5*$T$1),R5*$T$1,S5)</f>
        <v>3444850</v>
      </c>
      <c r="U5" s="909">
        <f t="shared" ref="U5:U68" si="35">R5-T5</f>
        <v>19219217</v>
      </c>
      <c r="V5" s="910">
        <f>ROUND(U5/R5,4)</f>
        <v>0.84799999999999998</v>
      </c>
      <c r="W5" s="910">
        <f t="shared" ref="W5:W68" si="36">ROUND(T5/R5,4)</f>
        <v>0.152</v>
      </c>
      <c r="X5" s="911">
        <f t="shared" si="21"/>
        <v>855.01365103003229</v>
      </c>
      <c r="Y5" s="908">
        <f>'7_Local Revenue'!AQ9</f>
        <v>11946354</v>
      </c>
      <c r="Z5" s="908">
        <f t="shared" ref="Z5:Z68" si="37">IF(Y5-T5&gt;0,Y5-T5,0)</f>
        <v>8501504</v>
      </c>
      <c r="AA5" s="325">
        <f t="shared" ref="AA5:AA68" si="38">IF(Y5-T5&lt;0,Y5-T5,0)</f>
        <v>0</v>
      </c>
      <c r="AB5" s="912">
        <f t="shared" ref="AB5:AB68" si="39">R5*$AB$1</f>
        <v>7705782.7800000003</v>
      </c>
      <c r="AC5" s="912">
        <f t="shared" ref="AC5:AC68" si="40">IF(Z5&lt;AB5,Z5,AB5)</f>
        <v>7705782.7800000003</v>
      </c>
      <c r="AD5" s="908">
        <f t="shared" ref="AD5:AD68" si="41">IF(AC5&gt;0,AC5*(W5*$AD$1),0)</f>
        <v>2014599.8500032001</v>
      </c>
      <c r="AE5" s="913">
        <f t="shared" ref="AE5:AE68" si="42">ROUND(IF(AC5-AD5&gt;AC5*$AE$1,AC5-AD5,AC5*$AE$1),0)</f>
        <v>5691183</v>
      </c>
      <c r="AF5" s="912">
        <f t="shared" ref="AF5:AF68" si="43">ROUND(AE5/C5,0)</f>
        <v>1413</v>
      </c>
      <c r="AG5" s="914">
        <f t="shared" ref="AG5:AG68" si="44">IF(AC5=0,0,ROUND(AE5/AC5,4))</f>
        <v>0.73860000000000003</v>
      </c>
      <c r="AH5" s="913">
        <f t="shared" ref="AH5:AH68" si="45">U5+AE5</f>
        <v>24910400</v>
      </c>
      <c r="AI5" s="912">
        <f t="shared" si="22"/>
        <v>6183</v>
      </c>
      <c r="AJ5" s="913">
        <f>+'3A_Level 3'!O7</f>
        <v>679809</v>
      </c>
      <c r="AK5" s="912">
        <f t="shared" si="23"/>
        <v>168.728965003723</v>
      </c>
      <c r="AL5" s="913">
        <f t="shared" ref="AL5:AL68" si="46">AJ5+AH5</f>
        <v>25590209</v>
      </c>
      <c r="AM5" s="912">
        <f t="shared" si="24"/>
        <v>6351.5038471084636</v>
      </c>
      <c r="AN5" s="915">
        <f>+'3A_Level 3'!P7</f>
        <v>4073516</v>
      </c>
      <c r="AO5" s="916">
        <f t="shared" si="25"/>
        <v>1011.0488955075701</v>
      </c>
      <c r="AP5" s="913">
        <f t="shared" ref="AP5:AP68" si="47">AH5+AN5</f>
        <v>28983916</v>
      </c>
      <c r="AQ5" s="912">
        <f t="shared" ref="AQ5:AQ68" si="48">AP5/C5</f>
        <v>7193.8237776123106</v>
      </c>
      <c r="AR5" s="914">
        <f t="shared" ref="AR5:AR68" si="49">AP5/AX5</f>
        <v>0.72216872697079815</v>
      </c>
      <c r="AS5" s="917">
        <f t="shared" ref="AS5:AS68" si="50">RANK(AR5,$AR$4:$AR$72)</f>
        <v>10</v>
      </c>
      <c r="AT5" s="912">
        <f t="shared" ref="AT5:AT68" si="51">ROUND(AC5+T5,2)</f>
        <v>11150632.779999999</v>
      </c>
      <c r="AU5" s="912">
        <f t="shared" si="26"/>
        <v>2767.59</v>
      </c>
      <c r="AV5" s="917">
        <f t="shared" ref="AV5:AV68" si="52">RANK(AU5,$AU$4:$AU$72)</f>
        <v>56</v>
      </c>
      <c r="AW5" s="914">
        <f t="shared" ref="AW5:AW68" si="53">AT5/AX5</f>
        <v>0.2778312730292018</v>
      </c>
      <c r="AX5" s="917">
        <f t="shared" ref="AX5:AX68" si="54">AP5+AT5</f>
        <v>40134548.780000001</v>
      </c>
      <c r="AY5" s="918">
        <f t="shared" si="27"/>
        <v>9961.4169223132285</v>
      </c>
      <c r="AZ5" s="917">
        <f t="shared" ref="AZ5:AZ68" si="55">RANK(AY5,$AY$4:$AY$72)</f>
        <v>8</v>
      </c>
      <c r="BB5" s="917">
        <f>'[10]Table 3 Levels 1&amp;2'!U5</f>
        <v>19465271</v>
      </c>
      <c r="BC5" s="917">
        <f t="shared" ref="BC5:BC68" si="56">U5</f>
        <v>19219217</v>
      </c>
      <c r="BD5" s="918">
        <f t="shared" ref="BD5:BD68" si="57">BC5-BB5</f>
        <v>-246054</v>
      </c>
      <c r="BE5" s="917">
        <f>'[10]Table 3 Levels 1&amp;2'!AE5</f>
        <v>5778183.0301576806</v>
      </c>
      <c r="BF5" s="917">
        <f t="shared" ref="BF5:BF68" si="58">AE5</f>
        <v>5691183</v>
      </c>
      <c r="BG5" s="918">
        <f t="shared" ref="BG5:BG68" si="59">BF5-BE5</f>
        <v>-87000.030157680623</v>
      </c>
      <c r="BH5" s="917">
        <f>'[10]Table 3 Levels 1&amp;2'!AN5</f>
        <v>4101200.56</v>
      </c>
      <c r="BI5" s="917">
        <f t="shared" ref="BI5:BI68" si="60">AN5</f>
        <v>4073516</v>
      </c>
      <c r="BJ5" s="918">
        <f t="shared" ref="BJ5:BJ68" si="61">BI5-BH5</f>
        <v>-27684.560000000056</v>
      </c>
      <c r="BK5" s="917">
        <f>'[10]Table 3 Levels 1&amp;2'!AP5</f>
        <v>29344654.59015768</v>
      </c>
      <c r="BL5" s="917">
        <f t="shared" ref="BL5:BL68" si="62">AP5</f>
        <v>28983916</v>
      </c>
      <c r="BM5" s="918">
        <f t="shared" ref="BM5:BM68" si="63">BL5-BK5</f>
        <v>-360738.59015768021</v>
      </c>
      <c r="BN5" s="917">
        <f>'[10]Table 3 Levels 1&amp;2'!AQ5</f>
        <v>7187.032718627891</v>
      </c>
      <c r="BO5" s="917">
        <f t="shared" ref="BO5:BO68" si="64">AQ5</f>
        <v>7193.8237776123106</v>
      </c>
      <c r="BP5" s="918">
        <f t="shared" ref="BP5:BP68" si="65">BO5-BN5</f>
        <v>6.7910589844195783</v>
      </c>
      <c r="BQ5" s="904">
        <f>'[10]Table 3 Levels 1&amp;2'!C5</f>
        <v>4083</v>
      </c>
      <c r="BR5" s="904">
        <f t="shared" ref="BR5:BR68" si="66">C5</f>
        <v>4029</v>
      </c>
      <c r="BS5" s="329">
        <f t="shared" ref="BS5:BS68" si="67">BR5-BQ5</f>
        <v>-54</v>
      </c>
      <c r="BT5" s="904">
        <f>'[10]Table 3 Levels 1&amp;2'!P5</f>
        <v>5781</v>
      </c>
      <c r="BU5" s="904">
        <f t="shared" ref="BU5:BU68" si="68">P5</f>
        <v>5721.8042400000004</v>
      </c>
      <c r="BV5" s="329">
        <f t="shared" ref="BV5:BV68" si="69">BU5-BT5</f>
        <v>-59.195759999999609</v>
      </c>
    </row>
    <row r="6" spans="1:74" s="919" customFormat="1" ht="15.6" customHeight="1">
      <c r="A6" s="903">
        <v>3</v>
      </c>
      <c r="B6" s="904" t="s">
        <v>41</v>
      </c>
      <c r="C6" s="904">
        <f>+'8_2.1.16 SIS'!AL5</f>
        <v>21661</v>
      </c>
      <c r="D6" s="905">
        <f>'[9]At-Risk'!AL5</f>
        <v>10564</v>
      </c>
      <c r="E6" s="905">
        <f t="shared" si="28"/>
        <v>2324.08</v>
      </c>
      <c r="F6" s="905">
        <f>[9]CTE!AL5</f>
        <v>9992</v>
      </c>
      <c r="G6" s="905">
        <f t="shared" si="29"/>
        <v>599.52</v>
      </c>
      <c r="H6" s="905">
        <f>[9]SWD!AL5</f>
        <v>2253</v>
      </c>
      <c r="I6" s="905">
        <f t="shared" si="30"/>
        <v>3379.5</v>
      </c>
      <c r="J6" s="905">
        <f>[9]GT!AL5</f>
        <v>558</v>
      </c>
      <c r="K6" s="905">
        <f t="shared" si="31"/>
        <v>334.8</v>
      </c>
      <c r="L6" s="905">
        <f t="shared" si="16"/>
        <v>0</v>
      </c>
      <c r="M6" s="907">
        <f t="shared" si="17"/>
        <v>0</v>
      </c>
      <c r="N6" s="905">
        <f t="shared" si="18"/>
        <v>0</v>
      </c>
      <c r="O6" s="905">
        <f t="shared" si="32"/>
        <v>6637.9000000000005</v>
      </c>
      <c r="P6" s="905">
        <f t="shared" si="19"/>
        <v>28298.9</v>
      </c>
      <c r="Q6" s="908">
        <f t="shared" si="33"/>
        <v>3961</v>
      </c>
      <c r="R6" s="908">
        <f t="shared" si="20"/>
        <v>112091943</v>
      </c>
      <c r="S6" s="908">
        <f>'6_Local Deduct Calc'!J9</f>
        <v>44501167</v>
      </c>
      <c r="T6" s="908">
        <f t="shared" si="34"/>
        <v>44501167</v>
      </c>
      <c r="U6" s="909">
        <f t="shared" si="35"/>
        <v>67590776</v>
      </c>
      <c r="V6" s="910">
        <f t="shared" ref="V6:V68" si="70">ROUND(U6/R6,4)</f>
        <v>0.60299999999999998</v>
      </c>
      <c r="W6" s="910">
        <f t="shared" si="36"/>
        <v>0.39700000000000002</v>
      </c>
      <c r="X6" s="911">
        <f t="shared" si="21"/>
        <v>2054.4373297631687</v>
      </c>
      <c r="Y6" s="908">
        <f>'7_Local Revenue'!AQ10</f>
        <v>139989057</v>
      </c>
      <c r="Z6" s="908">
        <f t="shared" si="37"/>
        <v>95487890</v>
      </c>
      <c r="AA6" s="325">
        <f t="shared" si="38"/>
        <v>0</v>
      </c>
      <c r="AB6" s="912">
        <f t="shared" si="39"/>
        <v>38111260.620000005</v>
      </c>
      <c r="AC6" s="912">
        <f t="shared" si="40"/>
        <v>38111260.620000005</v>
      </c>
      <c r="AD6" s="908">
        <f t="shared" si="41"/>
        <v>26023893.201760802</v>
      </c>
      <c r="AE6" s="913">
        <f t="shared" si="42"/>
        <v>12087367</v>
      </c>
      <c r="AF6" s="912">
        <f t="shared" si="43"/>
        <v>558</v>
      </c>
      <c r="AG6" s="914">
        <f t="shared" si="44"/>
        <v>0.31719999999999998</v>
      </c>
      <c r="AH6" s="913">
        <f t="shared" si="45"/>
        <v>79678143</v>
      </c>
      <c r="AI6" s="912">
        <f t="shared" si="22"/>
        <v>3678</v>
      </c>
      <c r="AJ6" s="913">
        <f>+'3A_Level 3'!O8</f>
        <v>3654839</v>
      </c>
      <c r="AK6" s="912">
        <f t="shared" si="23"/>
        <v>168.72900604773557</v>
      </c>
      <c r="AL6" s="913">
        <f>AJ6+AH6</f>
        <v>83332982</v>
      </c>
      <c r="AM6" s="912">
        <f t="shared" si="24"/>
        <v>3847.1438068417892</v>
      </c>
      <c r="AN6" s="915">
        <f>+'3A_Level 3'!P8</f>
        <v>16582990</v>
      </c>
      <c r="AO6" s="916">
        <f t="shared" si="25"/>
        <v>765.5689949679147</v>
      </c>
      <c r="AP6" s="913">
        <f t="shared" si="47"/>
        <v>96261133</v>
      </c>
      <c r="AQ6" s="912">
        <f t="shared" si="48"/>
        <v>4443.9837957619684</v>
      </c>
      <c r="AR6" s="914">
        <f t="shared" si="49"/>
        <v>0.5381518244862229</v>
      </c>
      <c r="AS6" s="917">
        <f t="shared" si="50"/>
        <v>51</v>
      </c>
      <c r="AT6" s="912">
        <f t="shared" si="51"/>
        <v>82612427.620000005</v>
      </c>
      <c r="AU6" s="912">
        <f t="shared" si="26"/>
        <v>3813.88</v>
      </c>
      <c r="AV6" s="917">
        <f t="shared" si="52"/>
        <v>25</v>
      </c>
      <c r="AW6" s="914">
        <f t="shared" si="53"/>
        <v>0.46184817551377705</v>
      </c>
      <c r="AX6" s="917">
        <f t="shared" si="54"/>
        <v>178873560.62</v>
      </c>
      <c r="AY6" s="918">
        <f t="shared" si="27"/>
        <v>8257.862546512164</v>
      </c>
      <c r="AZ6" s="917">
        <f t="shared" si="55"/>
        <v>65</v>
      </c>
      <c r="BB6" s="917">
        <f>'[10]Table 3 Levels 1&amp;2'!U6</f>
        <v>68156265</v>
      </c>
      <c r="BC6" s="917">
        <f t="shared" si="56"/>
        <v>67590776</v>
      </c>
      <c r="BD6" s="918">
        <f t="shared" si="57"/>
        <v>-565489</v>
      </c>
      <c r="BE6" s="917">
        <f>'[10]Table 3 Levels 1&amp;2'!AE6</f>
        <v>12837495.225455999</v>
      </c>
      <c r="BF6" s="917">
        <f t="shared" si="58"/>
        <v>12087367</v>
      </c>
      <c r="BG6" s="918">
        <f t="shared" si="59"/>
        <v>-750128.22545599937</v>
      </c>
      <c r="BH6" s="917">
        <f>'[10]Table 3 Levels 1&amp;2'!AN6</f>
        <v>16148009.84</v>
      </c>
      <c r="BI6" s="917">
        <f t="shared" si="60"/>
        <v>16582990</v>
      </c>
      <c r="BJ6" s="918">
        <f t="shared" si="61"/>
        <v>434980.16000000015</v>
      </c>
      <c r="BK6" s="917">
        <f>'[10]Table 3 Levels 1&amp;2'!AP6</f>
        <v>97141770.065456003</v>
      </c>
      <c r="BL6" s="917">
        <f t="shared" si="62"/>
        <v>96261133</v>
      </c>
      <c r="BM6" s="918">
        <f t="shared" si="63"/>
        <v>-880637.06545600295</v>
      </c>
      <c r="BN6" s="917">
        <f>'[10]Table 3 Levels 1&amp;2'!AQ6</f>
        <v>4565.7910352254185</v>
      </c>
      <c r="BO6" s="917">
        <f t="shared" si="64"/>
        <v>4443.9837957619684</v>
      </c>
      <c r="BP6" s="918">
        <f t="shared" si="65"/>
        <v>-121.80723946345006</v>
      </c>
      <c r="BQ6" s="904">
        <f>'[10]Table 3 Levels 1&amp;2'!C6</f>
        <v>21276</v>
      </c>
      <c r="BR6" s="904">
        <f t="shared" si="66"/>
        <v>21661</v>
      </c>
      <c r="BS6" s="329">
        <f t="shared" si="67"/>
        <v>385</v>
      </c>
      <c r="BT6" s="904">
        <f>'[10]Table 3 Levels 1&amp;2'!P6</f>
        <v>27864</v>
      </c>
      <c r="BU6" s="904">
        <f t="shared" si="68"/>
        <v>28298.9</v>
      </c>
      <c r="BV6" s="329">
        <f t="shared" si="69"/>
        <v>434.90000000000146</v>
      </c>
    </row>
    <row r="7" spans="1:74" s="919" customFormat="1" ht="15.6" customHeight="1">
      <c r="A7" s="903">
        <v>4</v>
      </c>
      <c r="B7" s="904" t="s">
        <v>42</v>
      </c>
      <c r="C7" s="904">
        <f>+'8_2.1.16 SIS'!AL6</f>
        <v>3401</v>
      </c>
      <c r="D7" s="905">
        <f>'[9]At-Risk'!AL6</f>
        <v>2313</v>
      </c>
      <c r="E7" s="905">
        <f t="shared" si="28"/>
        <v>508.86</v>
      </c>
      <c r="F7" s="905">
        <f>[9]CTE!AL6</f>
        <v>1792</v>
      </c>
      <c r="G7" s="905">
        <f t="shared" si="29"/>
        <v>107.52</v>
      </c>
      <c r="H7" s="905">
        <f>[9]SWD!AL6</f>
        <v>433</v>
      </c>
      <c r="I7" s="905">
        <f t="shared" si="30"/>
        <v>649.5</v>
      </c>
      <c r="J7" s="905">
        <f>[9]GT!AL6</f>
        <v>105</v>
      </c>
      <c r="K7" s="905">
        <f t="shared" si="31"/>
        <v>63</v>
      </c>
      <c r="L7" s="905">
        <f t="shared" si="16"/>
        <v>4099</v>
      </c>
      <c r="M7" s="907">
        <f t="shared" si="17"/>
        <v>0.10931</v>
      </c>
      <c r="N7" s="905">
        <f t="shared" si="18"/>
        <v>371.76330999999999</v>
      </c>
      <c r="O7" s="905">
        <f t="shared" si="32"/>
        <v>1700.6433100000002</v>
      </c>
      <c r="P7" s="905">
        <f t="shared" si="19"/>
        <v>5101.6433100000004</v>
      </c>
      <c r="Q7" s="908">
        <f t="shared" si="33"/>
        <v>3961</v>
      </c>
      <c r="R7" s="908">
        <f t="shared" si="20"/>
        <v>20207609</v>
      </c>
      <c r="S7" s="908">
        <f>'6_Local Deduct Calc'!J10</f>
        <v>4864982.5</v>
      </c>
      <c r="T7" s="908">
        <f t="shared" si="34"/>
        <v>4864982.5</v>
      </c>
      <c r="U7" s="909">
        <f t="shared" si="35"/>
        <v>15342626.5</v>
      </c>
      <c r="V7" s="910">
        <f t="shared" si="70"/>
        <v>0.75919999999999999</v>
      </c>
      <c r="W7" s="910">
        <f t="shared" si="36"/>
        <v>0.24079999999999999</v>
      </c>
      <c r="X7" s="911">
        <f t="shared" si="21"/>
        <v>1430.4564833872391</v>
      </c>
      <c r="Y7" s="908">
        <f>'7_Local Revenue'!AQ11</f>
        <v>16059403.5</v>
      </c>
      <c r="Z7" s="908">
        <f t="shared" si="37"/>
        <v>11194421</v>
      </c>
      <c r="AA7" s="325">
        <f t="shared" si="38"/>
        <v>0</v>
      </c>
      <c r="AB7" s="912">
        <f t="shared" si="39"/>
        <v>6870587.0600000005</v>
      </c>
      <c r="AC7" s="912">
        <f t="shared" si="40"/>
        <v>6870587.0600000005</v>
      </c>
      <c r="AD7" s="908">
        <f t="shared" si="41"/>
        <v>2845632.2661625603</v>
      </c>
      <c r="AE7" s="913">
        <f t="shared" si="42"/>
        <v>4024955</v>
      </c>
      <c r="AF7" s="912">
        <f t="shared" si="43"/>
        <v>1183</v>
      </c>
      <c r="AG7" s="914">
        <f t="shared" si="44"/>
        <v>0.58579999999999999</v>
      </c>
      <c r="AH7" s="913">
        <f t="shared" si="45"/>
        <v>19367581.5</v>
      </c>
      <c r="AI7" s="912">
        <f t="shared" si="22"/>
        <v>5695</v>
      </c>
      <c r="AJ7" s="913">
        <f>+'3A_Level 3'!O9</f>
        <v>573847</v>
      </c>
      <c r="AK7" s="912">
        <f t="shared" si="23"/>
        <v>168.72890326374596</v>
      </c>
      <c r="AL7" s="913">
        <f t="shared" si="46"/>
        <v>19941428.5</v>
      </c>
      <c r="AM7" s="912">
        <f t="shared" si="24"/>
        <v>5863.4014995589532</v>
      </c>
      <c r="AN7" s="915">
        <f>+'3A_Level 3'!P9</f>
        <v>2566017</v>
      </c>
      <c r="AO7" s="916">
        <f t="shared" si="25"/>
        <v>754.48897383122608</v>
      </c>
      <c r="AP7" s="913">
        <f t="shared" si="47"/>
        <v>21933598.5</v>
      </c>
      <c r="AQ7" s="912">
        <f t="shared" si="48"/>
        <v>6449.1615701264336</v>
      </c>
      <c r="AR7" s="914">
        <f t="shared" si="49"/>
        <v>0.65144462319096574</v>
      </c>
      <c r="AS7" s="917">
        <f t="shared" si="50"/>
        <v>26</v>
      </c>
      <c r="AT7" s="912">
        <f t="shared" si="51"/>
        <v>11735569.560000001</v>
      </c>
      <c r="AU7" s="912">
        <f t="shared" si="26"/>
        <v>3450.62</v>
      </c>
      <c r="AV7" s="917">
        <f t="shared" si="52"/>
        <v>36</v>
      </c>
      <c r="AW7" s="914">
        <f t="shared" si="53"/>
        <v>0.3485553768090342</v>
      </c>
      <c r="AX7" s="917">
        <f t="shared" si="54"/>
        <v>33669168.060000002</v>
      </c>
      <c r="AY7" s="918">
        <f t="shared" si="27"/>
        <v>9899.7847868274039</v>
      </c>
      <c r="AZ7" s="917">
        <f t="shared" si="55"/>
        <v>10</v>
      </c>
      <c r="BB7" s="917">
        <f>'[10]Table 3 Levels 1&amp;2'!U7</f>
        <v>15618410</v>
      </c>
      <c r="BC7" s="917">
        <f t="shared" si="56"/>
        <v>15342626.5</v>
      </c>
      <c r="BD7" s="918">
        <f t="shared" si="57"/>
        <v>-275783.5</v>
      </c>
      <c r="BE7" s="917">
        <f>'[10]Table 3 Levels 1&amp;2'!AE7</f>
        <v>4174118.3046948002</v>
      </c>
      <c r="BF7" s="917">
        <f t="shared" si="58"/>
        <v>4024955</v>
      </c>
      <c r="BG7" s="918">
        <f t="shared" si="59"/>
        <v>-149163.30469480017</v>
      </c>
      <c r="BH7" s="917">
        <f>'[10]Table 3 Levels 1&amp;2'!AN7</f>
        <v>2565288.7999999998</v>
      </c>
      <c r="BI7" s="917">
        <f t="shared" si="60"/>
        <v>2566017</v>
      </c>
      <c r="BJ7" s="918">
        <f t="shared" si="61"/>
        <v>728.20000000018626</v>
      </c>
      <c r="BK7" s="917">
        <f>'[10]Table 3 Levels 1&amp;2'!AP7</f>
        <v>22357817.104694802</v>
      </c>
      <c r="BL7" s="917">
        <f t="shared" si="62"/>
        <v>21933598.5</v>
      </c>
      <c r="BM7" s="918">
        <f t="shared" si="63"/>
        <v>-424218.60469480231</v>
      </c>
      <c r="BN7" s="917">
        <f>'[10]Table 3 Levels 1&amp;2'!AQ7</f>
        <v>6518.3140246923622</v>
      </c>
      <c r="BO7" s="917">
        <f t="shared" si="64"/>
        <v>6449.1615701264336</v>
      </c>
      <c r="BP7" s="918">
        <f t="shared" si="65"/>
        <v>-69.152454565928565</v>
      </c>
      <c r="BQ7" s="904">
        <f>'[10]Table 3 Levels 1&amp;2'!C7</f>
        <v>3430</v>
      </c>
      <c r="BR7" s="904">
        <f t="shared" si="66"/>
        <v>3401</v>
      </c>
      <c r="BS7" s="329">
        <f t="shared" si="67"/>
        <v>-29</v>
      </c>
      <c r="BT7" s="904">
        <f>'[10]Table 3 Levels 1&amp;2'!P7</f>
        <v>5115</v>
      </c>
      <c r="BU7" s="904">
        <f t="shared" si="68"/>
        <v>5101.6433100000004</v>
      </c>
      <c r="BV7" s="329">
        <f t="shared" si="69"/>
        <v>-13.356689999999617</v>
      </c>
    </row>
    <row r="8" spans="1:74" s="939" customFormat="1" ht="15.6" customHeight="1">
      <c r="A8" s="921">
        <v>5</v>
      </c>
      <c r="B8" s="922" t="s">
        <v>43</v>
      </c>
      <c r="C8" s="922">
        <f>+'8_2.1.16 SIS'!AL7</f>
        <v>5526</v>
      </c>
      <c r="D8" s="923">
        <f>'[9]At-Risk'!AL7</f>
        <v>4688</v>
      </c>
      <c r="E8" s="923">
        <f t="shared" si="28"/>
        <v>1031.3599999999999</v>
      </c>
      <c r="F8" s="923">
        <f>[9]CTE!AL7</f>
        <v>3084.5</v>
      </c>
      <c r="G8" s="923">
        <f t="shared" si="29"/>
        <v>185.07</v>
      </c>
      <c r="H8" s="923">
        <f>[9]SWD!AL7</f>
        <v>563</v>
      </c>
      <c r="I8" s="923">
        <f t="shared" si="30"/>
        <v>844.5</v>
      </c>
      <c r="J8" s="923">
        <f>[9]GT!AL7</f>
        <v>20</v>
      </c>
      <c r="K8" s="923">
        <f t="shared" si="31"/>
        <v>12</v>
      </c>
      <c r="L8" s="923">
        <f t="shared" si="16"/>
        <v>1974</v>
      </c>
      <c r="M8" s="924">
        <f t="shared" si="17"/>
        <v>5.2639999999999999E-2</v>
      </c>
      <c r="N8" s="923">
        <f t="shared" si="18"/>
        <v>290.88864000000001</v>
      </c>
      <c r="O8" s="923">
        <f t="shared" si="32"/>
        <v>2363.81864</v>
      </c>
      <c r="P8" s="925">
        <f t="shared" si="19"/>
        <v>7889.8186399999995</v>
      </c>
      <c r="Q8" s="926">
        <f t="shared" si="33"/>
        <v>3961</v>
      </c>
      <c r="R8" s="926">
        <f t="shared" si="20"/>
        <v>31251572</v>
      </c>
      <c r="S8" s="926">
        <f>'6_Local Deduct Calc'!J11</f>
        <v>5915173</v>
      </c>
      <c r="T8" s="926">
        <f t="shared" si="34"/>
        <v>5915173</v>
      </c>
      <c r="U8" s="927">
        <f t="shared" si="35"/>
        <v>25336399</v>
      </c>
      <c r="V8" s="928">
        <f t="shared" si="70"/>
        <v>0.81069999999999998</v>
      </c>
      <c r="W8" s="929">
        <f t="shared" si="36"/>
        <v>0.1893</v>
      </c>
      <c r="X8" s="930">
        <f t="shared" si="21"/>
        <v>1070.4258052841114</v>
      </c>
      <c r="Y8" s="926">
        <f>'7_Local Revenue'!AQ12</f>
        <v>11505349</v>
      </c>
      <c r="Z8" s="926">
        <f t="shared" si="37"/>
        <v>5590176</v>
      </c>
      <c r="AA8" s="931">
        <f t="shared" si="38"/>
        <v>0</v>
      </c>
      <c r="AB8" s="932">
        <f t="shared" si="39"/>
        <v>10625534.48</v>
      </c>
      <c r="AC8" s="932">
        <f t="shared" si="40"/>
        <v>5590176</v>
      </c>
      <c r="AD8" s="926">
        <f t="shared" si="41"/>
        <v>1820138.944896</v>
      </c>
      <c r="AE8" s="933">
        <f t="shared" si="42"/>
        <v>3770037</v>
      </c>
      <c r="AF8" s="932">
        <f t="shared" si="43"/>
        <v>682</v>
      </c>
      <c r="AG8" s="934">
        <f t="shared" si="44"/>
        <v>0.6744</v>
      </c>
      <c r="AH8" s="933">
        <f t="shared" si="45"/>
        <v>29106436</v>
      </c>
      <c r="AI8" s="932">
        <f t="shared" si="22"/>
        <v>5267</v>
      </c>
      <c r="AJ8" s="933">
        <f>+'3A_Level 3'!O10</f>
        <v>932397</v>
      </c>
      <c r="AK8" s="932">
        <f t="shared" si="23"/>
        <v>168.72909880564603</v>
      </c>
      <c r="AL8" s="933">
        <f t="shared" si="46"/>
        <v>30038833</v>
      </c>
      <c r="AM8" s="932">
        <f t="shared" si="24"/>
        <v>5435.9089757509955</v>
      </c>
      <c r="AN8" s="935">
        <f>+'3A_Level 3'!P10</f>
        <v>4004356</v>
      </c>
      <c r="AO8" s="936">
        <f t="shared" si="25"/>
        <v>724.63916033297141</v>
      </c>
      <c r="AP8" s="933">
        <f t="shared" si="47"/>
        <v>33110792</v>
      </c>
      <c r="AQ8" s="932">
        <f t="shared" si="48"/>
        <v>5991.819037278321</v>
      </c>
      <c r="AR8" s="934">
        <f t="shared" si="49"/>
        <v>0.74212585978693224</v>
      </c>
      <c r="AS8" s="937">
        <f t="shared" si="50"/>
        <v>4</v>
      </c>
      <c r="AT8" s="932">
        <f t="shared" si="51"/>
        <v>11505349</v>
      </c>
      <c r="AU8" s="932">
        <f t="shared" si="26"/>
        <v>2082.04</v>
      </c>
      <c r="AV8" s="937">
        <f t="shared" si="52"/>
        <v>67</v>
      </c>
      <c r="AW8" s="934">
        <f t="shared" si="53"/>
        <v>0.25787414021306776</v>
      </c>
      <c r="AX8" s="937">
        <f t="shared" si="54"/>
        <v>44616141</v>
      </c>
      <c r="AY8" s="938">
        <f t="shared" si="27"/>
        <v>8073.8583061889249</v>
      </c>
      <c r="AZ8" s="937">
        <f t="shared" si="55"/>
        <v>68</v>
      </c>
      <c r="BB8" s="937">
        <f>'[10]Table 3 Levels 1&amp;2'!U8</f>
        <v>25237626</v>
      </c>
      <c r="BC8" s="937">
        <f t="shared" si="56"/>
        <v>25336399</v>
      </c>
      <c r="BD8" s="938">
        <f t="shared" si="57"/>
        <v>98773</v>
      </c>
      <c r="BE8" s="937">
        <f>'[10]Table 3 Levels 1&amp;2'!AE8</f>
        <v>3540118.9725919999</v>
      </c>
      <c r="BF8" s="937">
        <f t="shared" si="58"/>
        <v>3770037</v>
      </c>
      <c r="BG8" s="938">
        <f t="shared" si="59"/>
        <v>229918.02740800008</v>
      </c>
      <c r="BH8" s="937">
        <f>'[10]Table 3 Levels 1&amp;2'!AN8</f>
        <v>4000243.61</v>
      </c>
      <c r="BI8" s="937">
        <f t="shared" si="60"/>
        <v>4004356</v>
      </c>
      <c r="BJ8" s="938">
        <f t="shared" si="61"/>
        <v>4112.3900000001304</v>
      </c>
      <c r="BK8" s="937">
        <f>'[10]Table 3 Levels 1&amp;2'!AP8</f>
        <v>32777988.582591999</v>
      </c>
      <c r="BL8" s="937">
        <f t="shared" si="62"/>
        <v>33110792</v>
      </c>
      <c r="BM8" s="938">
        <f t="shared" si="63"/>
        <v>332803.41740800068</v>
      </c>
      <c r="BN8" s="937">
        <f>'[10]Table 3 Levels 1&amp;2'!AQ8</f>
        <v>5883.6813108224733</v>
      </c>
      <c r="BO8" s="937">
        <f t="shared" si="64"/>
        <v>5991.819037278321</v>
      </c>
      <c r="BP8" s="938">
        <f t="shared" si="65"/>
        <v>108.13772645584777</v>
      </c>
      <c r="BQ8" s="922">
        <f>'[10]Table 3 Levels 1&amp;2'!C8</f>
        <v>5571</v>
      </c>
      <c r="BR8" s="922">
        <f t="shared" si="66"/>
        <v>5526</v>
      </c>
      <c r="BS8" s="940">
        <f t="shared" si="67"/>
        <v>-45</v>
      </c>
      <c r="BT8" s="922">
        <f>'[10]Table 3 Levels 1&amp;2'!P8</f>
        <v>7882</v>
      </c>
      <c r="BU8" s="922">
        <f t="shared" si="68"/>
        <v>7889.8186399999995</v>
      </c>
      <c r="BV8" s="940">
        <f t="shared" si="69"/>
        <v>7.8186399999995047</v>
      </c>
    </row>
    <row r="9" spans="1:74" s="919" customFormat="1" ht="15.6" customHeight="1">
      <c r="A9" s="903">
        <v>6</v>
      </c>
      <c r="B9" s="904" t="s">
        <v>44</v>
      </c>
      <c r="C9" s="905">
        <f>+'8_2.1.16 SIS'!AL8</f>
        <v>5924</v>
      </c>
      <c r="D9" s="905">
        <f>'[9]At-Risk'!AL8</f>
        <v>3379</v>
      </c>
      <c r="E9" s="905">
        <f t="shared" si="28"/>
        <v>743.38</v>
      </c>
      <c r="F9" s="905">
        <f>[9]CTE!AL8</f>
        <v>1960</v>
      </c>
      <c r="G9" s="905">
        <f t="shared" si="29"/>
        <v>117.6</v>
      </c>
      <c r="H9" s="905">
        <f>[9]SWD!AL8</f>
        <v>854</v>
      </c>
      <c r="I9" s="905">
        <f t="shared" si="30"/>
        <v>1281</v>
      </c>
      <c r="J9" s="905">
        <f>[9]GT!AL8</f>
        <v>55</v>
      </c>
      <c r="K9" s="905">
        <f t="shared" si="31"/>
        <v>33</v>
      </c>
      <c r="L9" s="906">
        <f t="shared" si="16"/>
        <v>1576</v>
      </c>
      <c r="M9" s="907">
        <f t="shared" si="17"/>
        <v>4.2029999999999998E-2</v>
      </c>
      <c r="N9" s="905">
        <f t="shared" si="18"/>
        <v>248.98571999999999</v>
      </c>
      <c r="O9" s="905">
        <f t="shared" si="32"/>
        <v>2423.9657200000001</v>
      </c>
      <c r="P9" s="905">
        <f t="shared" si="19"/>
        <v>8347.9657200000001</v>
      </c>
      <c r="Q9" s="908">
        <f t="shared" si="33"/>
        <v>3961</v>
      </c>
      <c r="R9" s="908">
        <f t="shared" si="20"/>
        <v>33066292</v>
      </c>
      <c r="S9" s="908">
        <f>'6_Local Deduct Calc'!J12</f>
        <v>8837063.5</v>
      </c>
      <c r="T9" s="908">
        <f t="shared" si="34"/>
        <v>8837063.5</v>
      </c>
      <c r="U9" s="909">
        <f t="shared" si="35"/>
        <v>24229228.5</v>
      </c>
      <c r="V9" s="910">
        <f t="shared" si="70"/>
        <v>0.73270000000000002</v>
      </c>
      <c r="W9" s="910">
        <f t="shared" si="36"/>
        <v>0.26729999999999998</v>
      </c>
      <c r="X9" s="911">
        <f t="shared" si="21"/>
        <v>1491.7392808912896</v>
      </c>
      <c r="Y9" s="908">
        <f>'7_Local Revenue'!AQ13</f>
        <v>25111179.5</v>
      </c>
      <c r="Z9" s="908">
        <f t="shared" si="37"/>
        <v>16274116</v>
      </c>
      <c r="AA9" s="325">
        <f t="shared" si="38"/>
        <v>0</v>
      </c>
      <c r="AB9" s="912">
        <f t="shared" si="39"/>
        <v>11242539.280000001</v>
      </c>
      <c r="AC9" s="912">
        <f t="shared" si="40"/>
        <v>11242539.280000001</v>
      </c>
      <c r="AD9" s="908">
        <f t="shared" si="41"/>
        <v>5168824.8892156798</v>
      </c>
      <c r="AE9" s="913">
        <f t="shared" si="42"/>
        <v>6073714</v>
      </c>
      <c r="AF9" s="912">
        <f t="shared" si="43"/>
        <v>1025</v>
      </c>
      <c r="AG9" s="914">
        <f t="shared" si="44"/>
        <v>0.54020000000000001</v>
      </c>
      <c r="AH9" s="913">
        <f t="shared" si="45"/>
        <v>30302942.5</v>
      </c>
      <c r="AI9" s="912">
        <f t="shared" si="22"/>
        <v>5115</v>
      </c>
      <c r="AJ9" s="913">
        <f>+'3A_Level 3'!O11</f>
        <v>999551</v>
      </c>
      <c r="AK9" s="912">
        <f t="shared" si="23"/>
        <v>168.72906819716408</v>
      </c>
      <c r="AL9" s="913">
        <f t="shared" si="46"/>
        <v>31302493.5</v>
      </c>
      <c r="AM9" s="912">
        <f t="shared" si="24"/>
        <v>5284.0130823767722</v>
      </c>
      <c r="AN9" s="915">
        <f>+'3A_Level 3'!P11</f>
        <v>4230975</v>
      </c>
      <c r="AO9" s="916">
        <f t="shared" si="25"/>
        <v>714.20914922349766</v>
      </c>
      <c r="AP9" s="913">
        <f t="shared" si="47"/>
        <v>34533917.5</v>
      </c>
      <c r="AQ9" s="912">
        <f t="shared" si="48"/>
        <v>5829.4931634031063</v>
      </c>
      <c r="AR9" s="914">
        <f t="shared" si="49"/>
        <v>0.63233275062561123</v>
      </c>
      <c r="AS9" s="917">
        <f t="shared" si="50"/>
        <v>34</v>
      </c>
      <c r="AT9" s="912">
        <f t="shared" si="51"/>
        <v>20079602.780000001</v>
      </c>
      <c r="AU9" s="912">
        <f t="shared" si="26"/>
        <v>3389.53</v>
      </c>
      <c r="AV9" s="917">
        <f t="shared" si="52"/>
        <v>40</v>
      </c>
      <c r="AW9" s="914">
        <f t="shared" si="53"/>
        <v>0.36766724937438883</v>
      </c>
      <c r="AX9" s="917">
        <f t="shared" si="54"/>
        <v>54613520.280000001</v>
      </c>
      <c r="AY9" s="918">
        <f t="shared" si="27"/>
        <v>9219.0277312626604</v>
      </c>
      <c r="AZ9" s="917">
        <f t="shared" si="55"/>
        <v>36</v>
      </c>
      <c r="BB9" s="917">
        <f>'[10]Table 3 Levels 1&amp;2'!U9</f>
        <v>23739278.5</v>
      </c>
      <c r="BC9" s="917">
        <f t="shared" si="56"/>
        <v>24229228.5</v>
      </c>
      <c r="BD9" s="918">
        <f t="shared" si="57"/>
        <v>489950</v>
      </c>
      <c r="BE9" s="917">
        <f>'[10]Table 3 Levels 1&amp;2'!AE9</f>
        <v>5925983.3116896003</v>
      </c>
      <c r="BF9" s="917">
        <f t="shared" si="58"/>
        <v>6073714</v>
      </c>
      <c r="BG9" s="918">
        <f t="shared" si="59"/>
        <v>147730.68831039965</v>
      </c>
      <c r="BH9" s="917">
        <f>'[10]Table 3 Levels 1&amp;2'!AN9</f>
        <v>4137440.5599999996</v>
      </c>
      <c r="BI9" s="917">
        <f t="shared" si="60"/>
        <v>4230975</v>
      </c>
      <c r="BJ9" s="918">
        <f t="shared" si="61"/>
        <v>93534.44000000041</v>
      </c>
      <c r="BK9" s="917">
        <f>'[10]Table 3 Levels 1&amp;2'!AP9</f>
        <v>33802702.371689603</v>
      </c>
      <c r="BL9" s="917">
        <f t="shared" si="62"/>
        <v>34533917.5</v>
      </c>
      <c r="BM9" s="918">
        <f t="shared" si="63"/>
        <v>731215.12831039727</v>
      </c>
      <c r="BN9" s="917">
        <f>'[10]Table 3 Levels 1&amp;2'!AQ9</f>
        <v>5781.2044418829491</v>
      </c>
      <c r="BO9" s="917">
        <f t="shared" si="64"/>
        <v>5829.4931634031063</v>
      </c>
      <c r="BP9" s="918">
        <f t="shared" si="65"/>
        <v>48.288721520157196</v>
      </c>
      <c r="BQ9" s="905">
        <f>'[10]Table 3 Levels 1&amp;2'!C9</f>
        <v>5847</v>
      </c>
      <c r="BR9" s="905">
        <f t="shared" si="66"/>
        <v>5924</v>
      </c>
      <c r="BS9" s="920">
        <f t="shared" si="67"/>
        <v>77</v>
      </c>
      <c r="BT9" s="905">
        <f>'[10]Table 3 Levels 1&amp;2'!P9</f>
        <v>8205</v>
      </c>
      <c r="BU9" s="905">
        <f t="shared" si="68"/>
        <v>8347.9657200000001</v>
      </c>
      <c r="BV9" s="920">
        <f t="shared" si="69"/>
        <v>142.96572000000015</v>
      </c>
    </row>
    <row r="10" spans="1:74" s="919" customFormat="1" ht="15.6" customHeight="1">
      <c r="A10" s="903">
        <v>7</v>
      </c>
      <c r="B10" s="904" t="s">
        <v>45</v>
      </c>
      <c r="C10" s="904">
        <f>+'8_2.1.16 SIS'!AL9</f>
        <v>2153</v>
      </c>
      <c r="D10" s="905">
        <f>'[9]At-Risk'!AL9</f>
        <v>1500</v>
      </c>
      <c r="E10" s="905">
        <f t="shared" si="28"/>
        <v>330</v>
      </c>
      <c r="F10" s="905">
        <f>[9]CTE!AL9</f>
        <v>971</v>
      </c>
      <c r="G10" s="905">
        <f t="shared" si="29"/>
        <v>58.26</v>
      </c>
      <c r="H10" s="905">
        <f>[9]SWD!AL9</f>
        <v>228</v>
      </c>
      <c r="I10" s="905">
        <f t="shared" si="30"/>
        <v>342</v>
      </c>
      <c r="J10" s="905">
        <f>[9]GT!AL9</f>
        <v>55</v>
      </c>
      <c r="K10" s="905">
        <f t="shared" si="31"/>
        <v>33</v>
      </c>
      <c r="L10" s="905">
        <f t="shared" si="16"/>
        <v>5347</v>
      </c>
      <c r="M10" s="907">
        <f t="shared" si="17"/>
        <v>0.14258999999999999</v>
      </c>
      <c r="N10" s="905">
        <f t="shared" si="18"/>
        <v>306.99626999999998</v>
      </c>
      <c r="O10" s="905">
        <f t="shared" si="32"/>
        <v>1070.2562699999999</v>
      </c>
      <c r="P10" s="905">
        <f t="shared" si="19"/>
        <v>3223.2562699999999</v>
      </c>
      <c r="Q10" s="908">
        <f t="shared" si="33"/>
        <v>3961</v>
      </c>
      <c r="R10" s="908">
        <f t="shared" si="20"/>
        <v>12767318</v>
      </c>
      <c r="S10" s="908">
        <f>'6_Local Deduct Calc'!J13</f>
        <v>7893961</v>
      </c>
      <c r="T10" s="908">
        <f t="shared" si="34"/>
        <v>7893961</v>
      </c>
      <c r="U10" s="909">
        <f t="shared" si="35"/>
        <v>4873357</v>
      </c>
      <c r="V10" s="910">
        <f t="shared" si="70"/>
        <v>0.38169999999999998</v>
      </c>
      <c r="W10" s="910">
        <f t="shared" si="36"/>
        <v>0.61829999999999996</v>
      </c>
      <c r="X10" s="911">
        <f t="shared" si="21"/>
        <v>3666.4937296795169</v>
      </c>
      <c r="Y10" s="908">
        <f>'7_Local Revenue'!AQ14</f>
        <v>26446717</v>
      </c>
      <c r="Z10" s="908">
        <f t="shared" si="37"/>
        <v>18552756</v>
      </c>
      <c r="AA10" s="325">
        <f t="shared" si="38"/>
        <v>0</v>
      </c>
      <c r="AB10" s="912">
        <f t="shared" si="39"/>
        <v>4340888.12</v>
      </c>
      <c r="AC10" s="912">
        <f t="shared" si="40"/>
        <v>4340888.12</v>
      </c>
      <c r="AD10" s="908">
        <f t="shared" si="41"/>
        <v>4616430.3343051197</v>
      </c>
      <c r="AE10" s="913">
        <f t="shared" si="42"/>
        <v>0</v>
      </c>
      <c r="AF10" s="912">
        <f t="shared" si="43"/>
        <v>0</v>
      </c>
      <c r="AG10" s="914">
        <f t="shared" si="44"/>
        <v>0</v>
      </c>
      <c r="AH10" s="913">
        <f t="shared" si="45"/>
        <v>4873357</v>
      </c>
      <c r="AI10" s="912">
        <f t="shared" si="22"/>
        <v>2264</v>
      </c>
      <c r="AJ10" s="913">
        <f>+'3A_Level 3'!O12</f>
        <v>363274</v>
      </c>
      <c r="AK10" s="912">
        <f t="shared" si="23"/>
        <v>168.72921504876916</v>
      </c>
      <c r="AL10" s="913">
        <f t="shared" si="46"/>
        <v>5236631</v>
      </c>
      <c r="AM10" s="912">
        <f t="shared" si="24"/>
        <v>2432.2484904784023</v>
      </c>
      <c r="AN10" s="915">
        <f>+'3A_Level 3'!P12</f>
        <v>1992923</v>
      </c>
      <c r="AO10" s="916">
        <f t="shared" si="25"/>
        <v>925.64932652113328</v>
      </c>
      <c r="AP10" s="913">
        <f t="shared" si="47"/>
        <v>6866280</v>
      </c>
      <c r="AQ10" s="912">
        <f t="shared" si="48"/>
        <v>3189.1686019507665</v>
      </c>
      <c r="AR10" s="914">
        <f t="shared" si="49"/>
        <v>0.35946984897403811</v>
      </c>
      <c r="AS10" s="917">
        <f t="shared" si="50"/>
        <v>65</v>
      </c>
      <c r="AT10" s="912">
        <f t="shared" si="51"/>
        <v>12234849.119999999</v>
      </c>
      <c r="AU10" s="912">
        <f t="shared" si="26"/>
        <v>5682.7</v>
      </c>
      <c r="AV10" s="917">
        <f t="shared" si="52"/>
        <v>7</v>
      </c>
      <c r="AW10" s="914">
        <f t="shared" si="53"/>
        <v>0.640530151025962</v>
      </c>
      <c r="AX10" s="917">
        <f t="shared" si="54"/>
        <v>19101129.119999997</v>
      </c>
      <c r="AY10" s="918">
        <f t="shared" si="27"/>
        <v>8871.8667533673924</v>
      </c>
      <c r="AZ10" s="917">
        <f t="shared" si="55"/>
        <v>51</v>
      </c>
      <c r="BB10" s="917">
        <f>'[10]Table 3 Levels 1&amp;2'!U10</f>
        <v>4708974</v>
      </c>
      <c r="BC10" s="917">
        <f t="shared" si="56"/>
        <v>4873357</v>
      </c>
      <c r="BD10" s="918">
        <f t="shared" si="57"/>
        <v>164383</v>
      </c>
      <c r="BE10" s="917">
        <f>'[10]Table 3 Levels 1&amp;2'!AE10</f>
        <v>0</v>
      </c>
      <c r="BF10" s="917">
        <f t="shared" si="58"/>
        <v>0</v>
      </c>
      <c r="BG10" s="918">
        <f t="shared" si="59"/>
        <v>0</v>
      </c>
      <c r="BH10" s="917">
        <f>'[10]Table 3 Levels 1&amp;2'!AN10</f>
        <v>2022845.9199999997</v>
      </c>
      <c r="BI10" s="917">
        <f t="shared" si="60"/>
        <v>1992923</v>
      </c>
      <c r="BJ10" s="918">
        <f t="shared" si="61"/>
        <v>-29922.919999999693</v>
      </c>
      <c r="BK10" s="917">
        <f>'[10]Table 3 Levels 1&amp;2'!AP10</f>
        <v>6731819.9199999999</v>
      </c>
      <c r="BL10" s="917">
        <f t="shared" si="62"/>
        <v>6866280</v>
      </c>
      <c r="BM10" s="918">
        <f t="shared" si="63"/>
        <v>134460.08000000007</v>
      </c>
      <c r="BN10" s="917">
        <f>'[10]Table 3 Levels 1&amp;2'!AQ10</f>
        <v>3058.5279054975013</v>
      </c>
      <c r="BO10" s="917">
        <f t="shared" si="64"/>
        <v>3189.1686019507665</v>
      </c>
      <c r="BP10" s="918">
        <f t="shared" si="65"/>
        <v>130.64069645326526</v>
      </c>
      <c r="BQ10" s="904">
        <f>'[10]Table 3 Levels 1&amp;2'!C10</f>
        <v>2201</v>
      </c>
      <c r="BR10" s="904">
        <f t="shared" si="66"/>
        <v>2153</v>
      </c>
      <c r="BS10" s="329">
        <f t="shared" si="67"/>
        <v>-48</v>
      </c>
      <c r="BT10" s="904">
        <f>'[10]Table 3 Levels 1&amp;2'!P10</f>
        <v>3280</v>
      </c>
      <c r="BU10" s="904">
        <f t="shared" si="68"/>
        <v>3223.2562699999999</v>
      </c>
      <c r="BV10" s="329">
        <f t="shared" si="69"/>
        <v>-56.743730000000141</v>
      </c>
    </row>
    <row r="11" spans="1:74" s="919" customFormat="1" ht="15.6" customHeight="1">
      <c r="A11" s="903">
        <v>8</v>
      </c>
      <c r="B11" s="904" t="s">
        <v>46</v>
      </c>
      <c r="C11" s="904">
        <f>+'8_2.1.16 SIS'!AL10</f>
        <v>21765</v>
      </c>
      <c r="D11" s="905">
        <f>'[9]At-Risk'!AL10</f>
        <v>10860</v>
      </c>
      <c r="E11" s="905">
        <f t="shared" si="28"/>
        <v>2389.1999999999998</v>
      </c>
      <c r="F11" s="905">
        <f>[9]CTE!AL10</f>
        <v>6765</v>
      </c>
      <c r="G11" s="905">
        <f t="shared" si="29"/>
        <v>405.9</v>
      </c>
      <c r="H11" s="905">
        <f>[9]SWD!AL10</f>
        <v>2725</v>
      </c>
      <c r="I11" s="905">
        <f t="shared" si="30"/>
        <v>4087.5</v>
      </c>
      <c r="J11" s="905">
        <f>[9]GT!AL10</f>
        <v>1254</v>
      </c>
      <c r="K11" s="905">
        <f t="shared" si="31"/>
        <v>752.4</v>
      </c>
      <c r="L11" s="905">
        <f t="shared" si="16"/>
        <v>0</v>
      </c>
      <c r="M11" s="907">
        <f t="shared" si="17"/>
        <v>0</v>
      </c>
      <c r="N11" s="905">
        <f t="shared" si="18"/>
        <v>0</v>
      </c>
      <c r="O11" s="905">
        <f t="shared" si="32"/>
        <v>7635</v>
      </c>
      <c r="P11" s="905">
        <f t="shared" si="19"/>
        <v>29400</v>
      </c>
      <c r="Q11" s="908">
        <f t="shared" si="33"/>
        <v>3961</v>
      </c>
      <c r="R11" s="908">
        <f t="shared" si="20"/>
        <v>116453400</v>
      </c>
      <c r="S11" s="908">
        <f>'6_Local Deduct Calc'!J14</f>
        <v>35082911</v>
      </c>
      <c r="T11" s="908">
        <f t="shared" si="34"/>
        <v>35082911</v>
      </c>
      <c r="U11" s="909">
        <f t="shared" si="35"/>
        <v>81370489</v>
      </c>
      <c r="V11" s="910">
        <f t="shared" si="70"/>
        <v>0.69869999999999999</v>
      </c>
      <c r="W11" s="910">
        <f t="shared" si="36"/>
        <v>0.30130000000000001</v>
      </c>
      <c r="X11" s="911">
        <f t="shared" si="21"/>
        <v>1611.8957500574318</v>
      </c>
      <c r="Y11" s="908">
        <f>'7_Local Revenue'!AQ15</f>
        <v>100833899</v>
      </c>
      <c r="Z11" s="908">
        <f t="shared" si="37"/>
        <v>65750988</v>
      </c>
      <c r="AA11" s="325">
        <f t="shared" si="38"/>
        <v>0</v>
      </c>
      <c r="AB11" s="912">
        <f t="shared" si="39"/>
        <v>39594156</v>
      </c>
      <c r="AC11" s="912">
        <f t="shared" si="40"/>
        <v>39594156</v>
      </c>
      <c r="AD11" s="908">
        <f t="shared" si="41"/>
        <v>20519117.028816</v>
      </c>
      <c r="AE11" s="913">
        <f t="shared" si="42"/>
        <v>19075039</v>
      </c>
      <c r="AF11" s="912">
        <f t="shared" si="43"/>
        <v>876</v>
      </c>
      <c r="AG11" s="914">
        <f t="shared" si="44"/>
        <v>0.48180000000000001</v>
      </c>
      <c r="AH11" s="913">
        <f t="shared" si="45"/>
        <v>100445528</v>
      </c>
      <c r="AI11" s="912">
        <f t="shared" si="22"/>
        <v>4615</v>
      </c>
      <c r="AJ11" s="913">
        <f>+'3A_Level 3'!O13</f>
        <v>3672387</v>
      </c>
      <c r="AK11" s="912">
        <f t="shared" si="23"/>
        <v>168.72901447277741</v>
      </c>
      <c r="AL11" s="913">
        <f t="shared" si="46"/>
        <v>104117915</v>
      </c>
      <c r="AM11" s="912">
        <f t="shared" si="24"/>
        <v>4783.7314495750061</v>
      </c>
      <c r="AN11" s="915">
        <f>+'3A_Level 3'!P13</f>
        <v>19468553</v>
      </c>
      <c r="AO11" s="916">
        <f t="shared" si="25"/>
        <v>894.4889960946474</v>
      </c>
      <c r="AP11" s="913">
        <f t="shared" si="47"/>
        <v>119914081</v>
      </c>
      <c r="AQ11" s="912">
        <f t="shared" si="48"/>
        <v>5509.491431196876</v>
      </c>
      <c r="AR11" s="914">
        <f t="shared" si="49"/>
        <v>0.61623605303978168</v>
      </c>
      <c r="AS11" s="917">
        <f t="shared" si="50"/>
        <v>41</v>
      </c>
      <c r="AT11" s="912">
        <f t="shared" si="51"/>
        <v>74677067</v>
      </c>
      <c r="AU11" s="912">
        <f t="shared" si="26"/>
        <v>3431.06</v>
      </c>
      <c r="AV11" s="917">
        <f t="shared" si="52"/>
        <v>38</v>
      </c>
      <c r="AW11" s="914">
        <f t="shared" si="53"/>
        <v>0.38376394696021837</v>
      </c>
      <c r="AX11" s="917">
        <f t="shared" si="54"/>
        <v>194591148</v>
      </c>
      <c r="AY11" s="918">
        <f t="shared" si="27"/>
        <v>8940.5535492763611</v>
      </c>
      <c r="AZ11" s="917">
        <f t="shared" si="55"/>
        <v>46</v>
      </c>
      <c r="BB11" s="917">
        <f>'[10]Table 3 Levels 1&amp;2'!U11</f>
        <v>80090594.5</v>
      </c>
      <c r="BC11" s="917">
        <f t="shared" si="56"/>
        <v>81370489</v>
      </c>
      <c r="BD11" s="918">
        <f t="shared" si="57"/>
        <v>1279894.5</v>
      </c>
      <c r="BE11" s="917">
        <f>'[10]Table 3 Levels 1&amp;2'!AE11</f>
        <v>18711259.5286244</v>
      </c>
      <c r="BF11" s="917">
        <f t="shared" si="58"/>
        <v>19075039</v>
      </c>
      <c r="BG11" s="918">
        <f t="shared" si="59"/>
        <v>363779.4713755995</v>
      </c>
      <c r="BH11" s="917">
        <f>'[10]Table 3 Levels 1&amp;2'!AN11</f>
        <v>19294904.560000002</v>
      </c>
      <c r="BI11" s="917">
        <f t="shared" si="60"/>
        <v>19468553</v>
      </c>
      <c r="BJ11" s="918">
        <f t="shared" si="61"/>
        <v>173648.43999999762</v>
      </c>
      <c r="BK11" s="917">
        <f>'[10]Table 3 Levels 1&amp;2'!AP11</f>
        <v>118096758.5886244</v>
      </c>
      <c r="BL11" s="917">
        <f t="shared" si="62"/>
        <v>119914081</v>
      </c>
      <c r="BM11" s="918">
        <f t="shared" si="63"/>
        <v>1817322.4113755971</v>
      </c>
      <c r="BN11" s="917">
        <f>'[10]Table 3 Levels 1&amp;2'!AQ11</f>
        <v>5434.4833918652803</v>
      </c>
      <c r="BO11" s="917">
        <f t="shared" si="64"/>
        <v>5509.491431196876</v>
      </c>
      <c r="BP11" s="918">
        <f t="shared" si="65"/>
        <v>75.008039331595683</v>
      </c>
      <c r="BQ11" s="904">
        <f>'[10]Table 3 Levels 1&amp;2'!C11</f>
        <v>21731</v>
      </c>
      <c r="BR11" s="904">
        <f t="shared" si="66"/>
        <v>21765</v>
      </c>
      <c r="BS11" s="329">
        <f t="shared" si="67"/>
        <v>34</v>
      </c>
      <c r="BT11" s="904">
        <f>'[10]Table 3 Levels 1&amp;2'!P11</f>
        <v>29005</v>
      </c>
      <c r="BU11" s="904">
        <f t="shared" si="68"/>
        <v>29400</v>
      </c>
      <c r="BV11" s="329">
        <f t="shared" si="69"/>
        <v>395</v>
      </c>
    </row>
    <row r="12" spans="1:74" s="919" customFormat="1" ht="15.6" customHeight="1">
      <c r="A12" s="903">
        <v>9</v>
      </c>
      <c r="B12" s="904" t="s">
        <v>47</v>
      </c>
      <c r="C12" s="904">
        <f>+'8_2.1.16 SIS'!AL11</f>
        <v>40127</v>
      </c>
      <c r="D12" s="905">
        <f>'[9]At-Risk'!AL11</f>
        <v>27966</v>
      </c>
      <c r="E12" s="905">
        <f t="shared" si="28"/>
        <v>6152.52</v>
      </c>
      <c r="F12" s="905">
        <f>[9]CTE!AL11</f>
        <v>9814</v>
      </c>
      <c r="G12" s="905">
        <f t="shared" si="29"/>
        <v>588.84</v>
      </c>
      <c r="H12" s="905">
        <f>[9]SWD!AL11</f>
        <v>4213</v>
      </c>
      <c r="I12" s="905">
        <f t="shared" si="30"/>
        <v>6319.5</v>
      </c>
      <c r="J12" s="905">
        <f>[9]GT!AL11</f>
        <v>1676</v>
      </c>
      <c r="K12" s="905">
        <f t="shared" si="31"/>
        <v>1005.5999999999999</v>
      </c>
      <c r="L12" s="905">
        <f t="shared" si="16"/>
        <v>0</v>
      </c>
      <c r="M12" s="907">
        <f t="shared" si="17"/>
        <v>0</v>
      </c>
      <c r="N12" s="905">
        <f t="shared" si="18"/>
        <v>0</v>
      </c>
      <c r="O12" s="905">
        <f t="shared" si="32"/>
        <v>14066.460000000001</v>
      </c>
      <c r="P12" s="905">
        <f t="shared" si="19"/>
        <v>54193.46</v>
      </c>
      <c r="Q12" s="908">
        <f t="shared" si="33"/>
        <v>3961</v>
      </c>
      <c r="R12" s="908">
        <f t="shared" si="20"/>
        <v>214660295</v>
      </c>
      <c r="S12" s="908">
        <f>'6_Local Deduct Calc'!J15</f>
        <v>68714240.5</v>
      </c>
      <c r="T12" s="908">
        <f t="shared" si="34"/>
        <v>68714240.5</v>
      </c>
      <c r="U12" s="909">
        <f t="shared" si="35"/>
        <v>145946054.5</v>
      </c>
      <c r="V12" s="910">
        <f t="shared" si="70"/>
        <v>0.67989999999999995</v>
      </c>
      <c r="W12" s="910">
        <f t="shared" si="36"/>
        <v>0.3201</v>
      </c>
      <c r="X12" s="911">
        <f t="shared" si="21"/>
        <v>1712.4190819149201</v>
      </c>
      <c r="Y12" s="908">
        <f>'7_Local Revenue'!AQ16</f>
        <v>208676261.5</v>
      </c>
      <c r="Z12" s="908">
        <f t="shared" si="37"/>
        <v>139962021</v>
      </c>
      <c r="AA12" s="325">
        <f t="shared" si="38"/>
        <v>0</v>
      </c>
      <c r="AB12" s="912">
        <f t="shared" si="39"/>
        <v>72984500.300000012</v>
      </c>
      <c r="AC12" s="912">
        <f t="shared" si="40"/>
        <v>72984500.300000012</v>
      </c>
      <c r="AD12" s="908">
        <f t="shared" si="41"/>
        <v>40183222.299171604</v>
      </c>
      <c r="AE12" s="913">
        <f t="shared" si="42"/>
        <v>32801278</v>
      </c>
      <c r="AF12" s="912">
        <f t="shared" si="43"/>
        <v>817</v>
      </c>
      <c r="AG12" s="914">
        <f t="shared" si="44"/>
        <v>0.44940000000000002</v>
      </c>
      <c r="AH12" s="913">
        <f t="shared" si="45"/>
        <v>178747332.5</v>
      </c>
      <c r="AI12" s="912">
        <f t="shared" si="22"/>
        <v>4455</v>
      </c>
      <c r="AJ12" s="913">
        <f>+'3A_Level 3'!O14</f>
        <v>6770589</v>
      </c>
      <c r="AK12" s="912">
        <f t="shared" si="23"/>
        <v>168.72901039200539</v>
      </c>
      <c r="AL12" s="913">
        <f t="shared" si="46"/>
        <v>185517921.5</v>
      </c>
      <c r="AM12" s="912">
        <f t="shared" si="24"/>
        <v>4623.2691579235925</v>
      </c>
      <c r="AN12" s="915">
        <f>+'3A_Level 3'!P14</f>
        <v>36655574</v>
      </c>
      <c r="AO12" s="916">
        <f t="shared" si="25"/>
        <v>913.48902235402602</v>
      </c>
      <c r="AP12" s="913">
        <f t="shared" si="47"/>
        <v>215402906.5</v>
      </c>
      <c r="AQ12" s="912">
        <f t="shared" si="48"/>
        <v>5368.0291698856136</v>
      </c>
      <c r="AR12" s="914">
        <f t="shared" si="49"/>
        <v>0.60319773971538326</v>
      </c>
      <c r="AS12" s="917">
        <f t="shared" si="50"/>
        <v>45</v>
      </c>
      <c r="AT12" s="912">
        <f t="shared" si="51"/>
        <v>141698740.80000001</v>
      </c>
      <c r="AU12" s="912">
        <f t="shared" si="26"/>
        <v>3531.26</v>
      </c>
      <c r="AV12" s="917">
        <f t="shared" si="52"/>
        <v>31</v>
      </c>
      <c r="AW12" s="914">
        <f t="shared" si="53"/>
        <v>0.39680226028461674</v>
      </c>
      <c r="AX12" s="917">
        <f t="shared" si="54"/>
        <v>357101647.30000001</v>
      </c>
      <c r="AY12" s="918">
        <f t="shared" si="27"/>
        <v>8899.2859496099882</v>
      </c>
      <c r="AZ12" s="917">
        <f t="shared" si="55"/>
        <v>50</v>
      </c>
      <c r="BB12" s="917">
        <f>'[10]Table 3 Levels 1&amp;2'!U12</f>
        <v>145915611.5</v>
      </c>
      <c r="BC12" s="917">
        <f t="shared" si="56"/>
        <v>145946054.5</v>
      </c>
      <c r="BD12" s="918">
        <f t="shared" si="57"/>
        <v>30443</v>
      </c>
      <c r="BE12" s="917">
        <f>'[10]Table 3 Levels 1&amp;2'!AE12</f>
        <v>32864783.495802887</v>
      </c>
      <c r="BF12" s="917">
        <f t="shared" si="58"/>
        <v>32801278</v>
      </c>
      <c r="BG12" s="918">
        <f t="shared" si="59"/>
        <v>-63505.495802886784</v>
      </c>
      <c r="BH12" s="917">
        <f>'[10]Table 3 Levels 1&amp;2'!AN12</f>
        <v>36571556.759999998</v>
      </c>
      <c r="BI12" s="917">
        <f t="shared" si="60"/>
        <v>36655574</v>
      </c>
      <c r="BJ12" s="918">
        <f t="shared" si="61"/>
        <v>84017.240000002086</v>
      </c>
      <c r="BK12" s="917">
        <f>'[10]Table 3 Levels 1&amp;2'!AP12</f>
        <v>215351951.75580287</v>
      </c>
      <c r="BL12" s="917">
        <f t="shared" si="62"/>
        <v>215402906.5</v>
      </c>
      <c r="BM12" s="918">
        <f t="shared" si="63"/>
        <v>50954.744197130203</v>
      </c>
      <c r="BN12" s="917">
        <f>'[10]Table 3 Levels 1&amp;2'!AQ12</f>
        <v>5340.2755481774257</v>
      </c>
      <c r="BO12" s="917">
        <f t="shared" si="64"/>
        <v>5368.0291698856136</v>
      </c>
      <c r="BP12" s="918">
        <f t="shared" si="65"/>
        <v>27.753621708187893</v>
      </c>
      <c r="BQ12" s="904">
        <f>'[10]Table 3 Levels 1&amp;2'!C12</f>
        <v>40326</v>
      </c>
      <c r="BR12" s="904">
        <f t="shared" si="66"/>
        <v>40127</v>
      </c>
      <c r="BS12" s="329">
        <f t="shared" si="67"/>
        <v>-199</v>
      </c>
      <c r="BT12" s="904">
        <f>'[10]Table 3 Levels 1&amp;2'!P12</f>
        <v>54112</v>
      </c>
      <c r="BU12" s="904">
        <f t="shared" si="68"/>
        <v>54193.46</v>
      </c>
      <c r="BV12" s="329">
        <f t="shared" si="69"/>
        <v>81.459999999999127</v>
      </c>
    </row>
    <row r="13" spans="1:74" s="939" customFormat="1" ht="15.6" customHeight="1">
      <c r="A13" s="921">
        <v>10</v>
      </c>
      <c r="B13" s="922" t="s">
        <v>48</v>
      </c>
      <c r="C13" s="922">
        <f>+'8_2.1.16 SIS'!AL12</f>
        <v>32621</v>
      </c>
      <c r="D13" s="923">
        <f>'[9]At-Risk'!AL12</f>
        <v>18711</v>
      </c>
      <c r="E13" s="923">
        <f t="shared" si="28"/>
        <v>4116.42</v>
      </c>
      <c r="F13" s="923">
        <f>[9]CTE!AL12</f>
        <v>9286.5</v>
      </c>
      <c r="G13" s="923">
        <f t="shared" si="29"/>
        <v>557.18999999999994</v>
      </c>
      <c r="H13" s="923">
        <f>[9]SWD!AL12</f>
        <v>4942</v>
      </c>
      <c r="I13" s="923">
        <f t="shared" si="30"/>
        <v>7413</v>
      </c>
      <c r="J13" s="923">
        <f>[9]GT!AL12</f>
        <v>1223</v>
      </c>
      <c r="K13" s="923">
        <f t="shared" si="31"/>
        <v>733.8</v>
      </c>
      <c r="L13" s="923">
        <f t="shared" si="16"/>
        <v>0</v>
      </c>
      <c r="M13" s="924">
        <f t="shared" si="17"/>
        <v>0</v>
      </c>
      <c r="N13" s="923">
        <f t="shared" si="18"/>
        <v>0</v>
      </c>
      <c r="O13" s="923">
        <f t="shared" si="32"/>
        <v>12820.41</v>
      </c>
      <c r="P13" s="925">
        <f t="shared" si="19"/>
        <v>45441.41</v>
      </c>
      <c r="Q13" s="926">
        <f t="shared" si="33"/>
        <v>3961</v>
      </c>
      <c r="R13" s="926">
        <f t="shared" si="20"/>
        <v>179993425</v>
      </c>
      <c r="S13" s="926">
        <f>'6_Local Deduct Calc'!J16</f>
        <v>71181353</v>
      </c>
      <c r="T13" s="926">
        <f t="shared" si="34"/>
        <v>71181353</v>
      </c>
      <c r="U13" s="927">
        <f t="shared" si="35"/>
        <v>108812072</v>
      </c>
      <c r="V13" s="928">
        <f t="shared" si="70"/>
        <v>0.60450000000000004</v>
      </c>
      <c r="W13" s="929">
        <f t="shared" si="36"/>
        <v>0.39550000000000002</v>
      </c>
      <c r="X13" s="930">
        <f t="shared" si="21"/>
        <v>2182.0714570368782</v>
      </c>
      <c r="Y13" s="926">
        <f>'7_Local Revenue'!AQ17</f>
        <v>168637118</v>
      </c>
      <c r="Z13" s="926">
        <f>IF(Y13-T13&gt;0,Y13-T13,0)</f>
        <v>97455765</v>
      </c>
      <c r="AA13" s="931">
        <f t="shared" si="38"/>
        <v>0</v>
      </c>
      <c r="AB13" s="932">
        <f t="shared" si="39"/>
        <v>61197764.500000007</v>
      </c>
      <c r="AC13" s="932">
        <f t="shared" si="40"/>
        <v>61197764.500000007</v>
      </c>
      <c r="AD13" s="926">
        <f t="shared" si="41"/>
        <v>41630391.278770007</v>
      </c>
      <c r="AE13" s="933">
        <f t="shared" si="42"/>
        <v>19567373</v>
      </c>
      <c r="AF13" s="932">
        <f t="shared" si="43"/>
        <v>600</v>
      </c>
      <c r="AG13" s="934">
        <f t="shared" si="44"/>
        <v>0.31969999999999998</v>
      </c>
      <c r="AH13" s="933">
        <f t="shared" si="45"/>
        <v>128379445</v>
      </c>
      <c r="AI13" s="932">
        <f t="shared" si="22"/>
        <v>3935</v>
      </c>
      <c r="AJ13" s="933">
        <f>+'3A_Level 3'!O15</f>
        <v>5504109</v>
      </c>
      <c r="AK13" s="932">
        <f t="shared" si="23"/>
        <v>168.72900892063396</v>
      </c>
      <c r="AL13" s="933">
        <f t="shared" si="46"/>
        <v>133883554</v>
      </c>
      <c r="AM13" s="932">
        <f t="shared" si="24"/>
        <v>4104.2136660433462</v>
      </c>
      <c r="AN13" s="935">
        <f>+'3A_Level 3'!P15</f>
        <v>25338982</v>
      </c>
      <c r="AO13" s="936">
        <f t="shared" si="25"/>
        <v>776.76901382544986</v>
      </c>
      <c r="AP13" s="933">
        <f t="shared" si="47"/>
        <v>153718427</v>
      </c>
      <c r="AQ13" s="932">
        <f t="shared" si="48"/>
        <v>4712.2536709481619</v>
      </c>
      <c r="AR13" s="934">
        <f t="shared" si="49"/>
        <v>0.53729376555344743</v>
      </c>
      <c r="AS13" s="937">
        <f t="shared" si="50"/>
        <v>52</v>
      </c>
      <c r="AT13" s="932">
        <f t="shared" si="51"/>
        <v>132379117.5</v>
      </c>
      <c r="AU13" s="932">
        <f t="shared" si="26"/>
        <v>4058.1</v>
      </c>
      <c r="AV13" s="937">
        <f t="shared" si="52"/>
        <v>22</v>
      </c>
      <c r="AW13" s="934">
        <f t="shared" si="53"/>
        <v>0.46270623444655257</v>
      </c>
      <c r="AX13" s="937">
        <f t="shared" si="54"/>
        <v>286097544.5</v>
      </c>
      <c r="AY13" s="938">
        <f t="shared" si="27"/>
        <v>8770.348686428988</v>
      </c>
      <c r="AZ13" s="937">
        <f t="shared" si="55"/>
        <v>56</v>
      </c>
      <c r="BB13" s="937">
        <f>'[10]Table 3 Levels 1&amp;2'!U13</f>
        <v>113776770.5</v>
      </c>
      <c r="BC13" s="937">
        <f t="shared" si="56"/>
        <v>108812072</v>
      </c>
      <c r="BD13" s="938">
        <f t="shared" si="57"/>
        <v>-4964698.5</v>
      </c>
      <c r="BE13" s="937">
        <f>'[10]Table 3 Levels 1&amp;2'!AE13</f>
        <v>22282389.855554879</v>
      </c>
      <c r="BF13" s="937">
        <f t="shared" si="58"/>
        <v>19567373</v>
      </c>
      <c r="BG13" s="938">
        <f t="shared" si="59"/>
        <v>-2715016.8555548787</v>
      </c>
      <c r="BH13" s="937">
        <f>'[10]Table 3 Levels 1&amp;2'!AN13</f>
        <v>25096240.400000002</v>
      </c>
      <c r="BI13" s="937">
        <f t="shared" si="60"/>
        <v>25338982</v>
      </c>
      <c r="BJ13" s="938">
        <f t="shared" si="61"/>
        <v>242741.59999999776</v>
      </c>
      <c r="BK13" s="937">
        <f>'[10]Table 3 Levels 1&amp;2'!AP13</f>
        <v>161155400.75555488</v>
      </c>
      <c r="BL13" s="937">
        <f t="shared" si="62"/>
        <v>153718427</v>
      </c>
      <c r="BM13" s="938">
        <f t="shared" si="63"/>
        <v>-7436973.7555548847</v>
      </c>
      <c r="BN13" s="937">
        <f>'[10]Table 3 Levels 1&amp;2'!AQ13</f>
        <v>4945.6928266243631</v>
      </c>
      <c r="BO13" s="937">
        <f t="shared" si="64"/>
        <v>4712.2536709481619</v>
      </c>
      <c r="BP13" s="938">
        <f t="shared" si="65"/>
        <v>-233.43915567620115</v>
      </c>
      <c r="BQ13" s="922">
        <f>'[10]Table 3 Levels 1&amp;2'!C13</f>
        <v>32585</v>
      </c>
      <c r="BR13" s="922">
        <f t="shared" si="66"/>
        <v>32621</v>
      </c>
      <c r="BS13" s="940">
        <f t="shared" si="67"/>
        <v>36</v>
      </c>
      <c r="BT13" s="922">
        <f>'[10]Table 3 Levels 1&amp;2'!P13</f>
        <v>45634</v>
      </c>
      <c r="BU13" s="922">
        <f t="shared" si="68"/>
        <v>45441.41</v>
      </c>
      <c r="BV13" s="940">
        <f t="shared" si="69"/>
        <v>-192.58999999999651</v>
      </c>
    </row>
    <row r="14" spans="1:74" s="919" customFormat="1" ht="15.6" customHeight="1">
      <c r="A14" s="903">
        <v>11</v>
      </c>
      <c r="B14" s="904" t="s">
        <v>49</v>
      </c>
      <c r="C14" s="905">
        <f>+'8_2.1.16 SIS'!AL13</f>
        <v>1572</v>
      </c>
      <c r="D14" s="905">
        <f>'[9]At-Risk'!AL13</f>
        <v>1124</v>
      </c>
      <c r="E14" s="905">
        <f t="shared" si="28"/>
        <v>247.28</v>
      </c>
      <c r="F14" s="905">
        <f>[9]CTE!AL13</f>
        <v>937</v>
      </c>
      <c r="G14" s="905">
        <f t="shared" si="29"/>
        <v>56.22</v>
      </c>
      <c r="H14" s="905">
        <f>[9]SWD!AL13</f>
        <v>297</v>
      </c>
      <c r="I14" s="905">
        <f t="shared" si="30"/>
        <v>445.5</v>
      </c>
      <c r="J14" s="905">
        <f>[9]GT!AL13</f>
        <v>43</v>
      </c>
      <c r="K14" s="905">
        <f t="shared" si="31"/>
        <v>25.8</v>
      </c>
      <c r="L14" s="906">
        <f t="shared" si="16"/>
        <v>5928</v>
      </c>
      <c r="M14" s="907">
        <f t="shared" si="17"/>
        <v>0.15808</v>
      </c>
      <c r="N14" s="905">
        <f t="shared" si="18"/>
        <v>248.50175999999999</v>
      </c>
      <c r="O14" s="905">
        <f t="shared" si="32"/>
        <v>1023.3017599999999</v>
      </c>
      <c r="P14" s="905">
        <f t="shared" si="19"/>
        <v>2595.3017599999998</v>
      </c>
      <c r="Q14" s="908">
        <f t="shared" si="33"/>
        <v>3961</v>
      </c>
      <c r="R14" s="908">
        <f t="shared" si="20"/>
        <v>10279990</v>
      </c>
      <c r="S14" s="908">
        <f>'6_Local Deduct Calc'!J17</f>
        <v>1779485</v>
      </c>
      <c r="T14" s="908">
        <f t="shared" si="34"/>
        <v>1779485</v>
      </c>
      <c r="U14" s="909">
        <f t="shared" si="35"/>
        <v>8500505</v>
      </c>
      <c r="V14" s="910">
        <f t="shared" si="70"/>
        <v>0.82689999999999997</v>
      </c>
      <c r="W14" s="910">
        <f t="shared" si="36"/>
        <v>0.1731</v>
      </c>
      <c r="X14" s="911">
        <f t="shared" si="21"/>
        <v>1131.987913486005</v>
      </c>
      <c r="Y14" s="908">
        <f>'7_Local Revenue'!AQ18</f>
        <v>5391630</v>
      </c>
      <c r="Z14" s="908">
        <f t="shared" si="37"/>
        <v>3612145</v>
      </c>
      <c r="AA14" s="325">
        <f t="shared" si="38"/>
        <v>0</v>
      </c>
      <c r="AB14" s="912">
        <f t="shared" si="39"/>
        <v>3495196.6</v>
      </c>
      <c r="AC14" s="912">
        <f t="shared" si="40"/>
        <v>3495196.6</v>
      </c>
      <c r="AD14" s="908">
        <f t="shared" si="41"/>
        <v>1040631.8741112</v>
      </c>
      <c r="AE14" s="913">
        <f t="shared" si="42"/>
        <v>2454565</v>
      </c>
      <c r="AF14" s="912">
        <f t="shared" si="43"/>
        <v>1561</v>
      </c>
      <c r="AG14" s="914">
        <f t="shared" si="44"/>
        <v>0.70230000000000004</v>
      </c>
      <c r="AH14" s="913">
        <f t="shared" si="45"/>
        <v>10955070</v>
      </c>
      <c r="AI14" s="912">
        <f t="shared" si="22"/>
        <v>6969</v>
      </c>
      <c r="AJ14" s="913">
        <f>+'3A_Level 3'!O16</f>
        <v>265242</v>
      </c>
      <c r="AK14" s="912">
        <f t="shared" si="23"/>
        <v>168.7290076335878</v>
      </c>
      <c r="AL14" s="913">
        <f t="shared" si="46"/>
        <v>11220312</v>
      </c>
      <c r="AM14" s="912">
        <f t="shared" si="24"/>
        <v>7137.6030534351148</v>
      </c>
      <c r="AN14" s="915">
        <f>+'3A_Level 3'!P16</f>
        <v>1375939</v>
      </c>
      <c r="AO14" s="916">
        <f t="shared" si="25"/>
        <v>875.279262086514</v>
      </c>
      <c r="AP14" s="913">
        <f t="shared" si="47"/>
        <v>12331009</v>
      </c>
      <c r="AQ14" s="912">
        <f t="shared" si="48"/>
        <v>7844.1533078880411</v>
      </c>
      <c r="AR14" s="914">
        <f t="shared" si="49"/>
        <v>0.70039905165662741</v>
      </c>
      <c r="AS14" s="917">
        <f t="shared" si="50"/>
        <v>15</v>
      </c>
      <c r="AT14" s="912">
        <f t="shared" si="51"/>
        <v>5274681.5999999996</v>
      </c>
      <c r="AU14" s="912">
        <f t="shared" si="26"/>
        <v>3355.4</v>
      </c>
      <c r="AV14" s="917">
        <f t="shared" si="52"/>
        <v>41</v>
      </c>
      <c r="AW14" s="914">
        <f t="shared" si="53"/>
        <v>0.29960094834337253</v>
      </c>
      <c r="AX14" s="917">
        <f t="shared" si="54"/>
        <v>17605690.600000001</v>
      </c>
      <c r="AY14" s="918">
        <f t="shared" si="27"/>
        <v>11199.54872773537</v>
      </c>
      <c r="AZ14" s="917">
        <f t="shared" si="55"/>
        <v>3</v>
      </c>
      <c r="BB14" s="917">
        <f>'[10]Table 3 Levels 1&amp;2'!U14</f>
        <v>8510659</v>
      </c>
      <c r="BC14" s="917">
        <f t="shared" si="56"/>
        <v>8500505</v>
      </c>
      <c r="BD14" s="918">
        <f t="shared" si="57"/>
        <v>-10154</v>
      </c>
      <c r="BE14" s="917">
        <f>'[10]Table 3 Levels 1&amp;2'!AE14</f>
        <v>2441090.7965152003</v>
      </c>
      <c r="BF14" s="917">
        <f t="shared" si="58"/>
        <v>2454565</v>
      </c>
      <c r="BG14" s="918">
        <f t="shared" si="59"/>
        <v>13474.203484799713</v>
      </c>
      <c r="BH14" s="917">
        <f>'[10]Table 3 Levels 1&amp;2'!AN14</f>
        <v>1372527</v>
      </c>
      <c r="BI14" s="917">
        <f t="shared" si="60"/>
        <v>1375939</v>
      </c>
      <c r="BJ14" s="918">
        <f t="shared" si="61"/>
        <v>3412</v>
      </c>
      <c r="BK14" s="917">
        <f>'[10]Table 3 Levels 1&amp;2'!AP14</f>
        <v>12324276.7965152</v>
      </c>
      <c r="BL14" s="917">
        <f t="shared" si="62"/>
        <v>12331009</v>
      </c>
      <c r="BM14" s="918">
        <f t="shared" si="63"/>
        <v>6732.2034847997129</v>
      </c>
      <c r="BN14" s="917">
        <f>'[10]Table 3 Levels 1&amp;2'!AQ14</f>
        <v>7800.1751876678481</v>
      </c>
      <c r="BO14" s="917">
        <f t="shared" si="64"/>
        <v>7844.1533078880411</v>
      </c>
      <c r="BP14" s="918">
        <f t="shared" si="65"/>
        <v>43.978120220192977</v>
      </c>
      <c r="BQ14" s="905">
        <f>'[10]Table 3 Levels 1&amp;2'!C14</f>
        <v>1580</v>
      </c>
      <c r="BR14" s="905">
        <f t="shared" si="66"/>
        <v>1572</v>
      </c>
      <c r="BS14" s="920">
        <f t="shared" si="67"/>
        <v>-8</v>
      </c>
      <c r="BT14" s="905">
        <f>'[10]Table 3 Levels 1&amp;2'!P14</f>
        <v>2615</v>
      </c>
      <c r="BU14" s="905">
        <f t="shared" si="68"/>
        <v>2595.3017599999998</v>
      </c>
      <c r="BV14" s="920">
        <f t="shared" si="69"/>
        <v>-19.698240000000169</v>
      </c>
    </row>
    <row r="15" spans="1:74" s="919" customFormat="1" ht="15.6" customHeight="1">
      <c r="A15" s="903">
        <v>12</v>
      </c>
      <c r="B15" s="904" t="s">
        <v>50</v>
      </c>
      <c r="C15" s="904">
        <f>+'8_2.1.16 SIS'!AL14</f>
        <v>1292</v>
      </c>
      <c r="D15" s="905">
        <f>'[9]At-Risk'!AL14</f>
        <v>496</v>
      </c>
      <c r="E15" s="905">
        <f t="shared" si="28"/>
        <v>109.12</v>
      </c>
      <c r="F15" s="905">
        <f>[9]CTE!AL14</f>
        <v>533.5</v>
      </c>
      <c r="G15" s="905">
        <f t="shared" si="29"/>
        <v>32.01</v>
      </c>
      <c r="H15" s="905">
        <f>[9]SWD!AL14</f>
        <v>181</v>
      </c>
      <c r="I15" s="905">
        <f t="shared" si="30"/>
        <v>271.5</v>
      </c>
      <c r="J15" s="905">
        <f>[9]GT!AL14</f>
        <v>94</v>
      </c>
      <c r="K15" s="905">
        <f t="shared" si="31"/>
        <v>56.4</v>
      </c>
      <c r="L15" s="905">
        <f t="shared" si="16"/>
        <v>6208</v>
      </c>
      <c r="M15" s="907">
        <f t="shared" si="17"/>
        <v>0.16555</v>
      </c>
      <c r="N15" s="905">
        <f t="shared" si="18"/>
        <v>213.89060000000001</v>
      </c>
      <c r="O15" s="905">
        <f t="shared" si="32"/>
        <v>682.92059999999992</v>
      </c>
      <c r="P15" s="905">
        <f t="shared" si="19"/>
        <v>1974.9205999999999</v>
      </c>
      <c r="Q15" s="908">
        <f t="shared" si="33"/>
        <v>3961</v>
      </c>
      <c r="R15" s="908">
        <f t="shared" si="20"/>
        <v>7822660</v>
      </c>
      <c r="S15" s="908">
        <f>'6_Local Deduct Calc'!J18</f>
        <v>5168967</v>
      </c>
      <c r="T15" s="908">
        <f t="shared" si="34"/>
        <v>5168967</v>
      </c>
      <c r="U15" s="909">
        <f t="shared" si="35"/>
        <v>2653693</v>
      </c>
      <c r="V15" s="910">
        <f t="shared" si="70"/>
        <v>0.3392</v>
      </c>
      <c r="W15" s="910">
        <f t="shared" si="36"/>
        <v>0.66080000000000005</v>
      </c>
      <c r="X15" s="911">
        <f t="shared" si="21"/>
        <v>4000.748452012384</v>
      </c>
      <c r="Y15" s="908">
        <f>'7_Local Revenue'!AQ19</f>
        <v>9705092</v>
      </c>
      <c r="Z15" s="908">
        <f t="shared" si="37"/>
        <v>4536125</v>
      </c>
      <c r="AA15" s="325">
        <f t="shared" si="38"/>
        <v>0</v>
      </c>
      <c r="AB15" s="912">
        <f t="shared" si="39"/>
        <v>2659704.4000000004</v>
      </c>
      <c r="AC15" s="912">
        <f t="shared" si="40"/>
        <v>2659704.4000000004</v>
      </c>
      <c r="AD15" s="908">
        <f t="shared" si="41"/>
        <v>3022956.1881344006</v>
      </c>
      <c r="AE15" s="913">
        <f t="shared" si="42"/>
        <v>0</v>
      </c>
      <c r="AF15" s="912">
        <f t="shared" si="43"/>
        <v>0</v>
      </c>
      <c r="AG15" s="914">
        <f t="shared" si="44"/>
        <v>0</v>
      </c>
      <c r="AH15" s="913">
        <f t="shared" si="45"/>
        <v>2653693</v>
      </c>
      <c r="AI15" s="912">
        <f t="shared" si="22"/>
        <v>2054</v>
      </c>
      <c r="AJ15" s="913">
        <f>+'3A_Level 3'!O17</f>
        <v>217998</v>
      </c>
      <c r="AK15" s="912">
        <f t="shared" si="23"/>
        <v>168.72910216718267</v>
      </c>
      <c r="AL15" s="913">
        <f t="shared" si="46"/>
        <v>2871691</v>
      </c>
      <c r="AM15" s="912">
        <f t="shared" si="24"/>
        <v>2222.6710526315787</v>
      </c>
      <c r="AN15" s="915">
        <f>+'3A_Level 3'!P17</f>
        <v>1591795</v>
      </c>
      <c r="AO15" s="916">
        <f t="shared" si="25"/>
        <v>1232.0394736842106</v>
      </c>
      <c r="AP15" s="913">
        <f t="shared" si="47"/>
        <v>4245488</v>
      </c>
      <c r="AQ15" s="912">
        <f t="shared" si="48"/>
        <v>3285.9814241486069</v>
      </c>
      <c r="AR15" s="914">
        <f t="shared" si="49"/>
        <v>0.35161768694224793</v>
      </c>
      <c r="AS15" s="917">
        <f t="shared" si="50"/>
        <v>66</v>
      </c>
      <c r="AT15" s="912">
        <f t="shared" si="51"/>
        <v>7828671.4000000004</v>
      </c>
      <c r="AU15" s="912">
        <f t="shared" si="26"/>
        <v>6059.34</v>
      </c>
      <c r="AV15" s="917">
        <f t="shared" si="52"/>
        <v>2</v>
      </c>
      <c r="AW15" s="914">
        <f t="shared" si="53"/>
        <v>0.64838231305775207</v>
      </c>
      <c r="AX15" s="917">
        <f t="shared" si="54"/>
        <v>12074159.4</v>
      </c>
      <c r="AY15" s="918">
        <f t="shared" si="27"/>
        <v>9345.3246130030966</v>
      </c>
      <c r="AZ15" s="917">
        <f t="shared" si="55"/>
        <v>26</v>
      </c>
      <c r="BB15" s="917">
        <f>'[10]Table 3 Levels 1&amp;2'!U15</f>
        <v>2481148</v>
      </c>
      <c r="BC15" s="917">
        <f t="shared" si="56"/>
        <v>2653693</v>
      </c>
      <c r="BD15" s="918">
        <f t="shared" si="57"/>
        <v>172545</v>
      </c>
      <c r="BE15" s="917">
        <f>'[10]Table 3 Levels 1&amp;2'!AE15</f>
        <v>0</v>
      </c>
      <c r="BF15" s="917">
        <f t="shared" si="58"/>
        <v>0</v>
      </c>
      <c r="BG15" s="918">
        <f t="shared" si="59"/>
        <v>0</v>
      </c>
      <c r="BH15" s="917">
        <f>'[10]Table 3 Levels 1&amp;2'!AN15</f>
        <v>1522006.02</v>
      </c>
      <c r="BI15" s="917">
        <f t="shared" si="60"/>
        <v>1591795</v>
      </c>
      <c r="BJ15" s="918">
        <f t="shared" si="61"/>
        <v>69788.979999999981</v>
      </c>
      <c r="BK15" s="917">
        <f>'[10]Table 3 Levels 1&amp;2'!AP15</f>
        <v>4003154.02</v>
      </c>
      <c r="BL15" s="917">
        <f t="shared" si="62"/>
        <v>4245488</v>
      </c>
      <c r="BM15" s="918">
        <f t="shared" si="63"/>
        <v>242333.97999999998</v>
      </c>
      <c r="BN15" s="917">
        <f>'[10]Table 3 Levels 1&amp;2'!AQ15</f>
        <v>3223.1513848631239</v>
      </c>
      <c r="BO15" s="917">
        <f t="shared" si="64"/>
        <v>3285.9814241486069</v>
      </c>
      <c r="BP15" s="918">
        <f t="shared" si="65"/>
        <v>62.830039285483053</v>
      </c>
      <c r="BQ15" s="904">
        <f>'[10]Table 3 Levels 1&amp;2'!C15</f>
        <v>1242</v>
      </c>
      <c r="BR15" s="904">
        <f t="shared" si="66"/>
        <v>1292</v>
      </c>
      <c r="BS15" s="329">
        <f t="shared" si="67"/>
        <v>50</v>
      </c>
      <c r="BT15" s="904">
        <f>'[10]Table 3 Levels 1&amp;2'!P15</f>
        <v>1898</v>
      </c>
      <c r="BU15" s="904">
        <f t="shared" si="68"/>
        <v>1974.9205999999999</v>
      </c>
      <c r="BV15" s="329">
        <f t="shared" si="69"/>
        <v>76.920599999999922</v>
      </c>
    </row>
    <row r="16" spans="1:74" s="919" customFormat="1" ht="15.6" customHeight="1">
      <c r="A16" s="903">
        <v>13</v>
      </c>
      <c r="B16" s="904" t="s">
        <v>51</v>
      </c>
      <c r="C16" s="904">
        <f>+'8_2.1.16 SIS'!AL15</f>
        <v>1495</v>
      </c>
      <c r="D16" s="905">
        <f>'[9]At-Risk'!AL15</f>
        <v>1134</v>
      </c>
      <c r="E16" s="905">
        <f t="shared" si="28"/>
        <v>249.48</v>
      </c>
      <c r="F16" s="905">
        <f>[9]CTE!AL15</f>
        <v>538</v>
      </c>
      <c r="G16" s="905">
        <f t="shared" si="29"/>
        <v>32.28</v>
      </c>
      <c r="H16" s="905">
        <f>[9]SWD!AL15</f>
        <v>172</v>
      </c>
      <c r="I16" s="905">
        <f t="shared" si="30"/>
        <v>258</v>
      </c>
      <c r="J16" s="905">
        <f>[9]GT!AL15</f>
        <v>23</v>
      </c>
      <c r="K16" s="905">
        <f t="shared" si="31"/>
        <v>13.799999999999999</v>
      </c>
      <c r="L16" s="905">
        <f t="shared" si="16"/>
        <v>6005</v>
      </c>
      <c r="M16" s="907">
        <f t="shared" si="17"/>
        <v>0.16012999999999999</v>
      </c>
      <c r="N16" s="905">
        <f t="shared" si="18"/>
        <v>239.39435</v>
      </c>
      <c r="O16" s="905">
        <f t="shared" si="32"/>
        <v>792.95434999999998</v>
      </c>
      <c r="P16" s="905">
        <f t="shared" si="19"/>
        <v>2287.95435</v>
      </c>
      <c r="Q16" s="908">
        <f t="shared" si="33"/>
        <v>3961</v>
      </c>
      <c r="R16" s="908">
        <f t="shared" si="20"/>
        <v>9062587</v>
      </c>
      <c r="S16" s="908">
        <f>'6_Local Deduct Calc'!J19</f>
        <v>1454847.5</v>
      </c>
      <c r="T16" s="908">
        <f t="shared" si="34"/>
        <v>1454847.5</v>
      </c>
      <c r="U16" s="909">
        <f t="shared" si="35"/>
        <v>7607739.5</v>
      </c>
      <c r="V16" s="910">
        <f t="shared" si="70"/>
        <v>0.83950000000000002</v>
      </c>
      <c r="W16" s="910">
        <f t="shared" si="36"/>
        <v>0.1605</v>
      </c>
      <c r="X16" s="911">
        <f t="shared" si="21"/>
        <v>973.14214046822747</v>
      </c>
      <c r="Y16" s="908">
        <f>'7_Local Revenue'!AQ20</f>
        <v>4016917.5</v>
      </c>
      <c r="Z16" s="908">
        <f t="shared" si="37"/>
        <v>2562070</v>
      </c>
      <c r="AA16" s="325">
        <f t="shared" si="38"/>
        <v>0</v>
      </c>
      <c r="AB16" s="912">
        <f t="shared" si="39"/>
        <v>3081279.58</v>
      </c>
      <c r="AC16" s="912">
        <f t="shared" si="40"/>
        <v>2562070</v>
      </c>
      <c r="AD16" s="908">
        <f t="shared" si="41"/>
        <v>707285.04420000012</v>
      </c>
      <c r="AE16" s="913">
        <f t="shared" si="42"/>
        <v>1854785</v>
      </c>
      <c r="AF16" s="912">
        <f t="shared" si="43"/>
        <v>1241</v>
      </c>
      <c r="AG16" s="914">
        <f t="shared" si="44"/>
        <v>0.72389999999999999</v>
      </c>
      <c r="AH16" s="913">
        <f t="shared" si="45"/>
        <v>9462524.5</v>
      </c>
      <c r="AI16" s="912">
        <f t="shared" si="22"/>
        <v>6329</v>
      </c>
      <c r="AJ16" s="913">
        <f>+'3A_Level 3'!O18</f>
        <v>252250</v>
      </c>
      <c r="AK16" s="912">
        <f t="shared" si="23"/>
        <v>168.72909698996656</v>
      </c>
      <c r="AL16" s="913">
        <f t="shared" si="46"/>
        <v>9714774.5</v>
      </c>
      <c r="AM16" s="912">
        <f t="shared" si="24"/>
        <v>6498.1769230769232</v>
      </c>
      <c r="AN16" s="915">
        <f>+'3A_Level 3'!P18</f>
        <v>1372648</v>
      </c>
      <c r="AO16" s="916">
        <f t="shared" si="25"/>
        <v>918.15919732441466</v>
      </c>
      <c r="AP16" s="913">
        <f t="shared" si="47"/>
        <v>10835172.5</v>
      </c>
      <c r="AQ16" s="912">
        <f t="shared" si="48"/>
        <v>7247.6070234113713</v>
      </c>
      <c r="AR16" s="914">
        <f t="shared" si="49"/>
        <v>0.7295385699925061</v>
      </c>
      <c r="AS16" s="917">
        <f t="shared" si="50"/>
        <v>7</v>
      </c>
      <c r="AT16" s="912">
        <f t="shared" si="51"/>
        <v>4016917.5</v>
      </c>
      <c r="AU16" s="912">
        <f t="shared" si="26"/>
        <v>2686.9</v>
      </c>
      <c r="AV16" s="917">
        <f t="shared" si="52"/>
        <v>58</v>
      </c>
      <c r="AW16" s="914">
        <f t="shared" si="53"/>
        <v>0.2704614300074939</v>
      </c>
      <c r="AX16" s="917">
        <f t="shared" si="54"/>
        <v>14852090</v>
      </c>
      <c r="AY16" s="918">
        <f t="shared" si="27"/>
        <v>9934.5083612040125</v>
      </c>
      <c r="AZ16" s="917">
        <f t="shared" si="55"/>
        <v>9</v>
      </c>
      <c r="BB16" s="917">
        <f>'[10]Table 3 Levels 1&amp;2'!U16</f>
        <v>7575258.5</v>
      </c>
      <c r="BC16" s="917">
        <f t="shared" si="56"/>
        <v>7607739.5</v>
      </c>
      <c r="BD16" s="918">
        <f t="shared" si="57"/>
        <v>32481</v>
      </c>
      <c r="BE16" s="917">
        <f>'[10]Table 3 Levels 1&amp;2'!AE16</f>
        <v>1923755.6216</v>
      </c>
      <c r="BF16" s="917">
        <f t="shared" si="58"/>
        <v>1854785</v>
      </c>
      <c r="BG16" s="918">
        <f t="shared" si="59"/>
        <v>-68970.621599999955</v>
      </c>
      <c r="BH16" s="917">
        <f>'[10]Table 3 Levels 1&amp;2'!AN16</f>
        <v>1356412.84</v>
      </c>
      <c r="BI16" s="917">
        <f t="shared" si="60"/>
        <v>1372648</v>
      </c>
      <c r="BJ16" s="918">
        <f t="shared" si="61"/>
        <v>16235.159999999916</v>
      </c>
      <c r="BK16" s="917">
        <f>'[10]Table 3 Levels 1&amp;2'!AP16</f>
        <v>10855426.9616</v>
      </c>
      <c r="BL16" s="917">
        <f t="shared" si="62"/>
        <v>10835172.5</v>
      </c>
      <c r="BM16" s="918">
        <f t="shared" si="63"/>
        <v>-20254.461600000039</v>
      </c>
      <c r="BN16" s="917">
        <f>'[10]Table 3 Levels 1&amp;2'!AQ16</f>
        <v>7295.3138182795701</v>
      </c>
      <c r="BO16" s="917">
        <f t="shared" si="64"/>
        <v>7247.6070234113713</v>
      </c>
      <c r="BP16" s="918">
        <f t="shared" si="65"/>
        <v>-47.706794868198813</v>
      </c>
      <c r="BQ16" s="904">
        <f>'[10]Table 3 Levels 1&amp;2'!C16</f>
        <v>1488</v>
      </c>
      <c r="BR16" s="904">
        <f t="shared" si="66"/>
        <v>1495</v>
      </c>
      <c r="BS16" s="329">
        <f t="shared" si="67"/>
        <v>7</v>
      </c>
      <c r="BT16" s="904">
        <f>'[10]Table 3 Levels 1&amp;2'!P16</f>
        <v>2291</v>
      </c>
      <c r="BU16" s="904">
        <f t="shared" si="68"/>
        <v>2287.95435</v>
      </c>
      <c r="BV16" s="329">
        <f t="shared" si="69"/>
        <v>-3.0456500000000233</v>
      </c>
    </row>
    <row r="17" spans="1:74" s="919" customFormat="1" ht="15.6" customHeight="1">
      <c r="A17" s="903">
        <v>14</v>
      </c>
      <c r="B17" s="904" t="s">
        <v>52</v>
      </c>
      <c r="C17" s="904">
        <f>+'8_2.1.16 SIS'!AL16</f>
        <v>1702</v>
      </c>
      <c r="D17" s="905">
        <f>'[9]At-Risk'!AL16</f>
        <v>1387</v>
      </c>
      <c r="E17" s="905">
        <f t="shared" si="28"/>
        <v>305.14</v>
      </c>
      <c r="F17" s="905">
        <f>[9]CTE!AL16</f>
        <v>679.5</v>
      </c>
      <c r="G17" s="905">
        <f t="shared" si="29"/>
        <v>40.769999999999996</v>
      </c>
      <c r="H17" s="905">
        <f>[9]SWD!AL16</f>
        <v>365</v>
      </c>
      <c r="I17" s="905">
        <f t="shared" si="30"/>
        <v>547.5</v>
      </c>
      <c r="J17" s="905">
        <f>[9]GT!AL16</f>
        <v>95</v>
      </c>
      <c r="K17" s="905">
        <f t="shared" si="31"/>
        <v>57</v>
      </c>
      <c r="L17" s="905">
        <f t="shared" si="16"/>
        <v>5798</v>
      </c>
      <c r="M17" s="907">
        <f t="shared" si="17"/>
        <v>0.15461</v>
      </c>
      <c r="N17" s="905">
        <f t="shared" si="18"/>
        <v>263.14621999999997</v>
      </c>
      <c r="O17" s="905">
        <f t="shared" si="32"/>
        <v>1213.5562199999999</v>
      </c>
      <c r="P17" s="905">
        <f t="shared" si="19"/>
        <v>2915.5562199999999</v>
      </c>
      <c r="Q17" s="908">
        <f t="shared" si="33"/>
        <v>3961</v>
      </c>
      <c r="R17" s="908">
        <f t="shared" si="20"/>
        <v>11548518</v>
      </c>
      <c r="S17" s="908">
        <f>'6_Local Deduct Calc'!J20</f>
        <v>3605543</v>
      </c>
      <c r="T17" s="908">
        <f t="shared" si="34"/>
        <v>3605543</v>
      </c>
      <c r="U17" s="909">
        <f t="shared" si="35"/>
        <v>7942975</v>
      </c>
      <c r="V17" s="910">
        <f t="shared" si="70"/>
        <v>0.68779999999999997</v>
      </c>
      <c r="W17" s="910">
        <f t="shared" si="36"/>
        <v>0.31219999999999998</v>
      </c>
      <c r="X17" s="911">
        <f t="shared" si="21"/>
        <v>2118.415393654524</v>
      </c>
      <c r="Y17" s="908">
        <f>'7_Local Revenue'!AQ21</f>
        <v>7140734</v>
      </c>
      <c r="Z17" s="908">
        <f t="shared" si="37"/>
        <v>3535191</v>
      </c>
      <c r="AA17" s="325">
        <f t="shared" si="38"/>
        <v>0</v>
      </c>
      <c r="AB17" s="912">
        <f t="shared" si="39"/>
        <v>3926496.12</v>
      </c>
      <c r="AC17" s="912">
        <f t="shared" si="40"/>
        <v>3535191</v>
      </c>
      <c r="AD17" s="908">
        <f t="shared" si="41"/>
        <v>1898341.0039439998</v>
      </c>
      <c r="AE17" s="913">
        <f t="shared" si="42"/>
        <v>1636850</v>
      </c>
      <c r="AF17" s="912">
        <f t="shared" si="43"/>
        <v>962</v>
      </c>
      <c r="AG17" s="914">
        <f t="shared" si="44"/>
        <v>0.46300000000000002</v>
      </c>
      <c r="AH17" s="913">
        <f t="shared" si="45"/>
        <v>9579825</v>
      </c>
      <c r="AI17" s="912">
        <f t="shared" si="22"/>
        <v>5629</v>
      </c>
      <c r="AJ17" s="913">
        <f>+'3A_Level 3'!O19</f>
        <v>287177</v>
      </c>
      <c r="AK17" s="912">
        <f t="shared" si="23"/>
        <v>168.72914218566393</v>
      </c>
      <c r="AL17" s="913">
        <f t="shared" si="46"/>
        <v>9867002</v>
      </c>
      <c r="AM17" s="912">
        <f t="shared" si="24"/>
        <v>5797.2984723854288</v>
      </c>
      <c r="AN17" s="915">
        <f>+'3A_Level 3'!P19</f>
        <v>1665763</v>
      </c>
      <c r="AO17" s="916">
        <f t="shared" si="25"/>
        <v>978.70916568742655</v>
      </c>
      <c r="AP17" s="913">
        <f t="shared" si="47"/>
        <v>11245588</v>
      </c>
      <c r="AQ17" s="912">
        <f t="shared" si="48"/>
        <v>6607.2784958871916</v>
      </c>
      <c r="AR17" s="914">
        <f t="shared" si="49"/>
        <v>0.61162792645532915</v>
      </c>
      <c r="AS17" s="917">
        <f t="shared" si="50"/>
        <v>43</v>
      </c>
      <c r="AT17" s="912">
        <f t="shared" si="51"/>
        <v>7140734</v>
      </c>
      <c r="AU17" s="912">
        <f t="shared" si="26"/>
        <v>4195.5</v>
      </c>
      <c r="AV17" s="917">
        <f t="shared" si="52"/>
        <v>19</v>
      </c>
      <c r="AW17" s="914">
        <f t="shared" si="53"/>
        <v>0.38837207354467085</v>
      </c>
      <c r="AX17" s="917">
        <f t="shared" si="54"/>
        <v>18386322</v>
      </c>
      <c r="AY17" s="918">
        <f t="shared" si="27"/>
        <v>10802.774383078731</v>
      </c>
      <c r="AZ17" s="917">
        <f t="shared" si="55"/>
        <v>5</v>
      </c>
      <c r="BB17" s="917">
        <f>'[10]Table 3 Levels 1&amp;2'!U17</f>
        <v>8071580.5</v>
      </c>
      <c r="BC17" s="917">
        <f t="shared" si="56"/>
        <v>7942975</v>
      </c>
      <c r="BD17" s="918">
        <f t="shared" si="57"/>
        <v>-128605.5</v>
      </c>
      <c r="BE17" s="917">
        <f>'[10]Table 3 Levels 1&amp;2'!AE17</f>
        <v>1678122.8409440001</v>
      </c>
      <c r="BF17" s="917">
        <f t="shared" si="58"/>
        <v>1636850</v>
      </c>
      <c r="BG17" s="918">
        <f t="shared" si="59"/>
        <v>-41272.840944000054</v>
      </c>
      <c r="BH17" s="917">
        <f>'[10]Table 3 Levels 1&amp;2'!AN17</f>
        <v>1718703.64</v>
      </c>
      <c r="BI17" s="917">
        <f t="shared" si="60"/>
        <v>1665763</v>
      </c>
      <c r="BJ17" s="918">
        <f t="shared" si="61"/>
        <v>-52940.639999999898</v>
      </c>
      <c r="BK17" s="917">
        <f>'[10]Table 3 Levels 1&amp;2'!AP17</f>
        <v>11468406.980944</v>
      </c>
      <c r="BL17" s="917">
        <f t="shared" si="62"/>
        <v>11245588</v>
      </c>
      <c r="BM17" s="918">
        <f t="shared" si="63"/>
        <v>-222818.98094400018</v>
      </c>
      <c r="BN17" s="917">
        <f>'[10]Table 3 Levels 1&amp;2'!AQ17</f>
        <v>6486.6555322081449</v>
      </c>
      <c r="BO17" s="917">
        <f t="shared" si="64"/>
        <v>6607.2784958871916</v>
      </c>
      <c r="BP17" s="918">
        <f t="shared" si="65"/>
        <v>120.62296367904673</v>
      </c>
      <c r="BQ17" s="904">
        <f>'[10]Table 3 Levels 1&amp;2'!C17</f>
        <v>1768</v>
      </c>
      <c r="BR17" s="904">
        <f t="shared" si="66"/>
        <v>1702</v>
      </c>
      <c r="BS17" s="329">
        <f t="shared" si="67"/>
        <v>-66</v>
      </c>
      <c r="BT17" s="904">
        <f>'[10]Table 3 Levels 1&amp;2'!P17</f>
        <v>2996</v>
      </c>
      <c r="BU17" s="904">
        <f t="shared" si="68"/>
        <v>2915.5562199999999</v>
      </c>
      <c r="BV17" s="329">
        <f t="shared" si="69"/>
        <v>-80.443780000000061</v>
      </c>
    </row>
    <row r="18" spans="1:74" s="939" customFormat="1" ht="15.6" customHeight="1">
      <c r="A18" s="921">
        <v>15</v>
      </c>
      <c r="B18" s="922" t="s">
        <v>53</v>
      </c>
      <c r="C18" s="922">
        <f>+'8_2.1.16 SIS'!AL17</f>
        <v>3615</v>
      </c>
      <c r="D18" s="923">
        <f>'[9]At-Risk'!AL17</f>
        <v>2765</v>
      </c>
      <c r="E18" s="923">
        <f t="shared" si="28"/>
        <v>608.29999999999995</v>
      </c>
      <c r="F18" s="923">
        <f>[9]CTE!AL17</f>
        <v>1454</v>
      </c>
      <c r="G18" s="923">
        <f t="shared" si="29"/>
        <v>87.24</v>
      </c>
      <c r="H18" s="923">
        <f>[9]SWD!AL17</f>
        <v>411</v>
      </c>
      <c r="I18" s="923">
        <f t="shared" si="30"/>
        <v>616.5</v>
      </c>
      <c r="J18" s="923">
        <f>[9]GT!AL17</f>
        <v>104</v>
      </c>
      <c r="K18" s="923">
        <f t="shared" si="31"/>
        <v>62.4</v>
      </c>
      <c r="L18" s="923">
        <f t="shared" si="16"/>
        <v>3885</v>
      </c>
      <c r="M18" s="924">
        <f t="shared" si="17"/>
        <v>0.1036</v>
      </c>
      <c r="N18" s="923">
        <f t="shared" si="18"/>
        <v>374.51400000000001</v>
      </c>
      <c r="O18" s="923">
        <f t="shared" si="32"/>
        <v>1748.9540000000002</v>
      </c>
      <c r="P18" s="925">
        <f t="shared" si="19"/>
        <v>5363.9539999999997</v>
      </c>
      <c r="Q18" s="926">
        <f t="shared" si="33"/>
        <v>3961</v>
      </c>
      <c r="R18" s="926">
        <f t="shared" si="20"/>
        <v>21246622</v>
      </c>
      <c r="S18" s="926">
        <f>'6_Local Deduct Calc'!J21</f>
        <v>4282751</v>
      </c>
      <c r="T18" s="926">
        <f t="shared" si="34"/>
        <v>4282751</v>
      </c>
      <c r="U18" s="927">
        <f t="shared" si="35"/>
        <v>16963871</v>
      </c>
      <c r="V18" s="928">
        <f t="shared" si="70"/>
        <v>0.7984</v>
      </c>
      <c r="W18" s="929">
        <f t="shared" si="36"/>
        <v>0.2016</v>
      </c>
      <c r="X18" s="930">
        <f t="shared" si="21"/>
        <v>1184.7167358229599</v>
      </c>
      <c r="Y18" s="926">
        <f>'7_Local Revenue'!AQ22</f>
        <v>10921398</v>
      </c>
      <c r="Z18" s="926">
        <f t="shared" si="37"/>
        <v>6638647</v>
      </c>
      <c r="AA18" s="931">
        <f t="shared" si="38"/>
        <v>0</v>
      </c>
      <c r="AB18" s="932">
        <f t="shared" si="39"/>
        <v>7223851.4800000004</v>
      </c>
      <c r="AC18" s="932">
        <f t="shared" si="40"/>
        <v>6638647</v>
      </c>
      <c r="AD18" s="926">
        <f t="shared" si="41"/>
        <v>2301964.1245440003</v>
      </c>
      <c r="AE18" s="933">
        <f t="shared" si="42"/>
        <v>4336683</v>
      </c>
      <c r="AF18" s="932">
        <f t="shared" si="43"/>
        <v>1200</v>
      </c>
      <c r="AG18" s="934">
        <f t="shared" si="44"/>
        <v>0.6532</v>
      </c>
      <c r="AH18" s="933">
        <f t="shared" si="45"/>
        <v>21300554</v>
      </c>
      <c r="AI18" s="932">
        <f t="shared" si="22"/>
        <v>5892</v>
      </c>
      <c r="AJ18" s="933">
        <f>+'3A_Level 3'!O20</f>
        <v>361500</v>
      </c>
      <c r="AK18" s="932">
        <f t="shared" si="23"/>
        <v>100</v>
      </c>
      <c r="AL18" s="933">
        <f t="shared" si="46"/>
        <v>21662054</v>
      </c>
      <c r="AM18" s="932">
        <f t="shared" si="24"/>
        <v>5992.269432918396</v>
      </c>
      <c r="AN18" s="935">
        <f>+'3A_Level 3'!P20</f>
        <v>2363487</v>
      </c>
      <c r="AO18" s="936">
        <f t="shared" si="25"/>
        <v>653.79999999999995</v>
      </c>
      <c r="AP18" s="933">
        <f t="shared" si="47"/>
        <v>23664041</v>
      </c>
      <c r="AQ18" s="932">
        <f t="shared" si="48"/>
        <v>6546.0694329183953</v>
      </c>
      <c r="AR18" s="934">
        <f t="shared" si="49"/>
        <v>0.68421976659021155</v>
      </c>
      <c r="AS18" s="937">
        <f t="shared" si="50"/>
        <v>21</v>
      </c>
      <c r="AT18" s="932">
        <f t="shared" si="51"/>
        <v>10921398</v>
      </c>
      <c r="AU18" s="932">
        <f t="shared" si="26"/>
        <v>3021.13</v>
      </c>
      <c r="AV18" s="937">
        <f t="shared" si="52"/>
        <v>51</v>
      </c>
      <c r="AW18" s="934">
        <f t="shared" si="53"/>
        <v>0.31578023340978845</v>
      </c>
      <c r="AX18" s="937">
        <f t="shared" si="54"/>
        <v>34585439</v>
      </c>
      <c r="AY18" s="938">
        <f t="shared" si="27"/>
        <v>9567.2030428769012</v>
      </c>
      <c r="AZ18" s="937">
        <f t="shared" si="55"/>
        <v>20</v>
      </c>
      <c r="BB18" s="937">
        <f>'[10]Table 3 Levels 1&amp;2'!U18</f>
        <v>17012641.5</v>
      </c>
      <c r="BC18" s="937">
        <f t="shared" si="56"/>
        <v>16963871</v>
      </c>
      <c r="BD18" s="938">
        <f t="shared" si="57"/>
        <v>-48770.5</v>
      </c>
      <c r="BE18" s="937">
        <f>'[10]Table 3 Levels 1&amp;2'!AE18</f>
        <v>4191639.0104879998</v>
      </c>
      <c r="BF18" s="937">
        <f t="shared" si="58"/>
        <v>4336683</v>
      </c>
      <c r="BG18" s="938">
        <f t="shared" si="59"/>
        <v>145043.98951200023</v>
      </c>
      <c r="BH18" s="937">
        <f>'[10]Table 3 Levels 1&amp;2'!AN18</f>
        <v>2420579.4</v>
      </c>
      <c r="BI18" s="937">
        <f t="shared" si="60"/>
        <v>2363487</v>
      </c>
      <c r="BJ18" s="938">
        <f t="shared" si="61"/>
        <v>-57092.399999999907</v>
      </c>
      <c r="BK18" s="937">
        <f>'[10]Table 3 Levels 1&amp;2'!AP18</f>
        <v>23624859.910487998</v>
      </c>
      <c r="BL18" s="937">
        <f t="shared" si="62"/>
        <v>23664041</v>
      </c>
      <c r="BM18" s="938">
        <f t="shared" si="63"/>
        <v>39181.089512001723</v>
      </c>
      <c r="BN18" s="937">
        <f>'[10]Table 3 Levels 1&amp;2'!AQ18</f>
        <v>6440.801502314067</v>
      </c>
      <c r="BO18" s="937">
        <f t="shared" si="64"/>
        <v>6546.0694329183953</v>
      </c>
      <c r="BP18" s="938">
        <f t="shared" si="65"/>
        <v>105.26793060432828</v>
      </c>
      <c r="BQ18" s="922">
        <f>'[10]Table 3 Levels 1&amp;2'!C18</f>
        <v>3668</v>
      </c>
      <c r="BR18" s="922">
        <f t="shared" si="66"/>
        <v>3615</v>
      </c>
      <c r="BS18" s="940">
        <f t="shared" si="67"/>
        <v>-53</v>
      </c>
      <c r="BT18" s="922">
        <f>'[10]Table 3 Levels 1&amp;2'!P18</f>
        <v>5402</v>
      </c>
      <c r="BU18" s="922">
        <f t="shared" si="68"/>
        <v>5363.9539999999997</v>
      </c>
      <c r="BV18" s="940">
        <f t="shared" si="69"/>
        <v>-38.046000000000276</v>
      </c>
    </row>
    <row r="19" spans="1:74" s="919" customFormat="1" ht="15.6" customHeight="1">
      <c r="A19" s="903">
        <v>16</v>
      </c>
      <c r="B19" s="904" t="s">
        <v>54</v>
      </c>
      <c r="C19" s="904">
        <f>+'8_2.1.16 SIS'!AL18</f>
        <v>4872</v>
      </c>
      <c r="D19" s="905">
        <f>'[9]At-Risk'!AL18</f>
        <v>2788</v>
      </c>
      <c r="E19" s="905">
        <f t="shared" si="28"/>
        <v>613.36</v>
      </c>
      <c r="F19" s="905">
        <f>[9]CTE!AL18</f>
        <v>1869.5</v>
      </c>
      <c r="G19" s="905">
        <f t="shared" si="29"/>
        <v>112.17</v>
      </c>
      <c r="H19" s="905">
        <f>[9]SWD!AL18</f>
        <v>500</v>
      </c>
      <c r="I19" s="905">
        <f t="shared" si="30"/>
        <v>750</v>
      </c>
      <c r="J19" s="905">
        <f>[9]GT!AL18</f>
        <v>274</v>
      </c>
      <c r="K19" s="905">
        <f t="shared" si="31"/>
        <v>164.4</v>
      </c>
      <c r="L19" s="906">
        <f t="shared" si="16"/>
        <v>2628</v>
      </c>
      <c r="M19" s="907">
        <f t="shared" si="17"/>
        <v>7.0080000000000003E-2</v>
      </c>
      <c r="N19" s="905">
        <f t="shared" si="18"/>
        <v>341.42976000000004</v>
      </c>
      <c r="O19" s="905">
        <f t="shared" si="32"/>
        <v>1981.3597600000001</v>
      </c>
      <c r="P19" s="905">
        <f t="shared" si="19"/>
        <v>6853.3597600000003</v>
      </c>
      <c r="Q19" s="908">
        <f t="shared" si="33"/>
        <v>3961</v>
      </c>
      <c r="R19" s="908">
        <f t="shared" si="20"/>
        <v>27146158</v>
      </c>
      <c r="S19" s="908">
        <f>'6_Local Deduct Calc'!J22</f>
        <v>18748957.5</v>
      </c>
      <c r="T19" s="908">
        <f t="shared" si="34"/>
        <v>18748957.5</v>
      </c>
      <c r="U19" s="909">
        <f t="shared" si="35"/>
        <v>8397200.5</v>
      </c>
      <c r="V19" s="910">
        <f t="shared" si="70"/>
        <v>0.30930000000000002</v>
      </c>
      <c r="W19" s="910">
        <f t="shared" si="36"/>
        <v>0.69069999999999998</v>
      </c>
      <c r="X19" s="911">
        <f t="shared" si="21"/>
        <v>3848.3081896551726</v>
      </c>
      <c r="Y19" s="908">
        <f>'7_Local Revenue'!AQ23</f>
        <v>66688961.5</v>
      </c>
      <c r="Z19" s="908">
        <f t="shared" si="37"/>
        <v>47940004</v>
      </c>
      <c r="AA19" s="325">
        <f t="shared" si="38"/>
        <v>0</v>
      </c>
      <c r="AB19" s="912">
        <f t="shared" si="39"/>
        <v>9229693.7200000007</v>
      </c>
      <c r="AC19" s="912">
        <f t="shared" si="40"/>
        <v>9229693.7200000007</v>
      </c>
      <c r="AD19" s="908">
        <f t="shared" si="41"/>
        <v>10964913.05813488</v>
      </c>
      <c r="AE19" s="913">
        <f t="shared" si="42"/>
        <v>0</v>
      </c>
      <c r="AF19" s="912">
        <f t="shared" si="43"/>
        <v>0</v>
      </c>
      <c r="AG19" s="914">
        <f t="shared" si="44"/>
        <v>0</v>
      </c>
      <c r="AH19" s="913">
        <f t="shared" si="45"/>
        <v>8397200.5</v>
      </c>
      <c r="AI19" s="912">
        <f t="shared" si="22"/>
        <v>1724</v>
      </c>
      <c r="AJ19" s="913">
        <f>+'3A_Level 3'!O21</f>
        <v>822048</v>
      </c>
      <c r="AK19" s="912">
        <f t="shared" si="23"/>
        <v>168.72906403940885</v>
      </c>
      <c r="AL19" s="913">
        <f t="shared" si="46"/>
        <v>9219248.5</v>
      </c>
      <c r="AM19" s="912">
        <f t="shared" si="24"/>
        <v>1892.2923850574712</v>
      </c>
      <c r="AN19" s="915">
        <f>+'3A_Level 3'!P21</f>
        <v>4167797</v>
      </c>
      <c r="AO19" s="916">
        <f t="shared" si="25"/>
        <v>855.45915435139568</v>
      </c>
      <c r="AP19" s="913">
        <f t="shared" si="47"/>
        <v>12564997.5</v>
      </c>
      <c r="AQ19" s="912">
        <f t="shared" si="48"/>
        <v>2579.0224753694583</v>
      </c>
      <c r="AR19" s="914">
        <f t="shared" si="49"/>
        <v>0.30991284446981071</v>
      </c>
      <c r="AS19" s="917">
        <f t="shared" si="50"/>
        <v>68</v>
      </c>
      <c r="AT19" s="912">
        <f t="shared" si="51"/>
        <v>27978651.219999999</v>
      </c>
      <c r="AU19" s="912">
        <f t="shared" si="26"/>
        <v>5742.74</v>
      </c>
      <c r="AV19" s="917">
        <f t="shared" si="52"/>
        <v>5</v>
      </c>
      <c r="AW19" s="914">
        <f t="shared" si="53"/>
        <v>0.69008715553018929</v>
      </c>
      <c r="AX19" s="917">
        <f t="shared" si="54"/>
        <v>40543648.719999999</v>
      </c>
      <c r="AY19" s="918">
        <f t="shared" si="27"/>
        <v>8321.7669786535298</v>
      </c>
      <c r="AZ19" s="917">
        <f t="shared" si="55"/>
        <v>64</v>
      </c>
      <c r="BB19" s="917">
        <f>'[10]Table 3 Levels 1&amp;2'!U19</f>
        <v>8489193</v>
      </c>
      <c r="BC19" s="917">
        <f t="shared" si="56"/>
        <v>8397200.5</v>
      </c>
      <c r="BD19" s="918">
        <f t="shared" si="57"/>
        <v>-91992.5</v>
      </c>
      <c r="BE19" s="917">
        <f>'[10]Table 3 Levels 1&amp;2'!AE19</f>
        <v>0</v>
      </c>
      <c r="BF19" s="917">
        <f t="shared" si="58"/>
        <v>0</v>
      </c>
      <c r="BG19" s="918">
        <f t="shared" si="59"/>
        <v>0</v>
      </c>
      <c r="BH19" s="917">
        <f>'[10]Table 3 Levels 1&amp;2'!AN19</f>
        <v>4165394.11</v>
      </c>
      <c r="BI19" s="917">
        <f t="shared" si="60"/>
        <v>4167797</v>
      </c>
      <c r="BJ19" s="918">
        <f t="shared" si="61"/>
        <v>2402.8900000001304</v>
      </c>
      <c r="BK19" s="917">
        <f>'[10]Table 3 Levels 1&amp;2'!AP19</f>
        <v>12654587.109999999</v>
      </c>
      <c r="BL19" s="917">
        <f t="shared" si="62"/>
        <v>12564997.5</v>
      </c>
      <c r="BM19" s="918">
        <f t="shared" si="63"/>
        <v>-89589.609999999404</v>
      </c>
      <c r="BN19" s="917">
        <f>'[10]Table 3 Levels 1&amp;2'!AQ19</f>
        <v>2578.8846769920519</v>
      </c>
      <c r="BO19" s="917">
        <f t="shared" si="64"/>
        <v>2579.0224753694583</v>
      </c>
      <c r="BP19" s="918">
        <f t="shared" si="65"/>
        <v>0.13779837740639778</v>
      </c>
      <c r="BQ19" s="904">
        <f>'[10]Table 3 Levels 1&amp;2'!C19</f>
        <v>4907</v>
      </c>
      <c r="BR19" s="904">
        <f t="shared" si="66"/>
        <v>4872</v>
      </c>
      <c r="BS19" s="329">
        <f t="shared" si="67"/>
        <v>-35</v>
      </c>
      <c r="BT19" s="904">
        <f>'[10]Table 3 Levels 1&amp;2'!P19</f>
        <v>6952</v>
      </c>
      <c r="BU19" s="904">
        <f t="shared" si="68"/>
        <v>6853.3597600000003</v>
      </c>
      <c r="BV19" s="329">
        <f t="shared" si="69"/>
        <v>-98.640239999999721</v>
      </c>
    </row>
    <row r="20" spans="1:74" s="941" customFormat="1" ht="15.6" customHeight="1">
      <c r="A20" s="903">
        <v>17</v>
      </c>
      <c r="B20" s="904" t="s">
        <v>55</v>
      </c>
      <c r="C20" s="904">
        <f>+'8_2.1.16 SIS'!AL19</f>
        <v>44395</v>
      </c>
      <c r="D20" s="905">
        <f>'[9]At-Risk'!AL19</f>
        <v>37311</v>
      </c>
      <c r="E20" s="905">
        <f t="shared" si="28"/>
        <v>8208.42</v>
      </c>
      <c r="F20" s="905">
        <f>[9]CTE!AL19</f>
        <v>16361</v>
      </c>
      <c r="G20" s="905">
        <f t="shared" si="29"/>
        <v>981.66</v>
      </c>
      <c r="H20" s="905">
        <f>[9]SWD!AL19</f>
        <v>4716</v>
      </c>
      <c r="I20" s="905">
        <f t="shared" si="30"/>
        <v>7074</v>
      </c>
      <c r="J20" s="905">
        <f>[9]GT!AL19</f>
        <v>1852</v>
      </c>
      <c r="K20" s="905">
        <f t="shared" si="31"/>
        <v>1111.2</v>
      </c>
      <c r="L20" s="905">
        <f t="shared" si="16"/>
        <v>0</v>
      </c>
      <c r="M20" s="907">
        <f t="shared" si="17"/>
        <v>0</v>
      </c>
      <c r="N20" s="905">
        <f t="shared" si="18"/>
        <v>0</v>
      </c>
      <c r="O20" s="905">
        <f t="shared" si="32"/>
        <v>17375.28</v>
      </c>
      <c r="P20" s="905">
        <f t="shared" si="19"/>
        <v>61770.28</v>
      </c>
      <c r="Q20" s="908">
        <f t="shared" si="33"/>
        <v>3961</v>
      </c>
      <c r="R20" s="908">
        <f t="shared" si="20"/>
        <v>244672079</v>
      </c>
      <c r="S20" s="908">
        <f>'6_Local Deduct Calc'!J23</f>
        <v>122394294</v>
      </c>
      <c r="T20" s="908">
        <f t="shared" si="34"/>
        <v>122394294</v>
      </c>
      <c r="U20" s="909">
        <f t="shared" si="35"/>
        <v>122277785</v>
      </c>
      <c r="V20" s="910">
        <f t="shared" si="70"/>
        <v>0.49980000000000002</v>
      </c>
      <c r="W20" s="910">
        <f t="shared" si="36"/>
        <v>0.50019999999999998</v>
      </c>
      <c r="X20" s="911">
        <f t="shared" si="21"/>
        <v>2756.9387093141117</v>
      </c>
      <c r="Y20" s="908">
        <f>'7_Local Revenue'!AQ24</f>
        <v>323907222</v>
      </c>
      <c r="Z20" s="908">
        <f t="shared" si="37"/>
        <v>201512928</v>
      </c>
      <c r="AA20" s="325">
        <f t="shared" si="38"/>
        <v>0</v>
      </c>
      <c r="AB20" s="912">
        <f t="shared" si="39"/>
        <v>83188506.859999999</v>
      </c>
      <c r="AC20" s="912">
        <f t="shared" si="40"/>
        <v>83188506.859999999</v>
      </c>
      <c r="AD20" s="908">
        <f t="shared" si="41"/>
        <v>71570732.745959833</v>
      </c>
      <c r="AE20" s="913">
        <f t="shared" si="42"/>
        <v>11617774</v>
      </c>
      <c r="AF20" s="912">
        <f t="shared" si="43"/>
        <v>262</v>
      </c>
      <c r="AG20" s="914">
        <f t="shared" si="44"/>
        <v>0.13969999999999999</v>
      </c>
      <c r="AH20" s="913">
        <f t="shared" si="45"/>
        <v>133895559</v>
      </c>
      <c r="AI20" s="912">
        <f t="shared" si="22"/>
        <v>3016</v>
      </c>
      <c r="AJ20" s="913">
        <f>+'3A_Level 3'!O22</f>
        <v>18020192</v>
      </c>
      <c r="AK20" s="912">
        <f t="shared" si="23"/>
        <v>405.90589030296206</v>
      </c>
      <c r="AL20" s="913">
        <f t="shared" si="46"/>
        <v>151915751</v>
      </c>
      <c r="AM20" s="912">
        <f t="shared" si="24"/>
        <v>3421.9112737920937</v>
      </c>
      <c r="AN20" s="915">
        <f>+'3A_Level 3'!P22</f>
        <v>53601791</v>
      </c>
      <c r="AO20" s="916">
        <f t="shared" si="25"/>
        <v>1207.3835116567182</v>
      </c>
      <c r="AP20" s="913">
        <f t="shared" si="47"/>
        <v>187497350</v>
      </c>
      <c r="AQ20" s="912">
        <f t="shared" si="48"/>
        <v>4223.3888951458493</v>
      </c>
      <c r="AR20" s="914">
        <f t="shared" si="49"/>
        <v>0.47699521227358876</v>
      </c>
      <c r="AS20" s="917">
        <f t="shared" si="50"/>
        <v>59</v>
      </c>
      <c r="AT20" s="912">
        <f t="shared" si="51"/>
        <v>205582800.86000001</v>
      </c>
      <c r="AU20" s="912">
        <f t="shared" si="26"/>
        <v>4630.76</v>
      </c>
      <c r="AV20" s="917">
        <f t="shared" si="52"/>
        <v>13</v>
      </c>
      <c r="AW20" s="914">
        <f t="shared" si="53"/>
        <v>0.52300478772641124</v>
      </c>
      <c r="AX20" s="917">
        <f t="shared" si="54"/>
        <v>393080150.86000001</v>
      </c>
      <c r="AY20" s="918">
        <f t="shared" si="27"/>
        <v>8854.1536402748061</v>
      </c>
      <c r="AZ20" s="917">
        <f t="shared" si="55"/>
        <v>52</v>
      </c>
      <c r="BB20" s="917">
        <f>'[10]Table 3 Levels 1&amp;2'!U20</f>
        <v>121195296</v>
      </c>
      <c r="BC20" s="917">
        <f t="shared" si="56"/>
        <v>122277785</v>
      </c>
      <c r="BD20" s="918">
        <f t="shared" si="57"/>
        <v>1082489</v>
      </c>
      <c r="BE20" s="917">
        <f>'[10]Table 3 Levels 1&amp;2'!AE20</f>
        <v>11263563.672819123</v>
      </c>
      <c r="BF20" s="917">
        <f t="shared" si="58"/>
        <v>11617774</v>
      </c>
      <c r="BG20" s="918">
        <f t="shared" si="59"/>
        <v>354210.32718087733</v>
      </c>
      <c r="BH20" s="917">
        <f>'[10]Table 3 Levels 1&amp;2'!AN20</f>
        <v>54447189.463394992</v>
      </c>
      <c r="BI20" s="917">
        <f t="shared" si="60"/>
        <v>53601791</v>
      </c>
      <c r="BJ20" s="918">
        <f t="shared" si="61"/>
        <v>-845398.46339499205</v>
      </c>
      <c r="BK20" s="917">
        <f>'[10]Table 3 Levels 1&amp;2'!AP20</f>
        <v>186906049.13621411</v>
      </c>
      <c r="BL20" s="917">
        <f t="shared" si="62"/>
        <v>187497350</v>
      </c>
      <c r="BM20" s="918">
        <f t="shared" si="63"/>
        <v>591300.86378589272</v>
      </c>
      <c r="BN20" s="917">
        <f>'[10]Table 3 Levels 1&amp;2'!AQ20</f>
        <v>4247.8647530957751</v>
      </c>
      <c r="BO20" s="917">
        <f t="shared" si="64"/>
        <v>4223.3888951458493</v>
      </c>
      <c r="BP20" s="918">
        <f t="shared" si="65"/>
        <v>-24.475857949925739</v>
      </c>
      <c r="BQ20" s="904">
        <f>'[10]Table 3 Levels 1&amp;2'!C20</f>
        <v>44000</v>
      </c>
      <c r="BR20" s="904">
        <f t="shared" si="66"/>
        <v>44395</v>
      </c>
      <c r="BS20" s="329">
        <f t="shared" si="67"/>
        <v>395</v>
      </c>
      <c r="BT20" s="904">
        <f>'[10]Table 3 Levels 1&amp;2'!P20</f>
        <v>61477</v>
      </c>
      <c r="BU20" s="904">
        <f t="shared" si="68"/>
        <v>61770.28</v>
      </c>
      <c r="BV20" s="329">
        <f t="shared" si="69"/>
        <v>293.27999999999884</v>
      </c>
    </row>
    <row r="21" spans="1:74" s="919" customFormat="1" ht="15.6" customHeight="1">
      <c r="A21" s="903">
        <v>18</v>
      </c>
      <c r="B21" s="904" t="s">
        <v>56</v>
      </c>
      <c r="C21" s="904">
        <f>+'8_2.1.16 SIS'!AL20</f>
        <v>1017</v>
      </c>
      <c r="D21" s="905">
        <f>'[9]At-Risk'!AL20</f>
        <v>936</v>
      </c>
      <c r="E21" s="905">
        <f t="shared" si="28"/>
        <v>205.92</v>
      </c>
      <c r="F21" s="905">
        <f>[9]CTE!AL20</f>
        <v>452.5</v>
      </c>
      <c r="G21" s="905">
        <f t="shared" si="29"/>
        <v>27.15</v>
      </c>
      <c r="H21" s="905">
        <f>[9]SWD!AL20</f>
        <v>123</v>
      </c>
      <c r="I21" s="905">
        <f t="shared" si="30"/>
        <v>184.5</v>
      </c>
      <c r="J21" s="905">
        <f>[9]GT!AL20</f>
        <v>1</v>
      </c>
      <c r="K21" s="905">
        <f t="shared" si="31"/>
        <v>0.6</v>
      </c>
      <c r="L21" s="905">
        <f t="shared" si="16"/>
        <v>6483</v>
      </c>
      <c r="M21" s="907">
        <f t="shared" si="17"/>
        <v>0.17288000000000001</v>
      </c>
      <c r="N21" s="905">
        <f t="shared" si="18"/>
        <v>175.81896</v>
      </c>
      <c r="O21" s="905">
        <f t="shared" si="32"/>
        <v>593.98896000000002</v>
      </c>
      <c r="P21" s="905">
        <f t="shared" si="19"/>
        <v>1610.9889600000001</v>
      </c>
      <c r="Q21" s="908">
        <f t="shared" si="33"/>
        <v>3961</v>
      </c>
      <c r="R21" s="908">
        <f t="shared" si="20"/>
        <v>6381127</v>
      </c>
      <c r="S21" s="908">
        <f>'6_Local Deduct Calc'!J24</f>
        <v>1258668</v>
      </c>
      <c r="T21" s="908">
        <f t="shared" si="34"/>
        <v>1258668</v>
      </c>
      <c r="U21" s="909">
        <f t="shared" si="35"/>
        <v>5122459</v>
      </c>
      <c r="V21" s="910">
        <f t="shared" si="70"/>
        <v>0.80279999999999996</v>
      </c>
      <c r="W21" s="910">
        <f t="shared" si="36"/>
        <v>0.19719999999999999</v>
      </c>
      <c r="X21" s="911">
        <f t="shared" si="21"/>
        <v>1237.6283185840707</v>
      </c>
      <c r="Y21" s="908">
        <f>'7_Local Revenue'!AQ25</f>
        <v>2734651</v>
      </c>
      <c r="Z21" s="908">
        <f t="shared" si="37"/>
        <v>1475983</v>
      </c>
      <c r="AA21" s="325">
        <f t="shared" si="38"/>
        <v>0</v>
      </c>
      <c r="AB21" s="912">
        <f t="shared" si="39"/>
        <v>2169583.1800000002</v>
      </c>
      <c r="AC21" s="912">
        <f t="shared" si="40"/>
        <v>1475983</v>
      </c>
      <c r="AD21" s="908">
        <f t="shared" si="41"/>
        <v>500629.81787199999</v>
      </c>
      <c r="AE21" s="913">
        <f t="shared" si="42"/>
        <v>975353</v>
      </c>
      <c r="AF21" s="912">
        <f t="shared" si="43"/>
        <v>959</v>
      </c>
      <c r="AG21" s="914">
        <f t="shared" si="44"/>
        <v>0.66080000000000005</v>
      </c>
      <c r="AH21" s="913">
        <f t="shared" si="45"/>
        <v>6097812</v>
      </c>
      <c r="AI21" s="912">
        <f t="shared" si="22"/>
        <v>5996</v>
      </c>
      <c r="AJ21" s="913">
        <f>+'3A_Level 3'!O23</f>
        <v>171597</v>
      </c>
      <c r="AK21" s="912">
        <f t="shared" si="23"/>
        <v>168.72861356932154</v>
      </c>
      <c r="AL21" s="913">
        <f t="shared" si="46"/>
        <v>6269409</v>
      </c>
      <c r="AM21" s="912">
        <f t="shared" si="24"/>
        <v>6164.6106194690265</v>
      </c>
      <c r="AN21" s="915">
        <f>+'3A_Level 3'!P23</f>
        <v>1031928</v>
      </c>
      <c r="AO21" s="916">
        <f t="shared" si="25"/>
        <v>1014.6784660766962</v>
      </c>
      <c r="AP21" s="913">
        <f t="shared" si="47"/>
        <v>7129740</v>
      </c>
      <c r="AQ21" s="912">
        <f t="shared" si="48"/>
        <v>7010.5604719764015</v>
      </c>
      <c r="AR21" s="914">
        <f t="shared" si="49"/>
        <v>0.72277548608930853</v>
      </c>
      <c r="AS21" s="917">
        <f t="shared" si="50"/>
        <v>9</v>
      </c>
      <c r="AT21" s="912">
        <f t="shared" si="51"/>
        <v>2734651</v>
      </c>
      <c r="AU21" s="912">
        <f t="shared" si="26"/>
        <v>2688.94</v>
      </c>
      <c r="AV21" s="917">
        <f t="shared" si="52"/>
        <v>57</v>
      </c>
      <c r="AW21" s="914">
        <f t="shared" si="53"/>
        <v>0.27722451391069147</v>
      </c>
      <c r="AX21" s="917">
        <f t="shared" si="54"/>
        <v>9864391</v>
      </c>
      <c r="AY21" s="918">
        <f t="shared" si="27"/>
        <v>9699.4995083579161</v>
      </c>
      <c r="AZ21" s="917">
        <f t="shared" si="55"/>
        <v>17</v>
      </c>
      <c r="BB21" s="917">
        <f>'[10]Table 3 Levels 1&amp;2'!U21</f>
        <v>5181794.5</v>
      </c>
      <c r="BC21" s="917">
        <f t="shared" si="56"/>
        <v>5122459</v>
      </c>
      <c r="BD21" s="918">
        <f t="shared" si="57"/>
        <v>-59335.5</v>
      </c>
      <c r="BE21" s="917">
        <f>'[10]Table 3 Levels 1&amp;2'!AE21</f>
        <v>965915.86253600009</v>
      </c>
      <c r="BF21" s="917">
        <f t="shared" si="58"/>
        <v>975353</v>
      </c>
      <c r="BG21" s="918">
        <f t="shared" si="59"/>
        <v>9437.1374639999121</v>
      </c>
      <c r="BH21" s="917">
        <f>'[10]Table 3 Levels 1&amp;2'!AN21</f>
        <v>1050426.8999999999</v>
      </c>
      <c r="BI21" s="917">
        <f t="shared" si="60"/>
        <v>1031928</v>
      </c>
      <c r="BJ21" s="918">
        <f t="shared" si="61"/>
        <v>-18498.899999999907</v>
      </c>
      <c r="BK21" s="917">
        <f>'[10]Table 3 Levels 1&amp;2'!AP21</f>
        <v>7198137.2625360005</v>
      </c>
      <c r="BL21" s="917">
        <f t="shared" si="62"/>
        <v>7129740</v>
      </c>
      <c r="BM21" s="918">
        <f t="shared" si="63"/>
        <v>-68397.26253600046</v>
      </c>
      <c r="BN21" s="917">
        <f>'[10]Table 3 Levels 1&amp;2'!AQ21</f>
        <v>6908.0012116468333</v>
      </c>
      <c r="BO21" s="917">
        <f t="shared" si="64"/>
        <v>7010.5604719764015</v>
      </c>
      <c r="BP21" s="918">
        <f t="shared" si="65"/>
        <v>102.55926032956813</v>
      </c>
      <c r="BQ21" s="904">
        <f>'[10]Table 3 Levels 1&amp;2'!C21</f>
        <v>1042</v>
      </c>
      <c r="BR21" s="904">
        <f t="shared" si="66"/>
        <v>1017</v>
      </c>
      <c r="BS21" s="329">
        <f t="shared" si="67"/>
        <v>-25</v>
      </c>
      <c r="BT21" s="904">
        <f>'[10]Table 3 Levels 1&amp;2'!P21</f>
        <v>1630</v>
      </c>
      <c r="BU21" s="904">
        <f t="shared" si="68"/>
        <v>1610.9889600000001</v>
      </c>
      <c r="BV21" s="329">
        <f t="shared" si="69"/>
        <v>-19.011039999999866</v>
      </c>
    </row>
    <row r="22" spans="1:74" s="919" customFormat="1" ht="15.6" customHeight="1">
      <c r="A22" s="903">
        <v>19</v>
      </c>
      <c r="B22" s="904" t="s">
        <v>57</v>
      </c>
      <c r="C22" s="904">
        <f>+'8_2.1.16 SIS'!AL21</f>
        <v>1970</v>
      </c>
      <c r="D22" s="905">
        <f>'[9]At-Risk'!AL21</f>
        <v>1659</v>
      </c>
      <c r="E22" s="905">
        <f t="shared" si="28"/>
        <v>364.98</v>
      </c>
      <c r="F22" s="905">
        <f>[9]CTE!AL21</f>
        <v>700</v>
      </c>
      <c r="G22" s="905">
        <f t="shared" si="29"/>
        <v>42</v>
      </c>
      <c r="H22" s="905">
        <f>[9]SWD!AL21</f>
        <v>257</v>
      </c>
      <c r="I22" s="905">
        <f t="shared" si="30"/>
        <v>385.5</v>
      </c>
      <c r="J22" s="905">
        <f>[9]GT!AL21</f>
        <v>21</v>
      </c>
      <c r="K22" s="905">
        <f t="shared" si="31"/>
        <v>12.6</v>
      </c>
      <c r="L22" s="905">
        <f t="shared" si="16"/>
        <v>5530</v>
      </c>
      <c r="M22" s="907">
        <f t="shared" si="17"/>
        <v>0.14746999999999999</v>
      </c>
      <c r="N22" s="905">
        <f t="shared" si="18"/>
        <v>290.51589999999999</v>
      </c>
      <c r="O22" s="905">
        <f t="shared" si="32"/>
        <v>1095.5959</v>
      </c>
      <c r="P22" s="905">
        <f t="shared" si="19"/>
        <v>3065.5959000000003</v>
      </c>
      <c r="Q22" s="908">
        <f t="shared" si="33"/>
        <v>3961</v>
      </c>
      <c r="R22" s="908">
        <f t="shared" si="20"/>
        <v>12142825</v>
      </c>
      <c r="S22" s="908">
        <f>'6_Local Deduct Calc'!J25</f>
        <v>3657211.5</v>
      </c>
      <c r="T22" s="908">
        <f t="shared" si="34"/>
        <v>3657211.5</v>
      </c>
      <c r="U22" s="909">
        <f t="shared" si="35"/>
        <v>8485613.5</v>
      </c>
      <c r="V22" s="910">
        <f t="shared" si="70"/>
        <v>0.69879999999999998</v>
      </c>
      <c r="W22" s="910">
        <f t="shared" si="36"/>
        <v>0.30120000000000002</v>
      </c>
      <c r="X22" s="911">
        <f t="shared" si="21"/>
        <v>1856.4525380710661</v>
      </c>
      <c r="Y22" s="908">
        <f>'7_Local Revenue'!AQ26</f>
        <v>6414079.5</v>
      </c>
      <c r="Z22" s="908">
        <f t="shared" si="37"/>
        <v>2756868</v>
      </c>
      <c r="AA22" s="325">
        <f t="shared" si="38"/>
        <v>0</v>
      </c>
      <c r="AB22" s="912">
        <f t="shared" si="39"/>
        <v>4128560.5000000005</v>
      </c>
      <c r="AC22" s="912">
        <f t="shared" si="40"/>
        <v>2756868</v>
      </c>
      <c r="AD22" s="908">
        <f t="shared" si="41"/>
        <v>1428234.0635520003</v>
      </c>
      <c r="AE22" s="913">
        <f t="shared" si="42"/>
        <v>1328634</v>
      </c>
      <c r="AF22" s="912">
        <f t="shared" si="43"/>
        <v>674</v>
      </c>
      <c r="AG22" s="914">
        <f t="shared" si="44"/>
        <v>0.4819</v>
      </c>
      <c r="AH22" s="913">
        <f t="shared" si="45"/>
        <v>9814247.5</v>
      </c>
      <c r="AI22" s="912">
        <f t="shared" si="22"/>
        <v>4982</v>
      </c>
      <c r="AJ22" s="913">
        <f>+'3A_Level 3'!O24</f>
        <v>332396</v>
      </c>
      <c r="AK22" s="912">
        <f t="shared" si="23"/>
        <v>168.72893401015227</v>
      </c>
      <c r="AL22" s="913">
        <f t="shared" si="46"/>
        <v>10146643.5</v>
      </c>
      <c r="AM22" s="912">
        <f t="shared" si="24"/>
        <v>5150.5804568527919</v>
      </c>
      <c r="AN22" s="915">
        <f>+'3A_Level 3'!P24</f>
        <v>2116093</v>
      </c>
      <c r="AO22" s="916">
        <f t="shared" si="25"/>
        <v>1074.1588832487309</v>
      </c>
      <c r="AP22" s="913">
        <f t="shared" si="47"/>
        <v>11930340.5</v>
      </c>
      <c r="AQ22" s="912">
        <f t="shared" si="48"/>
        <v>6056.0104060913709</v>
      </c>
      <c r="AR22" s="914">
        <f t="shared" si="49"/>
        <v>0.65035255952491278</v>
      </c>
      <c r="AS22" s="917">
        <f t="shared" si="50"/>
        <v>27</v>
      </c>
      <c r="AT22" s="912">
        <f t="shared" si="51"/>
        <v>6414079.5</v>
      </c>
      <c r="AU22" s="912">
        <f t="shared" si="26"/>
        <v>3255.88</v>
      </c>
      <c r="AV22" s="917">
        <f t="shared" si="52"/>
        <v>46</v>
      </c>
      <c r="AW22" s="914">
        <f t="shared" si="53"/>
        <v>0.34964744047508722</v>
      </c>
      <c r="AX22" s="917">
        <f t="shared" si="54"/>
        <v>18344420</v>
      </c>
      <c r="AY22" s="918">
        <f t="shared" si="27"/>
        <v>9311.8883248730963</v>
      </c>
      <c r="AZ22" s="917">
        <f t="shared" si="55"/>
        <v>31</v>
      </c>
      <c r="BB22" s="917">
        <f>'[10]Table 3 Levels 1&amp;2'!U22</f>
        <v>8559533</v>
      </c>
      <c r="BC22" s="917">
        <f t="shared" si="56"/>
        <v>8485613.5</v>
      </c>
      <c r="BD22" s="918">
        <f t="shared" si="57"/>
        <v>-73919.5</v>
      </c>
      <c r="BE22" s="917">
        <f>'[10]Table 3 Levels 1&amp;2'!AE22</f>
        <v>1350433.2071999998</v>
      </c>
      <c r="BF22" s="917">
        <f t="shared" si="58"/>
        <v>1328634</v>
      </c>
      <c r="BG22" s="918">
        <f t="shared" si="59"/>
        <v>-21799.20719999983</v>
      </c>
      <c r="BH22" s="917">
        <f>'[10]Table 3 Levels 1&amp;2'!AN22</f>
        <v>2054000.3199999998</v>
      </c>
      <c r="BI22" s="917">
        <f t="shared" si="60"/>
        <v>2116093</v>
      </c>
      <c r="BJ22" s="918">
        <f t="shared" si="61"/>
        <v>62092.680000000168</v>
      </c>
      <c r="BK22" s="917">
        <f>'[10]Table 3 Levels 1&amp;2'!AP22</f>
        <v>11963966.5272</v>
      </c>
      <c r="BL22" s="917">
        <f t="shared" si="62"/>
        <v>11930340.5</v>
      </c>
      <c r="BM22" s="918">
        <f t="shared" si="63"/>
        <v>-33626.027200000361</v>
      </c>
      <c r="BN22" s="917">
        <f>'[10]Table 3 Levels 1&amp;2'!AQ22</f>
        <v>6218.277820790021</v>
      </c>
      <c r="BO22" s="917">
        <f t="shared" si="64"/>
        <v>6056.0104060913709</v>
      </c>
      <c r="BP22" s="918">
        <f t="shared" si="65"/>
        <v>-162.2674146986501</v>
      </c>
      <c r="BQ22" s="904">
        <f>'[10]Table 3 Levels 1&amp;2'!C22</f>
        <v>1924</v>
      </c>
      <c r="BR22" s="904">
        <f t="shared" si="66"/>
        <v>1970</v>
      </c>
      <c r="BS22" s="329">
        <f t="shared" si="67"/>
        <v>46</v>
      </c>
      <c r="BT22" s="904">
        <f>'[10]Table 3 Levels 1&amp;2'!P22</f>
        <v>2993</v>
      </c>
      <c r="BU22" s="904">
        <f t="shared" si="68"/>
        <v>3065.5959000000003</v>
      </c>
      <c r="BV22" s="329">
        <f t="shared" si="69"/>
        <v>72.595900000000256</v>
      </c>
    </row>
    <row r="23" spans="1:74" s="939" customFormat="1" ht="15.6" customHeight="1">
      <c r="A23" s="921">
        <v>20</v>
      </c>
      <c r="B23" s="922" t="s">
        <v>58</v>
      </c>
      <c r="C23" s="922">
        <f>+'8_2.1.16 SIS'!AL22</f>
        <v>5864</v>
      </c>
      <c r="D23" s="923">
        <f>'[9]At-Risk'!AL22</f>
        <v>4517</v>
      </c>
      <c r="E23" s="923">
        <f t="shared" si="28"/>
        <v>993.74</v>
      </c>
      <c r="F23" s="923">
        <f>[9]CTE!AL22</f>
        <v>2458.5</v>
      </c>
      <c r="G23" s="923">
        <f t="shared" si="29"/>
        <v>147.51</v>
      </c>
      <c r="H23" s="923">
        <f>[9]SWD!AL22</f>
        <v>742</v>
      </c>
      <c r="I23" s="923">
        <f t="shared" si="30"/>
        <v>1113</v>
      </c>
      <c r="J23" s="923">
        <f>[9]GT!AL22</f>
        <v>102</v>
      </c>
      <c r="K23" s="923">
        <f t="shared" si="31"/>
        <v>61.199999999999996</v>
      </c>
      <c r="L23" s="923">
        <f t="shared" si="16"/>
        <v>1636</v>
      </c>
      <c r="M23" s="924">
        <f t="shared" si="17"/>
        <v>4.3630000000000002E-2</v>
      </c>
      <c r="N23" s="923">
        <f t="shared" si="18"/>
        <v>255.84632000000002</v>
      </c>
      <c r="O23" s="923">
        <f t="shared" si="32"/>
        <v>2571.2963199999999</v>
      </c>
      <c r="P23" s="925">
        <f t="shared" si="19"/>
        <v>8435.2963199999995</v>
      </c>
      <c r="Q23" s="926">
        <f t="shared" si="33"/>
        <v>3961</v>
      </c>
      <c r="R23" s="926">
        <f t="shared" si="20"/>
        <v>33412209</v>
      </c>
      <c r="S23" s="926">
        <f>'6_Local Deduct Calc'!J26</f>
        <v>7028068</v>
      </c>
      <c r="T23" s="926">
        <f t="shared" si="34"/>
        <v>7028068</v>
      </c>
      <c r="U23" s="927">
        <f t="shared" si="35"/>
        <v>26384141</v>
      </c>
      <c r="V23" s="928">
        <f t="shared" si="70"/>
        <v>0.78969999999999996</v>
      </c>
      <c r="W23" s="929">
        <f t="shared" si="36"/>
        <v>0.21029999999999999</v>
      </c>
      <c r="X23" s="930">
        <f t="shared" si="21"/>
        <v>1198.5109140518418</v>
      </c>
      <c r="Y23" s="926">
        <f>'7_Local Revenue'!AQ27</f>
        <v>15613879</v>
      </c>
      <c r="Z23" s="926">
        <f t="shared" si="37"/>
        <v>8585811</v>
      </c>
      <c r="AA23" s="931">
        <f t="shared" si="38"/>
        <v>0</v>
      </c>
      <c r="AB23" s="932">
        <f t="shared" si="39"/>
        <v>11360151.060000001</v>
      </c>
      <c r="AC23" s="932">
        <f t="shared" si="40"/>
        <v>8585811</v>
      </c>
      <c r="AD23" s="926">
        <f t="shared" si="41"/>
        <v>3105625.2116759997</v>
      </c>
      <c r="AE23" s="933">
        <f t="shared" si="42"/>
        <v>5480186</v>
      </c>
      <c r="AF23" s="932">
        <f t="shared" si="43"/>
        <v>935</v>
      </c>
      <c r="AG23" s="934">
        <f t="shared" si="44"/>
        <v>0.63829999999999998</v>
      </c>
      <c r="AH23" s="933">
        <f t="shared" si="45"/>
        <v>31864327</v>
      </c>
      <c r="AI23" s="932">
        <f t="shared" si="22"/>
        <v>5434</v>
      </c>
      <c r="AJ23" s="933">
        <f>+'3A_Level 3'!O25</f>
        <v>586400</v>
      </c>
      <c r="AK23" s="932">
        <f t="shared" si="23"/>
        <v>100</v>
      </c>
      <c r="AL23" s="933">
        <f t="shared" si="46"/>
        <v>32450727</v>
      </c>
      <c r="AM23" s="932">
        <f t="shared" si="24"/>
        <v>5533.889324693042</v>
      </c>
      <c r="AN23" s="935">
        <f>+'3A_Level 3'!P25</f>
        <v>4023701</v>
      </c>
      <c r="AO23" s="936">
        <f t="shared" si="25"/>
        <v>686.17002046384721</v>
      </c>
      <c r="AP23" s="933">
        <f t="shared" si="47"/>
        <v>35888028</v>
      </c>
      <c r="AQ23" s="932">
        <f t="shared" si="48"/>
        <v>6120.0593451568893</v>
      </c>
      <c r="AR23" s="934">
        <f t="shared" si="49"/>
        <v>0.6968291096483088</v>
      </c>
      <c r="AS23" s="937">
        <f t="shared" si="50"/>
        <v>18</v>
      </c>
      <c r="AT23" s="932">
        <f t="shared" si="51"/>
        <v>15613879</v>
      </c>
      <c r="AU23" s="932">
        <f t="shared" si="26"/>
        <v>2662.67</v>
      </c>
      <c r="AV23" s="937">
        <f t="shared" si="52"/>
        <v>59</v>
      </c>
      <c r="AW23" s="934">
        <f t="shared" si="53"/>
        <v>0.30317089035169126</v>
      </c>
      <c r="AX23" s="937">
        <f t="shared" si="54"/>
        <v>51501907</v>
      </c>
      <c r="AY23" s="938">
        <f t="shared" si="27"/>
        <v>8782.7262960436565</v>
      </c>
      <c r="AZ23" s="937">
        <f t="shared" si="55"/>
        <v>55</v>
      </c>
      <c r="BB23" s="937">
        <f>'[10]Table 3 Levels 1&amp;2'!U23</f>
        <v>26334448</v>
      </c>
      <c r="BC23" s="937">
        <f t="shared" si="56"/>
        <v>26384141</v>
      </c>
      <c r="BD23" s="938">
        <f t="shared" si="57"/>
        <v>49693</v>
      </c>
      <c r="BE23" s="937">
        <f>'[10]Table 3 Levels 1&amp;2'!AE23</f>
        <v>5058343.5032519996</v>
      </c>
      <c r="BF23" s="937">
        <f t="shared" si="58"/>
        <v>5480186</v>
      </c>
      <c r="BG23" s="938">
        <f t="shared" si="59"/>
        <v>421842.49674800038</v>
      </c>
      <c r="BH23" s="937">
        <f>'[10]Table 3 Levels 1&amp;2'!AN23</f>
        <v>4058417.13</v>
      </c>
      <c r="BI23" s="937">
        <f t="shared" si="60"/>
        <v>4023701</v>
      </c>
      <c r="BJ23" s="938">
        <f t="shared" si="61"/>
        <v>-34716.129999999888</v>
      </c>
      <c r="BK23" s="937">
        <f>'[10]Table 3 Levels 1&amp;2'!AP23</f>
        <v>35451208.633252002</v>
      </c>
      <c r="BL23" s="937">
        <f t="shared" si="62"/>
        <v>35888028</v>
      </c>
      <c r="BM23" s="938">
        <f t="shared" si="63"/>
        <v>436819.3667479977</v>
      </c>
      <c r="BN23" s="937">
        <f>'[10]Table 3 Levels 1&amp;2'!AQ23</f>
        <v>6019.9029772885042</v>
      </c>
      <c r="BO23" s="937">
        <f t="shared" si="64"/>
        <v>6120.0593451568893</v>
      </c>
      <c r="BP23" s="938">
        <f t="shared" si="65"/>
        <v>100.15636786838513</v>
      </c>
      <c r="BQ23" s="922">
        <f>'[10]Table 3 Levels 1&amp;2'!C23</f>
        <v>5889</v>
      </c>
      <c r="BR23" s="922">
        <f t="shared" si="66"/>
        <v>5864</v>
      </c>
      <c r="BS23" s="940">
        <f t="shared" si="67"/>
        <v>-25</v>
      </c>
      <c r="BT23" s="922">
        <f>'[10]Table 3 Levels 1&amp;2'!P23</f>
        <v>8462</v>
      </c>
      <c r="BU23" s="922">
        <f t="shared" si="68"/>
        <v>8435.2963199999995</v>
      </c>
      <c r="BV23" s="940">
        <f t="shared" si="69"/>
        <v>-26.703680000000531</v>
      </c>
    </row>
    <row r="24" spans="1:74" s="919" customFormat="1" ht="15.6" customHeight="1">
      <c r="A24" s="903">
        <v>21</v>
      </c>
      <c r="B24" s="904" t="s">
        <v>59</v>
      </c>
      <c r="C24" s="905">
        <f>+'8_2.1.16 SIS'!AL23</f>
        <v>2904</v>
      </c>
      <c r="D24" s="905">
        <f>'[9]At-Risk'!AL23</f>
        <v>2402</v>
      </c>
      <c r="E24" s="905">
        <f t="shared" si="28"/>
        <v>528.44000000000005</v>
      </c>
      <c r="F24" s="905">
        <f>[9]CTE!AL23</f>
        <v>1217</v>
      </c>
      <c r="G24" s="905">
        <f t="shared" si="29"/>
        <v>73.02</v>
      </c>
      <c r="H24" s="905">
        <f>[9]SWD!AL23</f>
        <v>448</v>
      </c>
      <c r="I24" s="905">
        <f t="shared" si="30"/>
        <v>672</v>
      </c>
      <c r="J24" s="905">
        <f>[9]GT!AL23</f>
        <v>32</v>
      </c>
      <c r="K24" s="905">
        <f t="shared" si="31"/>
        <v>19.2</v>
      </c>
      <c r="L24" s="906">
        <f t="shared" si="16"/>
        <v>4596</v>
      </c>
      <c r="M24" s="907">
        <f t="shared" si="17"/>
        <v>0.12256</v>
      </c>
      <c r="N24" s="905">
        <f t="shared" si="18"/>
        <v>355.91424000000001</v>
      </c>
      <c r="O24" s="905">
        <f t="shared" si="32"/>
        <v>1648.5742400000001</v>
      </c>
      <c r="P24" s="905">
        <f t="shared" si="19"/>
        <v>4552.5742399999999</v>
      </c>
      <c r="Q24" s="908">
        <f t="shared" si="33"/>
        <v>3961</v>
      </c>
      <c r="R24" s="908">
        <f t="shared" si="20"/>
        <v>18032747</v>
      </c>
      <c r="S24" s="908">
        <f>'6_Local Deduct Calc'!J27</f>
        <v>3384646</v>
      </c>
      <c r="T24" s="908">
        <f t="shared" si="34"/>
        <v>3384646</v>
      </c>
      <c r="U24" s="909">
        <f t="shared" si="35"/>
        <v>14648101</v>
      </c>
      <c r="V24" s="910">
        <f t="shared" si="70"/>
        <v>0.81230000000000002</v>
      </c>
      <c r="W24" s="910">
        <f t="shared" si="36"/>
        <v>0.18770000000000001</v>
      </c>
      <c r="X24" s="911">
        <f t="shared" si="21"/>
        <v>1165.5117079889808</v>
      </c>
      <c r="Y24" s="908">
        <f>'7_Local Revenue'!AQ28</f>
        <v>7355537</v>
      </c>
      <c r="Z24" s="908">
        <f t="shared" si="37"/>
        <v>3970891</v>
      </c>
      <c r="AA24" s="325">
        <f t="shared" si="38"/>
        <v>0</v>
      </c>
      <c r="AB24" s="912">
        <f t="shared" si="39"/>
        <v>6131133.9800000004</v>
      </c>
      <c r="AC24" s="912">
        <f t="shared" si="40"/>
        <v>3970891</v>
      </c>
      <c r="AD24" s="908">
        <f t="shared" si="41"/>
        <v>1281978.3340040001</v>
      </c>
      <c r="AE24" s="913">
        <f t="shared" si="42"/>
        <v>2688913</v>
      </c>
      <c r="AF24" s="912">
        <f t="shared" si="43"/>
        <v>926</v>
      </c>
      <c r="AG24" s="914">
        <f t="shared" si="44"/>
        <v>0.67720000000000002</v>
      </c>
      <c r="AH24" s="913">
        <f t="shared" si="45"/>
        <v>17337014</v>
      </c>
      <c r="AI24" s="912">
        <f t="shared" si="22"/>
        <v>5970</v>
      </c>
      <c r="AJ24" s="913">
        <f>+'3A_Level 3'!O26</f>
        <v>489989</v>
      </c>
      <c r="AK24" s="912">
        <f t="shared" si="23"/>
        <v>168.72899449035813</v>
      </c>
      <c r="AL24" s="913">
        <f t="shared" si="46"/>
        <v>17827003</v>
      </c>
      <c r="AM24" s="912">
        <f t="shared" si="24"/>
        <v>6138.7751377410468</v>
      </c>
      <c r="AN24" s="915">
        <f>+'3A_Level 3'!P26</f>
        <v>2262445</v>
      </c>
      <c r="AO24" s="916">
        <f t="shared" si="25"/>
        <v>779.07885674931129</v>
      </c>
      <c r="AP24" s="913">
        <f t="shared" si="47"/>
        <v>19599459</v>
      </c>
      <c r="AQ24" s="912">
        <f t="shared" si="48"/>
        <v>6749.125</v>
      </c>
      <c r="AR24" s="914">
        <f t="shared" si="49"/>
        <v>0.72711785970956921</v>
      </c>
      <c r="AS24" s="917">
        <f t="shared" si="50"/>
        <v>8</v>
      </c>
      <c r="AT24" s="912">
        <f t="shared" si="51"/>
        <v>7355537</v>
      </c>
      <c r="AU24" s="912">
        <f t="shared" si="26"/>
        <v>2532.9</v>
      </c>
      <c r="AV24" s="917">
        <f t="shared" si="52"/>
        <v>61</v>
      </c>
      <c r="AW24" s="914">
        <f t="shared" si="53"/>
        <v>0.27288214029043079</v>
      </c>
      <c r="AX24" s="917">
        <f t="shared" si="54"/>
        <v>26954996</v>
      </c>
      <c r="AY24" s="918">
        <f t="shared" si="27"/>
        <v>9282.0234159779611</v>
      </c>
      <c r="AZ24" s="917">
        <f t="shared" si="55"/>
        <v>35</v>
      </c>
      <c r="BB24" s="917">
        <f>'[10]Table 3 Levels 1&amp;2'!U24</f>
        <v>14351998.5</v>
      </c>
      <c r="BC24" s="917">
        <f t="shared" si="56"/>
        <v>14648101</v>
      </c>
      <c r="BD24" s="918">
        <f t="shared" si="57"/>
        <v>296102.5</v>
      </c>
      <c r="BE24" s="917">
        <f>'[10]Table 3 Levels 1&amp;2'!AE24</f>
        <v>2582594.5252640001</v>
      </c>
      <c r="BF24" s="917">
        <f t="shared" si="58"/>
        <v>2688913</v>
      </c>
      <c r="BG24" s="918">
        <f t="shared" si="59"/>
        <v>106318.47473599995</v>
      </c>
      <c r="BH24" s="917">
        <f>'[10]Table 3 Levels 1&amp;2'!AN24</f>
        <v>2200817.1500000004</v>
      </c>
      <c r="BI24" s="917">
        <f t="shared" si="60"/>
        <v>2262445</v>
      </c>
      <c r="BJ24" s="918">
        <f t="shared" si="61"/>
        <v>61627.849999999627</v>
      </c>
      <c r="BK24" s="917">
        <f>'[10]Table 3 Levels 1&amp;2'!AP24</f>
        <v>19135410.175264001</v>
      </c>
      <c r="BL24" s="917">
        <f t="shared" si="62"/>
        <v>19599459</v>
      </c>
      <c r="BM24" s="918">
        <f t="shared" si="63"/>
        <v>464048.82473599911</v>
      </c>
      <c r="BN24" s="917">
        <f>'[10]Table 3 Levels 1&amp;2'!AQ24</f>
        <v>6716.5356880533527</v>
      </c>
      <c r="BO24" s="917">
        <f t="shared" si="64"/>
        <v>6749.125</v>
      </c>
      <c r="BP24" s="918">
        <f t="shared" si="65"/>
        <v>32.589311946647285</v>
      </c>
      <c r="BQ24" s="905">
        <f>'[10]Table 3 Levels 1&amp;2'!C24</f>
        <v>2849</v>
      </c>
      <c r="BR24" s="905">
        <f t="shared" si="66"/>
        <v>2904</v>
      </c>
      <c r="BS24" s="920">
        <f t="shared" si="67"/>
        <v>55</v>
      </c>
      <c r="BT24" s="905">
        <f>'[10]Table 3 Levels 1&amp;2'!P24</f>
        <v>4482</v>
      </c>
      <c r="BU24" s="905">
        <f t="shared" si="68"/>
        <v>4552.5742399999999</v>
      </c>
      <c r="BV24" s="920">
        <f t="shared" si="69"/>
        <v>70.574239999999918</v>
      </c>
    </row>
    <row r="25" spans="1:74" s="919" customFormat="1" ht="15.6" customHeight="1">
      <c r="A25" s="903">
        <v>22</v>
      </c>
      <c r="B25" s="904" t="s">
        <v>60</v>
      </c>
      <c r="C25" s="904">
        <f>+'8_2.1.16 SIS'!AL24</f>
        <v>3069</v>
      </c>
      <c r="D25" s="905">
        <f>'[9]At-Risk'!AL24</f>
        <v>2175</v>
      </c>
      <c r="E25" s="905">
        <f t="shared" si="28"/>
        <v>478.5</v>
      </c>
      <c r="F25" s="905">
        <f>[9]CTE!AL24</f>
        <v>1601.5</v>
      </c>
      <c r="G25" s="905">
        <f t="shared" si="29"/>
        <v>96.09</v>
      </c>
      <c r="H25" s="905">
        <f>[9]SWD!AL24</f>
        <v>541</v>
      </c>
      <c r="I25" s="905">
        <f t="shared" si="30"/>
        <v>811.5</v>
      </c>
      <c r="J25" s="905">
        <f>[9]GT!AL24</f>
        <v>23</v>
      </c>
      <c r="K25" s="905">
        <f t="shared" si="31"/>
        <v>13.799999999999999</v>
      </c>
      <c r="L25" s="905">
        <f t="shared" si="16"/>
        <v>4431</v>
      </c>
      <c r="M25" s="907">
        <f t="shared" si="17"/>
        <v>0.11816</v>
      </c>
      <c r="N25" s="905">
        <f t="shared" si="18"/>
        <v>362.63303999999999</v>
      </c>
      <c r="O25" s="905">
        <f t="shared" si="32"/>
        <v>1762.52304</v>
      </c>
      <c r="P25" s="905">
        <f t="shared" si="19"/>
        <v>4831.52304</v>
      </c>
      <c r="Q25" s="908">
        <f t="shared" si="33"/>
        <v>3961</v>
      </c>
      <c r="R25" s="908">
        <f t="shared" si="20"/>
        <v>19137663</v>
      </c>
      <c r="S25" s="908">
        <f>'6_Local Deduct Calc'!J28</f>
        <v>2040876</v>
      </c>
      <c r="T25" s="908">
        <f t="shared" si="34"/>
        <v>2040876</v>
      </c>
      <c r="U25" s="909">
        <f t="shared" si="35"/>
        <v>17096787</v>
      </c>
      <c r="V25" s="910">
        <f t="shared" si="70"/>
        <v>0.89339999999999997</v>
      </c>
      <c r="W25" s="910">
        <f t="shared" si="36"/>
        <v>0.1066</v>
      </c>
      <c r="X25" s="911">
        <f t="shared" si="21"/>
        <v>664.99706744868035</v>
      </c>
      <c r="Y25" s="908">
        <f>'7_Local Revenue'!AQ29</f>
        <v>6116439</v>
      </c>
      <c r="Z25" s="908">
        <f t="shared" si="37"/>
        <v>4075563</v>
      </c>
      <c r="AA25" s="325">
        <f t="shared" si="38"/>
        <v>0</v>
      </c>
      <c r="AB25" s="912">
        <f t="shared" si="39"/>
        <v>6506805.4200000009</v>
      </c>
      <c r="AC25" s="912">
        <f t="shared" si="40"/>
        <v>4075563</v>
      </c>
      <c r="AD25" s="908">
        <f t="shared" si="41"/>
        <v>747262.62717599992</v>
      </c>
      <c r="AE25" s="913">
        <f t="shared" si="42"/>
        <v>3328300</v>
      </c>
      <c r="AF25" s="912">
        <f t="shared" si="43"/>
        <v>1084</v>
      </c>
      <c r="AG25" s="914">
        <f t="shared" si="44"/>
        <v>0.81659999999999999</v>
      </c>
      <c r="AH25" s="913">
        <f t="shared" si="45"/>
        <v>20425087</v>
      </c>
      <c r="AI25" s="912">
        <f t="shared" si="22"/>
        <v>6655</v>
      </c>
      <c r="AJ25" s="913">
        <f>+'3A_Level 3'!O27</f>
        <v>517829</v>
      </c>
      <c r="AK25" s="912">
        <f t="shared" si="23"/>
        <v>168.72890192245032</v>
      </c>
      <c r="AL25" s="913">
        <f t="shared" si="46"/>
        <v>20942916</v>
      </c>
      <c r="AM25" s="912">
        <f t="shared" si="24"/>
        <v>6824.019550342131</v>
      </c>
      <c r="AN25" s="915">
        <f>+'3A_Level 3'!P27</f>
        <v>2041158</v>
      </c>
      <c r="AO25" s="916">
        <f t="shared" si="25"/>
        <v>665.08895405669602</v>
      </c>
      <c r="AP25" s="913">
        <f t="shared" si="47"/>
        <v>22466245</v>
      </c>
      <c r="AQ25" s="912">
        <f t="shared" si="48"/>
        <v>7320.3796024763769</v>
      </c>
      <c r="AR25" s="914">
        <f t="shared" si="49"/>
        <v>0.78600893464028776</v>
      </c>
      <c r="AS25" s="917">
        <f t="shared" si="50"/>
        <v>2</v>
      </c>
      <c r="AT25" s="912">
        <f t="shared" si="51"/>
        <v>6116439</v>
      </c>
      <c r="AU25" s="912">
        <f t="shared" si="26"/>
        <v>1992.97</v>
      </c>
      <c r="AV25" s="917">
        <f t="shared" si="52"/>
        <v>68</v>
      </c>
      <c r="AW25" s="914">
        <f t="shared" si="53"/>
        <v>0.21399106535971218</v>
      </c>
      <c r="AX25" s="917">
        <f t="shared" si="54"/>
        <v>28582684</v>
      </c>
      <c r="AY25" s="918">
        <f t="shared" si="27"/>
        <v>9313.3541870316058</v>
      </c>
      <c r="AZ25" s="917">
        <f t="shared" si="55"/>
        <v>30</v>
      </c>
      <c r="BB25" s="917">
        <f>'[10]Table 3 Levels 1&amp;2'!U25</f>
        <v>17129464.5</v>
      </c>
      <c r="BC25" s="917">
        <f t="shared" si="56"/>
        <v>17096787</v>
      </c>
      <c r="BD25" s="918">
        <f t="shared" si="57"/>
        <v>-32677.5</v>
      </c>
      <c r="BE25" s="917">
        <f>'[10]Table 3 Levels 1&amp;2'!AE25</f>
        <v>3010562.9593239999</v>
      </c>
      <c r="BF25" s="917">
        <f t="shared" si="58"/>
        <v>3328300</v>
      </c>
      <c r="BG25" s="918">
        <f t="shared" si="59"/>
        <v>317737.04067600006</v>
      </c>
      <c r="BH25" s="917">
        <f>'[10]Table 3 Levels 1&amp;2'!AN25</f>
        <v>2063072.8800000001</v>
      </c>
      <c r="BI25" s="917">
        <f t="shared" si="60"/>
        <v>2041158</v>
      </c>
      <c r="BJ25" s="918">
        <f t="shared" si="61"/>
        <v>-21914.880000000121</v>
      </c>
      <c r="BK25" s="917">
        <f>'[10]Table 3 Levels 1&amp;2'!AP25</f>
        <v>22203100.339323997</v>
      </c>
      <c r="BL25" s="917">
        <f t="shared" si="62"/>
        <v>22466245</v>
      </c>
      <c r="BM25" s="918">
        <f t="shared" si="63"/>
        <v>263144.6606760025</v>
      </c>
      <c r="BN25" s="917">
        <f>'[10]Table 3 Levels 1&amp;2'!AQ25</f>
        <v>7086.8497731643783</v>
      </c>
      <c r="BO25" s="917">
        <f t="shared" si="64"/>
        <v>7320.3796024763769</v>
      </c>
      <c r="BP25" s="918">
        <f t="shared" si="65"/>
        <v>233.52982931199858</v>
      </c>
      <c r="BQ25" s="904">
        <f>'[10]Table 3 Levels 1&amp;2'!C25</f>
        <v>3133</v>
      </c>
      <c r="BR25" s="904">
        <f t="shared" si="66"/>
        <v>3069</v>
      </c>
      <c r="BS25" s="329">
        <f t="shared" si="67"/>
        <v>-64</v>
      </c>
      <c r="BT25" s="904">
        <f>'[10]Table 3 Levels 1&amp;2'!P25</f>
        <v>4812</v>
      </c>
      <c r="BU25" s="904">
        <f t="shared" si="68"/>
        <v>4831.52304</v>
      </c>
      <c r="BV25" s="329">
        <f t="shared" si="69"/>
        <v>19.523040000000037</v>
      </c>
    </row>
    <row r="26" spans="1:74" s="919" customFormat="1" ht="15.6" customHeight="1">
      <c r="A26" s="903">
        <v>23</v>
      </c>
      <c r="B26" s="904" t="s">
        <v>61</v>
      </c>
      <c r="C26" s="904">
        <f>+'8_2.1.16 SIS'!AL25</f>
        <v>13240</v>
      </c>
      <c r="D26" s="905">
        <f>'[9]At-Risk'!AL25</f>
        <v>9489</v>
      </c>
      <c r="E26" s="905">
        <f t="shared" si="28"/>
        <v>2087.58</v>
      </c>
      <c r="F26" s="905">
        <f>[9]CTE!AL25</f>
        <v>5884</v>
      </c>
      <c r="G26" s="905">
        <f t="shared" si="29"/>
        <v>353.03999999999996</v>
      </c>
      <c r="H26" s="905">
        <f>[9]SWD!AL25</f>
        <v>1688</v>
      </c>
      <c r="I26" s="905">
        <f t="shared" si="30"/>
        <v>2532</v>
      </c>
      <c r="J26" s="905">
        <f>[9]GT!AL25</f>
        <v>391</v>
      </c>
      <c r="K26" s="905">
        <f t="shared" si="31"/>
        <v>234.6</v>
      </c>
      <c r="L26" s="905">
        <f t="shared" si="16"/>
        <v>0</v>
      </c>
      <c r="M26" s="907">
        <f t="shared" si="17"/>
        <v>0</v>
      </c>
      <c r="N26" s="905">
        <f t="shared" si="18"/>
        <v>0</v>
      </c>
      <c r="O26" s="905">
        <f t="shared" si="32"/>
        <v>5207.22</v>
      </c>
      <c r="P26" s="905">
        <f t="shared" si="19"/>
        <v>18447.22</v>
      </c>
      <c r="Q26" s="908">
        <f t="shared" si="33"/>
        <v>3961</v>
      </c>
      <c r="R26" s="908">
        <f t="shared" si="20"/>
        <v>73069438</v>
      </c>
      <c r="S26" s="908">
        <f>'6_Local Deduct Calc'!J29</f>
        <v>21619861.5</v>
      </c>
      <c r="T26" s="908">
        <f t="shared" si="34"/>
        <v>21619861.5</v>
      </c>
      <c r="U26" s="909">
        <f t="shared" si="35"/>
        <v>51449576.5</v>
      </c>
      <c r="V26" s="910">
        <f t="shared" si="70"/>
        <v>0.70409999999999995</v>
      </c>
      <c r="W26" s="910">
        <f t="shared" si="36"/>
        <v>0.2959</v>
      </c>
      <c r="X26" s="911">
        <f t="shared" si="21"/>
        <v>1632.9200528700906</v>
      </c>
      <c r="Y26" s="908">
        <f>'7_Local Revenue'!AQ30</f>
        <v>51139716.5</v>
      </c>
      <c r="Z26" s="908">
        <f t="shared" si="37"/>
        <v>29519855</v>
      </c>
      <c r="AA26" s="325">
        <f t="shared" si="38"/>
        <v>0</v>
      </c>
      <c r="AB26" s="912">
        <f t="shared" si="39"/>
        <v>24843608.920000002</v>
      </c>
      <c r="AC26" s="912">
        <f t="shared" si="40"/>
        <v>24843608.920000002</v>
      </c>
      <c r="AD26" s="908">
        <f t="shared" si="41"/>
        <v>12644105.07261616</v>
      </c>
      <c r="AE26" s="913">
        <f t="shared" si="42"/>
        <v>12199504</v>
      </c>
      <c r="AF26" s="912">
        <f t="shared" si="43"/>
        <v>921</v>
      </c>
      <c r="AG26" s="914">
        <f t="shared" si="44"/>
        <v>0.49109999999999998</v>
      </c>
      <c r="AH26" s="913">
        <f t="shared" si="45"/>
        <v>63649080.5</v>
      </c>
      <c r="AI26" s="912">
        <f t="shared" si="22"/>
        <v>4807</v>
      </c>
      <c r="AJ26" s="913">
        <f>+'3A_Level 3'!O28</f>
        <v>2233972</v>
      </c>
      <c r="AK26" s="912">
        <f t="shared" si="23"/>
        <v>168.72900302114803</v>
      </c>
      <c r="AL26" s="913">
        <f t="shared" si="46"/>
        <v>65883052.5</v>
      </c>
      <c r="AM26" s="912">
        <f t="shared" si="24"/>
        <v>4976.0613670694866</v>
      </c>
      <c r="AN26" s="915">
        <f>+'3A_Level 3'!P28</f>
        <v>11350771</v>
      </c>
      <c r="AO26" s="916">
        <f t="shared" si="25"/>
        <v>857.3089879154079</v>
      </c>
      <c r="AP26" s="913">
        <f t="shared" si="47"/>
        <v>74999851.5</v>
      </c>
      <c r="AQ26" s="912">
        <f t="shared" si="48"/>
        <v>5664.6413519637463</v>
      </c>
      <c r="AR26" s="914">
        <f t="shared" si="49"/>
        <v>0.61746912824759992</v>
      </c>
      <c r="AS26" s="917">
        <f t="shared" si="50"/>
        <v>39</v>
      </c>
      <c r="AT26" s="912">
        <f t="shared" si="51"/>
        <v>46463470.420000002</v>
      </c>
      <c r="AU26" s="912">
        <f t="shared" si="26"/>
        <v>3509.33</v>
      </c>
      <c r="AV26" s="917">
        <f t="shared" si="52"/>
        <v>32</v>
      </c>
      <c r="AW26" s="914">
        <f t="shared" si="53"/>
        <v>0.38253087175240003</v>
      </c>
      <c r="AX26" s="917">
        <f t="shared" si="54"/>
        <v>121463321.92</v>
      </c>
      <c r="AY26" s="918">
        <f t="shared" si="27"/>
        <v>9173.9669123867079</v>
      </c>
      <c r="AZ26" s="917">
        <f t="shared" si="55"/>
        <v>40</v>
      </c>
      <c r="BB26" s="917">
        <f>'[10]Table 3 Levels 1&amp;2'!U26</f>
        <v>52519733.5</v>
      </c>
      <c r="BC26" s="917">
        <f t="shared" si="56"/>
        <v>51449576.5</v>
      </c>
      <c r="BD26" s="918">
        <f t="shared" si="57"/>
        <v>-1070157</v>
      </c>
      <c r="BE26" s="917">
        <f>'[10]Table 3 Levels 1&amp;2'!AE26</f>
        <v>12623467.302144723</v>
      </c>
      <c r="BF26" s="917">
        <f t="shared" si="58"/>
        <v>12199504</v>
      </c>
      <c r="BG26" s="918">
        <f t="shared" si="59"/>
        <v>-423963.30214472301</v>
      </c>
      <c r="BH26" s="917">
        <f>'[10]Table 3 Levels 1&amp;2'!AN26</f>
        <v>11493195.800000001</v>
      </c>
      <c r="BI26" s="917">
        <f t="shared" si="60"/>
        <v>11350771</v>
      </c>
      <c r="BJ26" s="918">
        <f t="shared" si="61"/>
        <v>-142424.80000000075</v>
      </c>
      <c r="BK26" s="917">
        <f>'[10]Table 3 Levels 1&amp;2'!AP26</f>
        <v>76636396.602144718</v>
      </c>
      <c r="BL26" s="917">
        <f t="shared" si="62"/>
        <v>74999851.5</v>
      </c>
      <c r="BM26" s="918">
        <f t="shared" si="63"/>
        <v>-1636545.1021447182</v>
      </c>
      <c r="BN26" s="917">
        <f>'[10]Table 3 Levels 1&amp;2'!AQ26</f>
        <v>5672.5682162949461</v>
      </c>
      <c r="BO26" s="917">
        <f t="shared" si="64"/>
        <v>5664.6413519637463</v>
      </c>
      <c r="BP26" s="918">
        <f t="shared" si="65"/>
        <v>-7.9268643311997948</v>
      </c>
      <c r="BQ26" s="904">
        <f>'[10]Table 3 Levels 1&amp;2'!C26</f>
        <v>13510</v>
      </c>
      <c r="BR26" s="904">
        <f t="shared" si="66"/>
        <v>13240</v>
      </c>
      <c r="BS26" s="329">
        <f t="shared" si="67"/>
        <v>-270</v>
      </c>
      <c r="BT26" s="904">
        <f>'[10]Table 3 Levels 1&amp;2'!P26</f>
        <v>18657</v>
      </c>
      <c r="BU26" s="904">
        <f t="shared" si="68"/>
        <v>18447.22</v>
      </c>
      <c r="BV26" s="329">
        <f t="shared" si="69"/>
        <v>-209.77999999999884</v>
      </c>
    </row>
    <row r="27" spans="1:74" s="919" customFormat="1" ht="15.6" customHeight="1">
      <c r="A27" s="903">
        <v>24</v>
      </c>
      <c r="B27" s="904" t="s">
        <v>62</v>
      </c>
      <c r="C27" s="904">
        <f>+'8_2.1.16 SIS'!AL26</f>
        <v>4748</v>
      </c>
      <c r="D27" s="905">
        <f>'[9]At-Risk'!AL26</f>
        <v>3967</v>
      </c>
      <c r="E27" s="905">
        <f t="shared" si="28"/>
        <v>872.74</v>
      </c>
      <c r="F27" s="905">
        <f>[9]CTE!AL26</f>
        <v>1078</v>
      </c>
      <c r="G27" s="905">
        <f t="shared" si="29"/>
        <v>64.679999999999993</v>
      </c>
      <c r="H27" s="905">
        <f>[9]SWD!AL26</f>
        <v>436</v>
      </c>
      <c r="I27" s="905">
        <f t="shared" si="30"/>
        <v>654</v>
      </c>
      <c r="J27" s="905">
        <f>[9]GT!AL26</f>
        <v>196</v>
      </c>
      <c r="K27" s="905">
        <f t="shared" si="31"/>
        <v>117.6</v>
      </c>
      <c r="L27" s="905">
        <f t="shared" si="16"/>
        <v>2752</v>
      </c>
      <c r="M27" s="907">
        <f t="shared" si="17"/>
        <v>7.3389999999999997E-2</v>
      </c>
      <c r="N27" s="905">
        <f t="shared" si="18"/>
        <v>348.45571999999999</v>
      </c>
      <c r="O27" s="905">
        <f t="shared" si="32"/>
        <v>2057.4757199999999</v>
      </c>
      <c r="P27" s="905">
        <f t="shared" si="19"/>
        <v>6805.4757200000004</v>
      </c>
      <c r="Q27" s="908">
        <f t="shared" si="33"/>
        <v>3961</v>
      </c>
      <c r="R27" s="908">
        <f t="shared" si="20"/>
        <v>26956489</v>
      </c>
      <c r="S27" s="908">
        <f>'6_Local Deduct Calc'!J30</f>
        <v>18277313</v>
      </c>
      <c r="T27" s="908">
        <f t="shared" si="34"/>
        <v>18277313</v>
      </c>
      <c r="U27" s="909">
        <f t="shared" si="35"/>
        <v>8679176</v>
      </c>
      <c r="V27" s="910">
        <f t="shared" si="70"/>
        <v>0.32200000000000001</v>
      </c>
      <c r="W27" s="910">
        <f t="shared" si="36"/>
        <v>0.67800000000000005</v>
      </c>
      <c r="X27" s="911">
        <f t="shared" si="21"/>
        <v>3849.4762005054758</v>
      </c>
      <c r="Y27" s="908">
        <f>'7_Local Revenue'!AQ31</f>
        <v>57459265</v>
      </c>
      <c r="Z27" s="908">
        <f t="shared" si="37"/>
        <v>39181952</v>
      </c>
      <c r="AA27" s="325">
        <f t="shared" si="38"/>
        <v>0</v>
      </c>
      <c r="AB27" s="912">
        <f t="shared" si="39"/>
        <v>9165206.2599999998</v>
      </c>
      <c r="AC27" s="912">
        <f t="shared" si="40"/>
        <v>9165206.2599999998</v>
      </c>
      <c r="AD27" s="908">
        <f t="shared" si="41"/>
        <v>10688096.932161601</v>
      </c>
      <c r="AE27" s="913">
        <f t="shared" si="42"/>
        <v>0</v>
      </c>
      <c r="AF27" s="912">
        <f t="shared" si="43"/>
        <v>0</v>
      </c>
      <c r="AG27" s="914">
        <f t="shared" si="44"/>
        <v>0</v>
      </c>
      <c r="AH27" s="913">
        <f t="shared" si="45"/>
        <v>8679176</v>
      </c>
      <c r="AI27" s="912">
        <f t="shared" si="22"/>
        <v>1828</v>
      </c>
      <c r="AJ27" s="913">
        <f>+'3A_Level 3'!O29</f>
        <v>2129534</v>
      </c>
      <c r="AK27" s="912">
        <f t="shared" si="23"/>
        <v>448.51179443976412</v>
      </c>
      <c r="AL27" s="913">
        <f t="shared" si="46"/>
        <v>10808710</v>
      </c>
      <c r="AM27" s="912">
        <f t="shared" si="24"/>
        <v>2276.4764111204718</v>
      </c>
      <c r="AN27" s="915">
        <f>+'3A_Level 3'!P29</f>
        <v>6185513</v>
      </c>
      <c r="AO27" s="916">
        <f t="shared" si="25"/>
        <v>1302.7617944397641</v>
      </c>
      <c r="AP27" s="913">
        <f t="shared" si="47"/>
        <v>14864689</v>
      </c>
      <c r="AQ27" s="912">
        <f t="shared" si="48"/>
        <v>3130.7264111204718</v>
      </c>
      <c r="AR27" s="914">
        <f t="shared" si="49"/>
        <v>0.35135121439941586</v>
      </c>
      <c r="AS27" s="917">
        <f t="shared" si="50"/>
        <v>67</v>
      </c>
      <c r="AT27" s="912">
        <f t="shared" si="51"/>
        <v>27442519.260000002</v>
      </c>
      <c r="AU27" s="912">
        <f t="shared" si="26"/>
        <v>5779.81</v>
      </c>
      <c r="AV27" s="917">
        <f t="shared" si="52"/>
        <v>4</v>
      </c>
      <c r="AW27" s="914">
        <f t="shared" si="53"/>
        <v>0.64864878560058403</v>
      </c>
      <c r="AX27" s="917">
        <f t="shared" si="54"/>
        <v>42307208.260000005</v>
      </c>
      <c r="AY27" s="918">
        <f t="shared" si="27"/>
        <v>8910.5324894692512</v>
      </c>
      <c r="AZ27" s="917">
        <f t="shared" si="55"/>
        <v>48</v>
      </c>
      <c r="BB27" s="917">
        <f>'[10]Table 3 Levels 1&amp;2'!U27</f>
        <v>9689509</v>
      </c>
      <c r="BC27" s="917">
        <f t="shared" si="56"/>
        <v>8679176</v>
      </c>
      <c r="BD27" s="918">
        <f t="shared" si="57"/>
        <v>-1010333</v>
      </c>
      <c r="BE27" s="917">
        <f>'[10]Table 3 Levels 1&amp;2'!AE27</f>
        <v>0</v>
      </c>
      <c r="BF27" s="917">
        <f t="shared" si="58"/>
        <v>0</v>
      </c>
      <c r="BG27" s="918">
        <f t="shared" si="59"/>
        <v>0</v>
      </c>
      <c r="BH27" s="917">
        <f>'[10]Table 3 Levels 1&amp;2'!AN27</f>
        <v>6202115.25</v>
      </c>
      <c r="BI27" s="917">
        <f t="shared" si="60"/>
        <v>6185513</v>
      </c>
      <c r="BJ27" s="918">
        <f t="shared" si="61"/>
        <v>-16602.25</v>
      </c>
      <c r="BK27" s="917">
        <f>'[10]Table 3 Levels 1&amp;2'!AP27</f>
        <v>15891624.25</v>
      </c>
      <c r="BL27" s="917">
        <f t="shared" si="62"/>
        <v>14864689</v>
      </c>
      <c r="BM27" s="918">
        <f t="shared" si="63"/>
        <v>-1026935.25</v>
      </c>
      <c r="BN27" s="917">
        <f>'[10]Table 3 Levels 1&amp;2'!AQ27</f>
        <v>3392.0222518676628</v>
      </c>
      <c r="BO27" s="917">
        <f t="shared" si="64"/>
        <v>3130.7264111204718</v>
      </c>
      <c r="BP27" s="918">
        <f t="shared" si="65"/>
        <v>-261.29584074719105</v>
      </c>
      <c r="BQ27" s="904">
        <f>'[10]Table 3 Levels 1&amp;2'!C27</f>
        <v>4685</v>
      </c>
      <c r="BR27" s="904">
        <f t="shared" si="66"/>
        <v>4748</v>
      </c>
      <c r="BS27" s="329">
        <f t="shared" si="67"/>
        <v>63</v>
      </c>
      <c r="BT27" s="904">
        <f>'[10]Table 3 Levels 1&amp;2'!P27</f>
        <v>6692</v>
      </c>
      <c r="BU27" s="904">
        <f t="shared" si="68"/>
        <v>6805.4757200000004</v>
      </c>
      <c r="BV27" s="329">
        <f t="shared" si="69"/>
        <v>113.47572000000036</v>
      </c>
    </row>
    <row r="28" spans="1:74" s="939" customFormat="1" ht="15.6" customHeight="1">
      <c r="A28" s="921">
        <v>25</v>
      </c>
      <c r="B28" s="922" t="s">
        <v>63</v>
      </c>
      <c r="C28" s="922">
        <f>+'8_2.1.16 SIS'!AL27</f>
        <v>2175</v>
      </c>
      <c r="D28" s="923">
        <f>'[9]At-Risk'!AL27</f>
        <v>1452</v>
      </c>
      <c r="E28" s="923">
        <f t="shared" si="28"/>
        <v>319.44</v>
      </c>
      <c r="F28" s="923">
        <f>[9]CTE!AL27</f>
        <v>1182.5</v>
      </c>
      <c r="G28" s="923">
        <f t="shared" si="29"/>
        <v>70.95</v>
      </c>
      <c r="H28" s="923">
        <f>[9]SWD!AL27</f>
        <v>217</v>
      </c>
      <c r="I28" s="923">
        <f t="shared" si="30"/>
        <v>325.5</v>
      </c>
      <c r="J28" s="923">
        <f>[9]GT!AL27</f>
        <v>97</v>
      </c>
      <c r="K28" s="923">
        <f t="shared" si="31"/>
        <v>58.199999999999996</v>
      </c>
      <c r="L28" s="923">
        <f t="shared" si="16"/>
        <v>5325</v>
      </c>
      <c r="M28" s="924">
        <f t="shared" si="17"/>
        <v>0.14199999999999999</v>
      </c>
      <c r="N28" s="923">
        <f t="shared" si="18"/>
        <v>308.84999999999997</v>
      </c>
      <c r="O28" s="923">
        <f t="shared" si="32"/>
        <v>1082.94</v>
      </c>
      <c r="P28" s="925">
        <f t="shared" si="19"/>
        <v>3257.94</v>
      </c>
      <c r="Q28" s="926">
        <f t="shared" si="33"/>
        <v>3961</v>
      </c>
      <c r="R28" s="926">
        <f t="shared" si="20"/>
        <v>12904700</v>
      </c>
      <c r="S28" s="926">
        <f>'6_Local Deduct Calc'!J31</f>
        <v>5401175</v>
      </c>
      <c r="T28" s="926">
        <f t="shared" si="34"/>
        <v>5401175</v>
      </c>
      <c r="U28" s="927">
        <f t="shared" si="35"/>
        <v>7503525</v>
      </c>
      <c r="V28" s="928">
        <f t="shared" si="70"/>
        <v>0.58150000000000002</v>
      </c>
      <c r="W28" s="929">
        <f t="shared" si="36"/>
        <v>0.41849999999999998</v>
      </c>
      <c r="X28" s="930">
        <f t="shared" si="21"/>
        <v>2483.2988505747126</v>
      </c>
      <c r="Y28" s="926">
        <f>'7_Local Revenue'!AQ32</f>
        <v>12328270</v>
      </c>
      <c r="Z28" s="926">
        <f t="shared" si="37"/>
        <v>6927095</v>
      </c>
      <c r="AA28" s="931">
        <f t="shared" si="38"/>
        <v>0</v>
      </c>
      <c r="AB28" s="932">
        <f t="shared" si="39"/>
        <v>4387598</v>
      </c>
      <c r="AC28" s="932">
        <f t="shared" si="40"/>
        <v>4387598</v>
      </c>
      <c r="AD28" s="926">
        <f t="shared" si="41"/>
        <v>3158280.7923599994</v>
      </c>
      <c r="AE28" s="933">
        <f t="shared" si="42"/>
        <v>1229317</v>
      </c>
      <c r="AF28" s="932">
        <f t="shared" si="43"/>
        <v>565</v>
      </c>
      <c r="AG28" s="934">
        <f t="shared" si="44"/>
        <v>0.2802</v>
      </c>
      <c r="AH28" s="933">
        <f t="shared" si="45"/>
        <v>8732842</v>
      </c>
      <c r="AI28" s="932">
        <f t="shared" si="22"/>
        <v>4015</v>
      </c>
      <c r="AJ28" s="933">
        <f>+'3A_Level 3'!O30</f>
        <v>366986</v>
      </c>
      <c r="AK28" s="932">
        <f t="shared" si="23"/>
        <v>168.72919540229884</v>
      </c>
      <c r="AL28" s="933">
        <f t="shared" si="46"/>
        <v>9099828</v>
      </c>
      <c r="AM28" s="932">
        <f t="shared" si="24"/>
        <v>4183.8289655172412</v>
      </c>
      <c r="AN28" s="935">
        <f>+'3A_Level 3'!P30</f>
        <v>1788849</v>
      </c>
      <c r="AO28" s="936">
        <f t="shared" si="25"/>
        <v>822.4593103448276</v>
      </c>
      <c r="AP28" s="933">
        <f t="shared" si="47"/>
        <v>10521691</v>
      </c>
      <c r="AQ28" s="932">
        <f t="shared" si="48"/>
        <v>4837.5590804597705</v>
      </c>
      <c r="AR28" s="934">
        <f t="shared" si="49"/>
        <v>0.51804286696749025</v>
      </c>
      <c r="AS28" s="937">
        <f t="shared" si="50"/>
        <v>53</v>
      </c>
      <c r="AT28" s="932">
        <f t="shared" si="51"/>
        <v>9788773</v>
      </c>
      <c r="AU28" s="932">
        <f t="shared" si="26"/>
        <v>4500.59</v>
      </c>
      <c r="AV28" s="937">
        <f t="shared" si="52"/>
        <v>16</v>
      </c>
      <c r="AW28" s="934">
        <f t="shared" si="53"/>
        <v>0.48195713303250975</v>
      </c>
      <c r="AX28" s="937">
        <f t="shared" si="54"/>
        <v>20310464</v>
      </c>
      <c r="AY28" s="938">
        <f t="shared" si="27"/>
        <v>9338.1443678160922</v>
      </c>
      <c r="AZ28" s="937">
        <f t="shared" si="55"/>
        <v>28</v>
      </c>
      <c r="BB28" s="937">
        <f>'[10]Table 3 Levels 1&amp;2'!U28</f>
        <v>7616346</v>
      </c>
      <c r="BC28" s="937">
        <f t="shared" si="56"/>
        <v>7503525</v>
      </c>
      <c r="BD28" s="938">
        <f t="shared" si="57"/>
        <v>-112821</v>
      </c>
      <c r="BE28" s="937">
        <f>'[10]Table 3 Levels 1&amp;2'!AE28</f>
        <v>1247062.9997534398</v>
      </c>
      <c r="BF28" s="937">
        <f t="shared" si="58"/>
        <v>1229317</v>
      </c>
      <c r="BG28" s="938">
        <f t="shared" si="59"/>
        <v>-17745.999753439799</v>
      </c>
      <c r="BH28" s="937">
        <f>'[10]Table 3 Levels 1&amp;2'!AN28</f>
        <v>1829175.6600000001</v>
      </c>
      <c r="BI28" s="937">
        <f t="shared" si="60"/>
        <v>1788849</v>
      </c>
      <c r="BJ28" s="938">
        <f t="shared" si="61"/>
        <v>-40326.660000000149</v>
      </c>
      <c r="BK28" s="937">
        <f>'[10]Table 3 Levels 1&amp;2'!AP28</f>
        <v>10692584.65975344</v>
      </c>
      <c r="BL28" s="937">
        <f t="shared" si="62"/>
        <v>10521691</v>
      </c>
      <c r="BM28" s="938">
        <f t="shared" si="63"/>
        <v>-170893.65975343995</v>
      </c>
      <c r="BN28" s="937">
        <f>'[10]Table 3 Levels 1&amp;2'!AQ28</f>
        <v>4769.2170650104554</v>
      </c>
      <c r="BO28" s="937">
        <f t="shared" si="64"/>
        <v>4837.5590804597705</v>
      </c>
      <c r="BP28" s="938">
        <f t="shared" si="65"/>
        <v>68.342015449315113</v>
      </c>
      <c r="BQ28" s="922">
        <f>'[10]Table 3 Levels 1&amp;2'!C28</f>
        <v>2242</v>
      </c>
      <c r="BR28" s="922">
        <f t="shared" si="66"/>
        <v>2175</v>
      </c>
      <c r="BS28" s="940">
        <f t="shared" si="67"/>
        <v>-67</v>
      </c>
      <c r="BT28" s="922">
        <f>'[10]Table 3 Levels 1&amp;2'!P28</f>
        <v>3307</v>
      </c>
      <c r="BU28" s="922">
        <f t="shared" si="68"/>
        <v>3257.94</v>
      </c>
      <c r="BV28" s="940">
        <f t="shared" si="69"/>
        <v>-49.059999999999945</v>
      </c>
    </row>
    <row r="29" spans="1:74" s="919" customFormat="1" ht="15.6" customHeight="1">
      <c r="A29" s="903">
        <v>26</v>
      </c>
      <c r="B29" s="904" t="s">
        <v>64</v>
      </c>
      <c r="C29" s="905">
        <f>+'8_2.1.16 SIS'!AL28</f>
        <v>47645</v>
      </c>
      <c r="D29" s="905">
        <f>'[9]At-Risk'!AL28</f>
        <v>38507</v>
      </c>
      <c r="E29" s="905">
        <f t="shared" si="28"/>
        <v>8471.5400000000009</v>
      </c>
      <c r="F29" s="905">
        <f>[9]CTE!AL28</f>
        <v>14866.5</v>
      </c>
      <c r="G29" s="905">
        <f t="shared" si="29"/>
        <v>891.99</v>
      </c>
      <c r="H29" s="905">
        <f>[9]SWD!AL28</f>
        <v>5709</v>
      </c>
      <c r="I29" s="905">
        <f t="shared" si="30"/>
        <v>8563.5</v>
      </c>
      <c r="J29" s="905">
        <f>[9]GT!AL28</f>
        <v>2975</v>
      </c>
      <c r="K29" s="905">
        <f t="shared" si="31"/>
        <v>1785</v>
      </c>
      <c r="L29" s="906">
        <f t="shared" si="16"/>
        <v>0</v>
      </c>
      <c r="M29" s="907">
        <f t="shared" si="17"/>
        <v>0</v>
      </c>
      <c r="N29" s="905">
        <f t="shared" si="18"/>
        <v>0</v>
      </c>
      <c r="O29" s="905">
        <f t="shared" si="32"/>
        <v>19712.03</v>
      </c>
      <c r="P29" s="905">
        <f t="shared" si="19"/>
        <v>67357.03</v>
      </c>
      <c r="Q29" s="908">
        <f t="shared" si="33"/>
        <v>3961</v>
      </c>
      <c r="R29" s="908">
        <f t="shared" si="20"/>
        <v>266801196</v>
      </c>
      <c r="S29" s="908">
        <f>'6_Local Deduct Calc'!J32</f>
        <v>127189263</v>
      </c>
      <c r="T29" s="908">
        <f t="shared" si="34"/>
        <v>127189263</v>
      </c>
      <c r="U29" s="909">
        <f t="shared" si="35"/>
        <v>139611933</v>
      </c>
      <c r="V29" s="910">
        <f t="shared" si="70"/>
        <v>0.52329999999999999</v>
      </c>
      <c r="W29" s="910">
        <f t="shared" si="36"/>
        <v>0.47670000000000001</v>
      </c>
      <c r="X29" s="911">
        <f t="shared" si="21"/>
        <v>2669.5196347990345</v>
      </c>
      <c r="Y29" s="908">
        <f>'7_Local Revenue'!AQ33</f>
        <v>269148059</v>
      </c>
      <c r="Z29" s="908">
        <f t="shared" si="37"/>
        <v>141958796</v>
      </c>
      <c r="AA29" s="325">
        <f t="shared" si="38"/>
        <v>0</v>
      </c>
      <c r="AB29" s="912">
        <f t="shared" si="39"/>
        <v>90712406.640000001</v>
      </c>
      <c r="AC29" s="912">
        <f t="shared" si="40"/>
        <v>90712406.640000001</v>
      </c>
      <c r="AD29" s="908">
        <f t="shared" si="41"/>
        <v>74377279.301895365</v>
      </c>
      <c r="AE29" s="913">
        <f t="shared" si="42"/>
        <v>16335127</v>
      </c>
      <c r="AF29" s="912">
        <f t="shared" si="43"/>
        <v>343</v>
      </c>
      <c r="AG29" s="914">
        <f t="shared" si="44"/>
        <v>0.18010000000000001</v>
      </c>
      <c r="AH29" s="913">
        <f t="shared" si="45"/>
        <v>155947060</v>
      </c>
      <c r="AI29" s="912">
        <f t="shared" si="22"/>
        <v>3273</v>
      </c>
      <c r="AJ29" s="913">
        <f>+'3A_Level 3'!O31</f>
        <v>19662247</v>
      </c>
      <c r="AK29" s="912">
        <f t="shared" si="23"/>
        <v>412.68227516003776</v>
      </c>
      <c r="AL29" s="913">
        <f t="shared" si="46"/>
        <v>175609307</v>
      </c>
      <c r="AM29" s="912">
        <f t="shared" si="24"/>
        <v>3685.7866932521774</v>
      </c>
      <c r="AN29" s="915">
        <f>+'3A_Level 3'!P31</f>
        <v>59533012</v>
      </c>
      <c r="AO29" s="916">
        <f t="shared" si="25"/>
        <v>1249.5122678140413</v>
      </c>
      <c r="AP29" s="913">
        <f t="shared" si="47"/>
        <v>215480072</v>
      </c>
      <c r="AQ29" s="912">
        <f t="shared" si="48"/>
        <v>4522.6166859061814</v>
      </c>
      <c r="AR29" s="914">
        <f t="shared" si="49"/>
        <v>0.49720616098080622</v>
      </c>
      <c r="AS29" s="917">
        <f t="shared" si="50"/>
        <v>55</v>
      </c>
      <c r="AT29" s="912">
        <f t="shared" si="51"/>
        <v>217901669.63999999</v>
      </c>
      <c r="AU29" s="912">
        <f t="shared" si="26"/>
        <v>4573.4399999999996</v>
      </c>
      <c r="AV29" s="917">
        <f t="shared" si="52"/>
        <v>14</v>
      </c>
      <c r="AW29" s="914">
        <f t="shared" si="53"/>
        <v>0.50279383901919383</v>
      </c>
      <c r="AX29" s="917">
        <f t="shared" si="54"/>
        <v>433381741.63999999</v>
      </c>
      <c r="AY29" s="918">
        <f t="shared" si="27"/>
        <v>9096.0592221639199</v>
      </c>
      <c r="AZ29" s="917">
        <f t="shared" si="55"/>
        <v>44</v>
      </c>
      <c r="BB29" s="917">
        <f>'[10]Table 3 Levels 1&amp;2'!U29</f>
        <v>134997000.5</v>
      </c>
      <c r="BC29" s="917">
        <f t="shared" si="56"/>
        <v>139611933</v>
      </c>
      <c r="BD29" s="918">
        <f t="shared" si="57"/>
        <v>4614932.5</v>
      </c>
      <c r="BE29" s="917">
        <f>'[10]Table 3 Levels 1&amp;2'!AE29</f>
        <v>14638249.173134878</v>
      </c>
      <c r="BF29" s="917">
        <f t="shared" si="58"/>
        <v>16335127</v>
      </c>
      <c r="BG29" s="918">
        <f t="shared" si="59"/>
        <v>1696877.8268651217</v>
      </c>
      <c r="BH29" s="917">
        <f>'[10]Table 3 Levels 1&amp;2'!AN29</f>
        <v>59624040.880000003</v>
      </c>
      <c r="BI29" s="917">
        <f t="shared" si="60"/>
        <v>59533012</v>
      </c>
      <c r="BJ29" s="918">
        <f t="shared" si="61"/>
        <v>-91028.880000002682</v>
      </c>
      <c r="BK29" s="917">
        <f>'[10]Table 3 Levels 1&amp;2'!AP29</f>
        <v>209259290.55313486</v>
      </c>
      <c r="BL29" s="917">
        <f t="shared" si="62"/>
        <v>215480072</v>
      </c>
      <c r="BM29" s="918">
        <f t="shared" si="63"/>
        <v>6220781.4468651414</v>
      </c>
      <c r="BN29" s="917">
        <f>'[10]Table 3 Levels 1&amp;2'!AQ29</f>
        <v>4467.9155041663435</v>
      </c>
      <c r="BO29" s="917">
        <f t="shared" si="64"/>
        <v>4522.6166859061814</v>
      </c>
      <c r="BP29" s="918">
        <f t="shared" si="65"/>
        <v>54.701181739837921</v>
      </c>
      <c r="BQ29" s="905">
        <f>'[10]Table 3 Levels 1&amp;2'!C29</f>
        <v>46836</v>
      </c>
      <c r="BR29" s="905">
        <f t="shared" si="66"/>
        <v>47645</v>
      </c>
      <c r="BS29" s="920">
        <f t="shared" si="67"/>
        <v>809</v>
      </c>
      <c r="BT29" s="905">
        <f>'[10]Table 3 Levels 1&amp;2'!P29</f>
        <v>66314</v>
      </c>
      <c r="BU29" s="905">
        <f t="shared" si="68"/>
        <v>67357.03</v>
      </c>
      <c r="BV29" s="920">
        <f t="shared" si="69"/>
        <v>1043.0299999999988</v>
      </c>
    </row>
    <row r="30" spans="1:74" s="919" customFormat="1" ht="15.6" customHeight="1">
      <c r="A30" s="903">
        <v>27</v>
      </c>
      <c r="B30" s="904" t="s">
        <v>65</v>
      </c>
      <c r="C30" s="904">
        <f>+'8_2.1.16 SIS'!AL29</f>
        <v>5581</v>
      </c>
      <c r="D30" s="905">
        <f>'[9]At-Risk'!AL29</f>
        <v>3476</v>
      </c>
      <c r="E30" s="905">
        <f t="shared" si="28"/>
        <v>764.72</v>
      </c>
      <c r="F30" s="905">
        <f>[9]CTE!AL29</f>
        <v>2697.5</v>
      </c>
      <c r="G30" s="905">
        <f t="shared" si="29"/>
        <v>161.85</v>
      </c>
      <c r="H30" s="905">
        <f>[9]SWD!AL29</f>
        <v>745</v>
      </c>
      <c r="I30" s="905">
        <f t="shared" si="30"/>
        <v>1117.5</v>
      </c>
      <c r="J30" s="905">
        <f>[9]GT!AL29</f>
        <v>171</v>
      </c>
      <c r="K30" s="905">
        <f t="shared" si="31"/>
        <v>102.6</v>
      </c>
      <c r="L30" s="905">
        <f t="shared" si="16"/>
        <v>1919</v>
      </c>
      <c r="M30" s="907">
        <f t="shared" si="17"/>
        <v>5.117E-2</v>
      </c>
      <c r="N30" s="905">
        <f t="shared" si="18"/>
        <v>285.57977</v>
      </c>
      <c r="O30" s="905">
        <f t="shared" si="32"/>
        <v>2432.2497699999999</v>
      </c>
      <c r="P30" s="905">
        <f t="shared" si="19"/>
        <v>8013.2497700000004</v>
      </c>
      <c r="Q30" s="908">
        <f t="shared" si="33"/>
        <v>3961</v>
      </c>
      <c r="R30" s="908">
        <f t="shared" si="20"/>
        <v>31740482</v>
      </c>
      <c r="S30" s="908">
        <f>'6_Local Deduct Calc'!J33</f>
        <v>6918252</v>
      </c>
      <c r="T30" s="908">
        <f t="shared" si="34"/>
        <v>6918252</v>
      </c>
      <c r="U30" s="909">
        <f t="shared" si="35"/>
        <v>24822230</v>
      </c>
      <c r="V30" s="910">
        <f t="shared" si="70"/>
        <v>0.78200000000000003</v>
      </c>
      <c r="W30" s="910">
        <f t="shared" si="36"/>
        <v>0.218</v>
      </c>
      <c r="X30" s="911">
        <f t="shared" si="21"/>
        <v>1239.607955563519</v>
      </c>
      <c r="Y30" s="908">
        <f>'7_Local Revenue'!AQ34</f>
        <v>18920947</v>
      </c>
      <c r="Z30" s="908">
        <f t="shared" si="37"/>
        <v>12002695</v>
      </c>
      <c r="AA30" s="325">
        <f t="shared" si="38"/>
        <v>0</v>
      </c>
      <c r="AB30" s="912">
        <f t="shared" si="39"/>
        <v>10791763.880000001</v>
      </c>
      <c r="AC30" s="912">
        <f t="shared" si="40"/>
        <v>10791763.880000001</v>
      </c>
      <c r="AD30" s="908">
        <f t="shared" si="41"/>
        <v>4046479.7844448006</v>
      </c>
      <c r="AE30" s="913">
        <f t="shared" si="42"/>
        <v>6745284</v>
      </c>
      <c r="AF30" s="912">
        <f t="shared" si="43"/>
        <v>1209</v>
      </c>
      <c r="AG30" s="914">
        <f t="shared" si="44"/>
        <v>0.625</v>
      </c>
      <c r="AH30" s="913">
        <f t="shared" si="45"/>
        <v>31567514</v>
      </c>
      <c r="AI30" s="912">
        <f t="shared" si="22"/>
        <v>5656</v>
      </c>
      <c r="AJ30" s="913">
        <f>+'3A_Level 3'!O32</f>
        <v>941677</v>
      </c>
      <c r="AK30" s="912">
        <f t="shared" si="23"/>
        <v>168.72908080989069</v>
      </c>
      <c r="AL30" s="913">
        <f t="shared" si="46"/>
        <v>32509191</v>
      </c>
      <c r="AM30" s="912">
        <f t="shared" si="24"/>
        <v>5824.9759899659557</v>
      </c>
      <c r="AN30" s="915">
        <f>+'3A_Level 3'!P32</f>
        <v>4809645</v>
      </c>
      <c r="AO30" s="916">
        <f t="shared" si="25"/>
        <v>861.78910589500094</v>
      </c>
      <c r="AP30" s="913">
        <f t="shared" si="47"/>
        <v>36377159</v>
      </c>
      <c r="AQ30" s="912">
        <f t="shared" si="48"/>
        <v>6518.036015051066</v>
      </c>
      <c r="AR30" s="914">
        <f t="shared" si="49"/>
        <v>0.67256533698992127</v>
      </c>
      <c r="AS30" s="917">
        <f t="shared" si="50"/>
        <v>24</v>
      </c>
      <c r="AT30" s="912">
        <f t="shared" si="51"/>
        <v>17710015.879999999</v>
      </c>
      <c r="AU30" s="912">
        <f t="shared" si="26"/>
        <v>3173.27</v>
      </c>
      <c r="AV30" s="917">
        <f t="shared" si="52"/>
        <v>47</v>
      </c>
      <c r="AW30" s="914">
        <f t="shared" si="53"/>
        <v>0.32743466301007884</v>
      </c>
      <c r="AX30" s="917">
        <f t="shared" si="54"/>
        <v>54087174.879999995</v>
      </c>
      <c r="AY30" s="918">
        <f t="shared" si="27"/>
        <v>9691.3053001254248</v>
      </c>
      <c r="AZ30" s="917">
        <f t="shared" si="55"/>
        <v>18</v>
      </c>
      <c r="BB30" s="917">
        <f>'[10]Table 3 Levels 1&amp;2'!U30</f>
        <v>24534008</v>
      </c>
      <c r="BC30" s="917">
        <f t="shared" si="56"/>
        <v>24822230</v>
      </c>
      <c r="BD30" s="918">
        <f t="shared" si="57"/>
        <v>288222</v>
      </c>
      <c r="BE30" s="917">
        <f>'[10]Table 3 Levels 1&amp;2'!AE30</f>
        <v>6667631.4136016006</v>
      </c>
      <c r="BF30" s="917">
        <f t="shared" si="58"/>
        <v>6745284</v>
      </c>
      <c r="BG30" s="918">
        <f t="shared" si="59"/>
        <v>77652.586398399435</v>
      </c>
      <c r="BH30" s="917">
        <f>'[10]Table 3 Levels 1&amp;2'!AN30</f>
        <v>4772002.8</v>
      </c>
      <c r="BI30" s="917">
        <f t="shared" si="60"/>
        <v>4809645</v>
      </c>
      <c r="BJ30" s="918">
        <f t="shared" si="61"/>
        <v>37642.200000000186</v>
      </c>
      <c r="BK30" s="917">
        <f>'[10]Table 3 Levels 1&amp;2'!AP30</f>
        <v>35973642.213601597</v>
      </c>
      <c r="BL30" s="917">
        <f t="shared" si="62"/>
        <v>36377159</v>
      </c>
      <c r="BM30" s="918">
        <f t="shared" si="63"/>
        <v>403516.78639840335</v>
      </c>
      <c r="BN30" s="917">
        <f>'[10]Table 3 Levels 1&amp;2'!AQ30</f>
        <v>6446.8892855916838</v>
      </c>
      <c r="BO30" s="917">
        <f t="shared" si="64"/>
        <v>6518.036015051066</v>
      </c>
      <c r="BP30" s="918">
        <f t="shared" si="65"/>
        <v>71.146729459382186</v>
      </c>
      <c r="BQ30" s="904">
        <f>'[10]Table 3 Levels 1&amp;2'!C30</f>
        <v>5580</v>
      </c>
      <c r="BR30" s="904">
        <f t="shared" si="66"/>
        <v>5581</v>
      </c>
      <c r="BS30" s="329">
        <f t="shared" si="67"/>
        <v>1</v>
      </c>
      <c r="BT30" s="904">
        <f>'[10]Table 3 Levels 1&amp;2'!P30</f>
        <v>7921</v>
      </c>
      <c r="BU30" s="904">
        <f t="shared" si="68"/>
        <v>8013.2497700000004</v>
      </c>
      <c r="BV30" s="329">
        <f t="shared" si="69"/>
        <v>92.249770000000353</v>
      </c>
    </row>
    <row r="31" spans="1:74" s="919" customFormat="1" ht="15.6" customHeight="1">
      <c r="A31" s="903">
        <v>28</v>
      </c>
      <c r="B31" s="904" t="s">
        <v>66</v>
      </c>
      <c r="C31" s="904">
        <f>+'8_2.1.16 SIS'!AL30</f>
        <v>31107</v>
      </c>
      <c r="D31" s="905">
        <f>'[9]At-Risk'!AL30</f>
        <v>19850</v>
      </c>
      <c r="E31" s="905">
        <f t="shared" si="28"/>
        <v>4367</v>
      </c>
      <c r="F31" s="905">
        <f>[9]CTE!AL30</f>
        <v>9069</v>
      </c>
      <c r="G31" s="905">
        <f t="shared" si="29"/>
        <v>544.14</v>
      </c>
      <c r="H31" s="905">
        <f>[9]SWD!AL30</f>
        <v>2812</v>
      </c>
      <c r="I31" s="905">
        <f t="shared" si="30"/>
        <v>4218</v>
      </c>
      <c r="J31" s="905">
        <f>[9]GT!AL30</f>
        <v>1459</v>
      </c>
      <c r="K31" s="905">
        <f t="shared" si="31"/>
        <v>875.4</v>
      </c>
      <c r="L31" s="905">
        <f t="shared" si="16"/>
        <v>0</v>
      </c>
      <c r="M31" s="907">
        <f t="shared" si="17"/>
        <v>0</v>
      </c>
      <c r="N31" s="905">
        <f t="shared" si="18"/>
        <v>0</v>
      </c>
      <c r="O31" s="905">
        <f t="shared" si="32"/>
        <v>10004.539999999999</v>
      </c>
      <c r="P31" s="905">
        <f t="shared" si="19"/>
        <v>41111.54</v>
      </c>
      <c r="Q31" s="908">
        <f t="shared" si="33"/>
        <v>3961</v>
      </c>
      <c r="R31" s="908">
        <f t="shared" si="20"/>
        <v>162842810</v>
      </c>
      <c r="S31" s="908">
        <f>'6_Local Deduct Calc'!J34</f>
        <v>78387943</v>
      </c>
      <c r="T31" s="908">
        <f t="shared" si="34"/>
        <v>78387943</v>
      </c>
      <c r="U31" s="909">
        <f t="shared" si="35"/>
        <v>84454867</v>
      </c>
      <c r="V31" s="910">
        <f t="shared" si="70"/>
        <v>0.51859999999999995</v>
      </c>
      <c r="W31" s="910">
        <f t="shared" si="36"/>
        <v>0.48139999999999999</v>
      </c>
      <c r="X31" s="911">
        <f t="shared" si="21"/>
        <v>2519.9454463625552</v>
      </c>
      <c r="Y31" s="908">
        <f>'7_Local Revenue'!AQ35</f>
        <v>186514177</v>
      </c>
      <c r="Z31" s="908">
        <f t="shared" si="37"/>
        <v>108126234</v>
      </c>
      <c r="AA31" s="325">
        <f t="shared" si="38"/>
        <v>0</v>
      </c>
      <c r="AB31" s="912">
        <f t="shared" si="39"/>
        <v>55366555.400000006</v>
      </c>
      <c r="AC31" s="912">
        <f t="shared" si="40"/>
        <v>55366555.400000006</v>
      </c>
      <c r="AD31" s="908">
        <f t="shared" si="41"/>
        <v>45843950.803643204</v>
      </c>
      <c r="AE31" s="913">
        <f t="shared" si="42"/>
        <v>9522605</v>
      </c>
      <c r="AF31" s="912">
        <f t="shared" si="43"/>
        <v>306</v>
      </c>
      <c r="AG31" s="914">
        <f t="shared" si="44"/>
        <v>0.17199999999999999</v>
      </c>
      <c r="AH31" s="913">
        <f t="shared" si="45"/>
        <v>93977472</v>
      </c>
      <c r="AI31" s="912">
        <f t="shared" si="22"/>
        <v>3021</v>
      </c>
      <c r="AJ31" s="913">
        <f>+'3A_Level 3'!O33</f>
        <v>7245030</v>
      </c>
      <c r="AK31" s="912">
        <f t="shared" si="23"/>
        <v>232.90674124795063</v>
      </c>
      <c r="AL31" s="913">
        <f t="shared" si="46"/>
        <v>101222502</v>
      </c>
      <c r="AM31" s="912">
        <f t="shared" si="24"/>
        <v>3254.0104156620696</v>
      </c>
      <c r="AN31" s="915">
        <f>+'3A_Level 3'!P33</f>
        <v>28845731</v>
      </c>
      <c r="AO31" s="916">
        <f t="shared" si="25"/>
        <v>927.30674767737162</v>
      </c>
      <c r="AP31" s="913">
        <f t="shared" si="47"/>
        <v>122823203</v>
      </c>
      <c r="AQ31" s="912">
        <f t="shared" si="48"/>
        <v>3948.4104220914905</v>
      </c>
      <c r="AR31" s="914">
        <f t="shared" si="49"/>
        <v>0.47869788500646376</v>
      </c>
      <c r="AS31" s="917">
        <f t="shared" si="50"/>
        <v>58</v>
      </c>
      <c r="AT31" s="912">
        <f t="shared" si="51"/>
        <v>133754498.40000001</v>
      </c>
      <c r="AU31" s="912">
        <f t="shared" si="26"/>
        <v>4299.82</v>
      </c>
      <c r="AV31" s="917">
        <f t="shared" si="52"/>
        <v>18</v>
      </c>
      <c r="AW31" s="914">
        <f t="shared" si="53"/>
        <v>0.52130211499353618</v>
      </c>
      <c r="AX31" s="917">
        <f t="shared" si="54"/>
        <v>256577701.40000001</v>
      </c>
      <c r="AY31" s="918">
        <f t="shared" si="27"/>
        <v>8248.2303468672653</v>
      </c>
      <c r="AZ31" s="917">
        <f t="shared" si="55"/>
        <v>66</v>
      </c>
      <c r="BB31" s="917">
        <f>'[10]Table 3 Levels 1&amp;2'!U31</f>
        <v>81472184</v>
      </c>
      <c r="BC31" s="917">
        <f t="shared" si="56"/>
        <v>84454867</v>
      </c>
      <c r="BD31" s="918">
        <f t="shared" si="57"/>
        <v>2982683</v>
      </c>
      <c r="BE31" s="917">
        <f>'[10]Table 3 Levels 1&amp;2'!AE31</f>
        <v>8407399.3016115949</v>
      </c>
      <c r="BF31" s="917">
        <f t="shared" si="58"/>
        <v>9522605</v>
      </c>
      <c r="BG31" s="918">
        <f t="shared" si="59"/>
        <v>1115205.6983884051</v>
      </c>
      <c r="BH31" s="917">
        <f>'[10]Table 3 Levels 1&amp;2'!AN31</f>
        <v>28401721.199999999</v>
      </c>
      <c r="BI31" s="917">
        <f t="shared" si="60"/>
        <v>28845731</v>
      </c>
      <c r="BJ31" s="918">
        <f t="shared" si="61"/>
        <v>444009.80000000075</v>
      </c>
      <c r="BK31" s="917">
        <f>'[10]Table 3 Levels 1&amp;2'!AP31</f>
        <v>118281304.50161161</v>
      </c>
      <c r="BL31" s="917">
        <f t="shared" si="62"/>
        <v>122823203</v>
      </c>
      <c r="BM31" s="918">
        <f t="shared" si="63"/>
        <v>4541898.4983883947</v>
      </c>
      <c r="BN31" s="917">
        <f>'[10]Table 3 Levels 1&amp;2'!AQ31</f>
        <v>3836.8140814068902</v>
      </c>
      <c r="BO31" s="917">
        <f t="shared" si="64"/>
        <v>3948.4104220914905</v>
      </c>
      <c r="BP31" s="918">
        <f t="shared" si="65"/>
        <v>111.59634068460036</v>
      </c>
      <c r="BQ31" s="904">
        <f>'[10]Table 3 Levels 1&amp;2'!C31</f>
        <v>30828</v>
      </c>
      <c r="BR31" s="904">
        <f t="shared" si="66"/>
        <v>31107</v>
      </c>
      <c r="BS31" s="329">
        <f t="shared" si="67"/>
        <v>279</v>
      </c>
      <c r="BT31" s="904">
        <f>'[10]Table 3 Levels 1&amp;2'!P31</f>
        <v>40465</v>
      </c>
      <c r="BU31" s="904">
        <f t="shared" si="68"/>
        <v>41111.54</v>
      </c>
      <c r="BV31" s="329">
        <f t="shared" si="69"/>
        <v>646.54000000000087</v>
      </c>
    </row>
    <row r="32" spans="1:74" s="919" customFormat="1" ht="15.6" customHeight="1">
      <c r="A32" s="903">
        <v>29</v>
      </c>
      <c r="B32" s="904" t="s">
        <v>67</v>
      </c>
      <c r="C32" s="904">
        <f>+'8_2.1.16 SIS'!AL31</f>
        <v>13977</v>
      </c>
      <c r="D32" s="905">
        <f>'[9]At-Risk'!AL31</f>
        <v>8985</v>
      </c>
      <c r="E32" s="905">
        <f t="shared" si="28"/>
        <v>1976.7</v>
      </c>
      <c r="F32" s="905">
        <f>[9]CTE!AL31</f>
        <v>7014</v>
      </c>
      <c r="G32" s="905">
        <f t="shared" si="29"/>
        <v>420.84</v>
      </c>
      <c r="H32" s="905">
        <f>[9]SWD!AL31</f>
        <v>1124</v>
      </c>
      <c r="I32" s="905">
        <f t="shared" si="30"/>
        <v>1686</v>
      </c>
      <c r="J32" s="905">
        <f>[9]GT!AL31</f>
        <v>235</v>
      </c>
      <c r="K32" s="905">
        <f t="shared" si="31"/>
        <v>141</v>
      </c>
      <c r="L32" s="905">
        <f t="shared" si="16"/>
        <v>0</v>
      </c>
      <c r="M32" s="907">
        <f t="shared" si="17"/>
        <v>0</v>
      </c>
      <c r="N32" s="905">
        <f t="shared" si="18"/>
        <v>0</v>
      </c>
      <c r="O32" s="905">
        <f t="shared" si="32"/>
        <v>4224.54</v>
      </c>
      <c r="P32" s="905">
        <f t="shared" si="19"/>
        <v>18201.54</v>
      </c>
      <c r="Q32" s="908">
        <f t="shared" si="33"/>
        <v>3961</v>
      </c>
      <c r="R32" s="908">
        <f t="shared" si="20"/>
        <v>72096300</v>
      </c>
      <c r="S32" s="908">
        <f>'6_Local Deduct Calc'!J35</f>
        <v>28544227</v>
      </c>
      <c r="T32" s="908">
        <f t="shared" si="34"/>
        <v>28544227</v>
      </c>
      <c r="U32" s="909">
        <f t="shared" si="35"/>
        <v>43552073</v>
      </c>
      <c r="V32" s="910">
        <f t="shared" si="70"/>
        <v>0.60409999999999997</v>
      </c>
      <c r="W32" s="910">
        <f t="shared" si="36"/>
        <v>0.39589999999999997</v>
      </c>
      <c r="X32" s="911">
        <f t="shared" si="21"/>
        <v>2042.22844673392</v>
      </c>
      <c r="Y32" s="908">
        <f>'7_Local Revenue'!AQ36</f>
        <v>75779389</v>
      </c>
      <c r="Z32" s="908">
        <f t="shared" si="37"/>
        <v>47235162</v>
      </c>
      <c r="AA32" s="325">
        <f t="shared" si="38"/>
        <v>0</v>
      </c>
      <c r="AB32" s="912">
        <f t="shared" si="39"/>
        <v>24512742</v>
      </c>
      <c r="AC32" s="912">
        <f t="shared" si="40"/>
        <v>24512742</v>
      </c>
      <c r="AD32" s="908">
        <f t="shared" si="41"/>
        <v>16691902.639416</v>
      </c>
      <c r="AE32" s="913">
        <f t="shared" si="42"/>
        <v>7820839</v>
      </c>
      <c r="AF32" s="912">
        <f t="shared" si="43"/>
        <v>560</v>
      </c>
      <c r="AG32" s="914">
        <f t="shared" si="44"/>
        <v>0.31909999999999999</v>
      </c>
      <c r="AH32" s="913">
        <f t="shared" si="45"/>
        <v>51372912</v>
      </c>
      <c r="AI32" s="912">
        <f t="shared" si="22"/>
        <v>3676</v>
      </c>
      <c r="AJ32" s="913">
        <f>+'3A_Level 3'!O34</f>
        <v>2358325</v>
      </c>
      <c r="AK32" s="912">
        <f t="shared" si="23"/>
        <v>168.72898332975603</v>
      </c>
      <c r="AL32" s="913">
        <f t="shared" si="46"/>
        <v>53731237</v>
      </c>
      <c r="AM32" s="912">
        <f t="shared" si="24"/>
        <v>3844.2610717607499</v>
      </c>
      <c r="AN32" s="915">
        <f>+'3A_Level 3'!P34</f>
        <v>12910261</v>
      </c>
      <c r="AO32" s="916">
        <f t="shared" si="25"/>
        <v>923.67897259783933</v>
      </c>
      <c r="AP32" s="913">
        <f t="shared" si="47"/>
        <v>64283173</v>
      </c>
      <c r="AQ32" s="912">
        <f t="shared" si="48"/>
        <v>4599.2110610288328</v>
      </c>
      <c r="AR32" s="914">
        <f t="shared" si="49"/>
        <v>0.54783616164364279</v>
      </c>
      <c r="AS32" s="917">
        <f t="shared" si="50"/>
        <v>50</v>
      </c>
      <c r="AT32" s="912">
        <f t="shared" si="51"/>
        <v>53056969</v>
      </c>
      <c r="AU32" s="912">
        <f t="shared" si="26"/>
        <v>3796.02</v>
      </c>
      <c r="AV32" s="917">
        <f t="shared" si="52"/>
        <v>26</v>
      </c>
      <c r="AW32" s="914">
        <f t="shared" si="53"/>
        <v>0.45216383835635721</v>
      </c>
      <c r="AX32" s="917">
        <f t="shared" si="54"/>
        <v>117340142</v>
      </c>
      <c r="AY32" s="918">
        <f t="shared" si="27"/>
        <v>8395.2308793017091</v>
      </c>
      <c r="AZ32" s="917">
        <f t="shared" si="55"/>
        <v>61</v>
      </c>
      <c r="BB32" s="917">
        <f>'[10]Table 3 Levels 1&amp;2'!U32</f>
        <v>43432369.5</v>
      </c>
      <c r="BC32" s="917">
        <f t="shared" si="56"/>
        <v>43552073</v>
      </c>
      <c r="BD32" s="918">
        <f t="shared" si="57"/>
        <v>119703.5</v>
      </c>
      <c r="BE32" s="917">
        <f>'[10]Table 3 Levels 1&amp;2'!AE32</f>
        <v>7969158.8737999983</v>
      </c>
      <c r="BF32" s="917">
        <f t="shared" si="58"/>
        <v>7820839</v>
      </c>
      <c r="BG32" s="918">
        <f t="shared" si="59"/>
        <v>-148319.87379999831</v>
      </c>
      <c r="BH32" s="917">
        <f>'[10]Table 3 Levels 1&amp;2'!AN32</f>
        <v>12844730.699999999</v>
      </c>
      <c r="BI32" s="917">
        <f t="shared" si="60"/>
        <v>12910261</v>
      </c>
      <c r="BJ32" s="918">
        <f t="shared" si="61"/>
        <v>65530.300000000745</v>
      </c>
      <c r="BK32" s="917">
        <f>'[10]Table 3 Levels 1&amp;2'!AP32</f>
        <v>64246259.073799998</v>
      </c>
      <c r="BL32" s="917">
        <f t="shared" si="62"/>
        <v>64283173</v>
      </c>
      <c r="BM32" s="918">
        <f t="shared" si="63"/>
        <v>36913.926200002432</v>
      </c>
      <c r="BN32" s="917">
        <f>'[10]Table 3 Levels 1&amp;2'!AQ32</f>
        <v>4587.0526255747536</v>
      </c>
      <c r="BO32" s="917">
        <f t="shared" si="64"/>
        <v>4599.2110610288328</v>
      </c>
      <c r="BP32" s="918">
        <f t="shared" si="65"/>
        <v>12.158435454079154</v>
      </c>
      <c r="BQ32" s="904">
        <f>'[10]Table 3 Levels 1&amp;2'!C32</f>
        <v>14006</v>
      </c>
      <c r="BR32" s="904">
        <f t="shared" si="66"/>
        <v>13977</v>
      </c>
      <c r="BS32" s="329">
        <f t="shared" si="67"/>
        <v>-29</v>
      </c>
      <c r="BT32" s="904">
        <f>'[10]Table 3 Levels 1&amp;2'!P32</f>
        <v>17975</v>
      </c>
      <c r="BU32" s="904">
        <f t="shared" si="68"/>
        <v>18201.54</v>
      </c>
      <c r="BV32" s="329">
        <f t="shared" si="69"/>
        <v>226.54000000000087</v>
      </c>
    </row>
    <row r="33" spans="1:74" s="939" customFormat="1" ht="15.6" customHeight="1">
      <c r="A33" s="921">
        <v>30</v>
      </c>
      <c r="B33" s="922" t="s">
        <v>68</v>
      </c>
      <c r="C33" s="922">
        <f>+'8_2.1.16 SIS'!AL32</f>
        <v>2532</v>
      </c>
      <c r="D33" s="923">
        <f>'[9]At-Risk'!AL32</f>
        <v>1410</v>
      </c>
      <c r="E33" s="923">
        <f t="shared" si="28"/>
        <v>310.2</v>
      </c>
      <c r="F33" s="923">
        <f>[9]CTE!AL32</f>
        <v>865.5</v>
      </c>
      <c r="G33" s="923">
        <f t="shared" si="29"/>
        <v>51.93</v>
      </c>
      <c r="H33" s="923">
        <f>[9]SWD!AL32</f>
        <v>253</v>
      </c>
      <c r="I33" s="923">
        <f t="shared" si="30"/>
        <v>379.5</v>
      </c>
      <c r="J33" s="923">
        <f>[9]GT!AL32</f>
        <v>36</v>
      </c>
      <c r="K33" s="923">
        <f t="shared" si="31"/>
        <v>21.599999999999998</v>
      </c>
      <c r="L33" s="923">
        <f t="shared" si="16"/>
        <v>4968</v>
      </c>
      <c r="M33" s="924">
        <f t="shared" si="17"/>
        <v>0.13247999999999999</v>
      </c>
      <c r="N33" s="923">
        <f t="shared" si="18"/>
        <v>335.43935999999997</v>
      </c>
      <c r="O33" s="923">
        <f t="shared" si="32"/>
        <v>1098.6693599999999</v>
      </c>
      <c r="P33" s="925">
        <f t="shared" si="19"/>
        <v>3630.6693599999999</v>
      </c>
      <c r="Q33" s="926">
        <f t="shared" si="33"/>
        <v>3961</v>
      </c>
      <c r="R33" s="926">
        <f t="shared" si="20"/>
        <v>14381081</v>
      </c>
      <c r="S33" s="926">
        <f>'6_Local Deduct Calc'!J36</f>
        <v>3029440</v>
      </c>
      <c r="T33" s="926">
        <f t="shared" si="34"/>
        <v>3029440</v>
      </c>
      <c r="U33" s="927">
        <f t="shared" si="35"/>
        <v>11351641</v>
      </c>
      <c r="V33" s="928">
        <f t="shared" si="70"/>
        <v>0.7893</v>
      </c>
      <c r="W33" s="929">
        <f t="shared" si="36"/>
        <v>0.2107</v>
      </c>
      <c r="X33" s="930">
        <f t="shared" si="21"/>
        <v>1196.4612954186414</v>
      </c>
      <c r="Y33" s="926">
        <f>'7_Local Revenue'!AQ37</f>
        <v>10667442</v>
      </c>
      <c r="Z33" s="926">
        <f t="shared" si="37"/>
        <v>7638002</v>
      </c>
      <c r="AA33" s="931">
        <f t="shared" si="38"/>
        <v>0</v>
      </c>
      <c r="AB33" s="932">
        <f t="shared" si="39"/>
        <v>4889567.54</v>
      </c>
      <c r="AC33" s="932">
        <f t="shared" si="40"/>
        <v>4889567.54</v>
      </c>
      <c r="AD33" s="926">
        <f t="shared" si="41"/>
        <v>1771998.83476616</v>
      </c>
      <c r="AE33" s="933">
        <f t="shared" si="42"/>
        <v>3117569</v>
      </c>
      <c r="AF33" s="932">
        <f t="shared" si="43"/>
        <v>1231</v>
      </c>
      <c r="AG33" s="934">
        <f t="shared" si="44"/>
        <v>0.63759999999999994</v>
      </c>
      <c r="AH33" s="933">
        <f t="shared" si="45"/>
        <v>14469210</v>
      </c>
      <c r="AI33" s="932">
        <f t="shared" si="22"/>
        <v>5715</v>
      </c>
      <c r="AJ33" s="933">
        <f>+'3A_Level 3'!O35</f>
        <v>427222</v>
      </c>
      <c r="AK33" s="932">
        <f t="shared" si="23"/>
        <v>168.72906793048972</v>
      </c>
      <c r="AL33" s="933">
        <f t="shared" si="46"/>
        <v>14896432</v>
      </c>
      <c r="AM33" s="932">
        <f t="shared" si="24"/>
        <v>5883.2669826224328</v>
      </c>
      <c r="AN33" s="935">
        <f>+'3A_Level 3'!P35</f>
        <v>2268416</v>
      </c>
      <c r="AO33" s="936">
        <f t="shared" si="25"/>
        <v>895.89889415481832</v>
      </c>
      <c r="AP33" s="933">
        <f t="shared" si="47"/>
        <v>16737626</v>
      </c>
      <c r="AQ33" s="932">
        <f t="shared" si="48"/>
        <v>6610.4368088467618</v>
      </c>
      <c r="AR33" s="934">
        <f t="shared" si="49"/>
        <v>0.67882851780421927</v>
      </c>
      <c r="AS33" s="937">
        <f t="shared" si="50"/>
        <v>22</v>
      </c>
      <c r="AT33" s="932">
        <f t="shared" si="51"/>
        <v>7919007.54</v>
      </c>
      <c r="AU33" s="932">
        <f t="shared" si="26"/>
        <v>3127.57</v>
      </c>
      <c r="AV33" s="937">
        <f t="shared" si="52"/>
        <v>48</v>
      </c>
      <c r="AW33" s="934">
        <f t="shared" si="53"/>
        <v>0.32117148219578073</v>
      </c>
      <c r="AX33" s="937">
        <f t="shared" si="54"/>
        <v>24656633.539999999</v>
      </c>
      <c r="AY33" s="938">
        <f t="shared" si="27"/>
        <v>9738.0069273301742</v>
      </c>
      <c r="AZ33" s="937">
        <f t="shared" si="55"/>
        <v>15</v>
      </c>
      <c r="BB33" s="937">
        <f>'[10]Table 3 Levels 1&amp;2'!U33</f>
        <v>11201785</v>
      </c>
      <c r="BC33" s="937">
        <f t="shared" si="56"/>
        <v>11351641</v>
      </c>
      <c r="BD33" s="938">
        <f t="shared" si="57"/>
        <v>149856</v>
      </c>
      <c r="BE33" s="937">
        <f>'[10]Table 3 Levels 1&amp;2'!AE33</f>
        <v>3073397.6596188806</v>
      </c>
      <c r="BF33" s="937">
        <f t="shared" si="58"/>
        <v>3117569</v>
      </c>
      <c r="BG33" s="938">
        <f t="shared" si="59"/>
        <v>44171.3403811194</v>
      </c>
      <c r="BH33" s="937">
        <f>'[10]Table 3 Levels 1&amp;2'!AN33</f>
        <v>2235719.38</v>
      </c>
      <c r="BI33" s="937">
        <f t="shared" si="60"/>
        <v>2268416</v>
      </c>
      <c r="BJ33" s="938">
        <f t="shared" si="61"/>
        <v>32696.620000000112</v>
      </c>
      <c r="BK33" s="937">
        <f>'[10]Table 3 Levels 1&amp;2'!AP33</f>
        <v>16510902.03961888</v>
      </c>
      <c r="BL33" s="937">
        <f t="shared" si="62"/>
        <v>16737626</v>
      </c>
      <c r="BM33" s="938">
        <f t="shared" si="63"/>
        <v>226723.96038112044</v>
      </c>
      <c r="BN33" s="937">
        <f>'[10]Table 3 Levels 1&amp;2'!AQ33</f>
        <v>6567.5823546614474</v>
      </c>
      <c r="BO33" s="937">
        <f t="shared" si="64"/>
        <v>6610.4368088467618</v>
      </c>
      <c r="BP33" s="938">
        <f t="shared" si="65"/>
        <v>42.854454185314353</v>
      </c>
      <c r="BQ33" s="922">
        <f>'[10]Table 3 Levels 1&amp;2'!C33</f>
        <v>2514</v>
      </c>
      <c r="BR33" s="922">
        <f t="shared" si="66"/>
        <v>2532</v>
      </c>
      <c r="BS33" s="940">
        <f t="shared" si="67"/>
        <v>18</v>
      </c>
      <c r="BT33" s="922">
        <f>'[10]Table 3 Levels 1&amp;2'!P33</f>
        <v>3586</v>
      </c>
      <c r="BU33" s="922">
        <f t="shared" si="68"/>
        <v>3630.6693599999999</v>
      </c>
      <c r="BV33" s="940">
        <f t="shared" si="69"/>
        <v>44.66935999999987</v>
      </c>
    </row>
    <row r="34" spans="1:74" s="919" customFormat="1" ht="15.6" customHeight="1">
      <c r="A34" s="903">
        <v>31</v>
      </c>
      <c r="B34" s="904" t="s">
        <v>69</v>
      </c>
      <c r="C34" s="905">
        <f>+'8_2.1.16 SIS'!AL33</f>
        <v>6548</v>
      </c>
      <c r="D34" s="905">
        <f>'[9]At-Risk'!AL33</f>
        <v>4144</v>
      </c>
      <c r="E34" s="905">
        <f t="shared" si="28"/>
        <v>911.68</v>
      </c>
      <c r="F34" s="905">
        <f>[9]CTE!AL33</f>
        <v>2468</v>
      </c>
      <c r="G34" s="905">
        <f t="shared" si="29"/>
        <v>148.07999999999998</v>
      </c>
      <c r="H34" s="905">
        <f>[9]SWD!AL33</f>
        <v>939</v>
      </c>
      <c r="I34" s="905">
        <f t="shared" si="30"/>
        <v>1408.5</v>
      </c>
      <c r="J34" s="905">
        <f>[9]GT!AL33</f>
        <v>269</v>
      </c>
      <c r="K34" s="905">
        <f t="shared" si="31"/>
        <v>161.4</v>
      </c>
      <c r="L34" s="906">
        <f t="shared" si="16"/>
        <v>952</v>
      </c>
      <c r="M34" s="907">
        <f t="shared" si="17"/>
        <v>2.5389999999999999E-2</v>
      </c>
      <c r="N34" s="905">
        <f t="shared" si="18"/>
        <v>166.25371999999999</v>
      </c>
      <c r="O34" s="905">
        <f t="shared" si="32"/>
        <v>2795.9137200000005</v>
      </c>
      <c r="P34" s="905">
        <f t="shared" si="19"/>
        <v>9343.9137200000005</v>
      </c>
      <c r="Q34" s="908">
        <f t="shared" si="33"/>
        <v>3961</v>
      </c>
      <c r="R34" s="908">
        <f t="shared" si="20"/>
        <v>37011242</v>
      </c>
      <c r="S34" s="908">
        <f>'6_Local Deduct Calc'!J37</f>
        <v>13186708</v>
      </c>
      <c r="T34" s="908">
        <f t="shared" si="34"/>
        <v>13186708</v>
      </c>
      <c r="U34" s="909">
        <f t="shared" si="35"/>
        <v>23824534</v>
      </c>
      <c r="V34" s="910">
        <f t="shared" si="70"/>
        <v>0.64370000000000005</v>
      </c>
      <c r="W34" s="910">
        <f t="shared" si="36"/>
        <v>0.35630000000000001</v>
      </c>
      <c r="X34" s="911">
        <f t="shared" si="21"/>
        <v>2013.8527794746487</v>
      </c>
      <c r="Y34" s="908">
        <f>'7_Local Revenue'!AQ38</f>
        <v>39508884</v>
      </c>
      <c r="Z34" s="908">
        <f t="shared" si="37"/>
        <v>26322176</v>
      </c>
      <c r="AA34" s="325">
        <f t="shared" si="38"/>
        <v>0</v>
      </c>
      <c r="AB34" s="912">
        <f t="shared" si="39"/>
        <v>12583822.280000001</v>
      </c>
      <c r="AC34" s="912">
        <f t="shared" si="40"/>
        <v>12583822.280000001</v>
      </c>
      <c r="AD34" s="908">
        <f t="shared" si="41"/>
        <v>7711819.3107860815</v>
      </c>
      <c r="AE34" s="913">
        <f t="shared" si="42"/>
        <v>4872003</v>
      </c>
      <c r="AF34" s="912">
        <f t="shared" si="43"/>
        <v>744</v>
      </c>
      <c r="AG34" s="914">
        <f t="shared" si="44"/>
        <v>0.38719999999999999</v>
      </c>
      <c r="AH34" s="913">
        <f t="shared" si="45"/>
        <v>28696537</v>
      </c>
      <c r="AI34" s="912">
        <f t="shared" si="22"/>
        <v>4382</v>
      </c>
      <c r="AJ34" s="913">
        <f>+'3A_Level 3'!O36</f>
        <v>1104838</v>
      </c>
      <c r="AK34" s="912">
        <f t="shared" si="23"/>
        <v>168.72907758094075</v>
      </c>
      <c r="AL34" s="913">
        <f t="shared" si="46"/>
        <v>29801375</v>
      </c>
      <c r="AM34" s="912">
        <f t="shared" si="24"/>
        <v>4551.2179291386683</v>
      </c>
      <c r="AN34" s="915">
        <f>+'3A_Level 3'!P36</f>
        <v>5170033</v>
      </c>
      <c r="AO34" s="916">
        <f t="shared" si="25"/>
        <v>789.55910201588267</v>
      </c>
      <c r="AP34" s="913">
        <f t="shared" si="47"/>
        <v>33866570</v>
      </c>
      <c r="AQ34" s="912">
        <f t="shared" si="48"/>
        <v>5172.0479535736104</v>
      </c>
      <c r="AR34" s="914">
        <f t="shared" si="49"/>
        <v>0.56787754335798168</v>
      </c>
      <c r="AS34" s="917">
        <f t="shared" si="50"/>
        <v>49</v>
      </c>
      <c r="AT34" s="912">
        <f t="shared" si="51"/>
        <v>25770530.280000001</v>
      </c>
      <c r="AU34" s="912">
        <f t="shared" si="26"/>
        <v>3935.63</v>
      </c>
      <c r="AV34" s="917">
        <f t="shared" si="52"/>
        <v>24</v>
      </c>
      <c r="AW34" s="914">
        <f t="shared" si="53"/>
        <v>0.43212245664201837</v>
      </c>
      <c r="AX34" s="917">
        <f t="shared" si="54"/>
        <v>59637100.280000001</v>
      </c>
      <c r="AY34" s="918">
        <f t="shared" si="27"/>
        <v>9107.6817776420285</v>
      </c>
      <c r="AZ34" s="917">
        <f t="shared" si="55"/>
        <v>43</v>
      </c>
      <c r="BB34" s="917">
        <f>'[10]Table 3 Levels 1&amp;2'!U34</f>
        <v>23503837.5</v>
      </c>
      <c r="BC34" s="917">
        <f t="shared" si="56"/>
        <v>23824534</v>
      </c>
      <c r="BD34" s="918">
        <f t="shared" si="57"/>
        <v>320696.5</v>
      </c>
      <c r="BE34" s="917">
        <f>'[10]Table 3 Levels 1&amp;2'!AE34</f>
        <v>4934820.6228228007</v>
      </c>
      <c r="BF34" s="917">
        <f t="shared" si="58"/>
        <v>4872003</v>
      </c>
      <c r="BG34" s="918">
        <f t="shared" si="59"/>
        <v>-62817.622822800651</v>
      </c>
      <c r="BH34" s="917">
        <f>'[10]Table 3 Levels 1&amp;2'!AN34</f>
        <v>5008644.51</v>
      </c>
      <c r="BI34" s="917">
        <f t="shared" si="60"/>
        <v>5170033</v>
      </c>
      <c r="BJ34" s="918">
        <f t="shared" si="61"/>
        <v>161388.49000000022</v>
      </c>
      <c r="BK34" s="917">
        <f>'[10]Table 3 Levels 1&amp;2'!AP34</f>
        <v>33447302.632822797</v>
      </c>
      <c r="BL34" s="917">
        <f t="shared" si="62"/>
        <v>33866570</v>
      </c>
      <c r="BM34" s="918">
        <f t="shared" si="63"/>
        <v>419267.3671772033</v>
      </c>
      <c r="BN34" s="917">
        <f>'[10]Table 3 Levels 1&amp;2'!AQ34</f>
        <v>5228.5919388498978</v>
      </c>
      <c r="BO34" s="917">
        <f t="shared" si="64"/>
        <v>5172.0479535736104</v>
      </c>
      <c r="BP34" s="918">
        <f t="shared" si="65"/>
        <v>-56.543985276287458</v>
      </c>
      <c r="BQ34" s="905">
        <f>'[10]Table 3 Levels 1&amp;2'!C34</f>
        <v>6397</v>
      </c>
      <c r="BR34" s="905">
        <f t="shared" si="66"/>
        <v>6548</v>
      </c>
      <c r="BS34" s="920">
        <f t="shared" si="67"/>
        <v>151</v>
      </c>
      <c r="BT34" s="905">
        <f>'[10]Table 3 Levels 1&amp;2'!P34</f>
        <v>9085</v>
      </c>
      <c r="BU34" s="905">
        <f t="shared" si="68"/>
        <v>9343.9137200000005</v>
      </c>
      <c r="BV34" s="920">
        <f t="shared" si="69"/>
        <v>258.91372000000047</v>
      </c>
    </row>
    <row r="35" spans="1:74" s="919" customFormat="1" ht="15.6" customHeight="1">
      <c r="A35" s="903">
        <v>32</v>
      </c>
      <c r="B35" s="904" t="s">
        <v>70</v>
      </c>
      <c r="C35" s="904">
        <f>+'8_2.1.16 SIS'!AL34</f>
        <v>25553</v>
      </c>
      <c r="D35" s="905">
        <f>'[9]At-Risk'!AL34</f>
        <v>12926</v>
      </c>
      <c r="E35" s="905">
        <f t="shared" si="28"/>
        <v>2843.72</v>
      </c>
      <c r="F35" s="905">
        <f>[9]CTE!AL34</f>
        <v>11166</v>
      </c>
      <c r="G35" s="905">
        <f t="shared" si="29"/>
        <v>669.95999999999992</v>
      </c>
      <c r="H35" s="905">
        <f>[9]SWD!AL34</f>
        <v>3271</v>
      </c>
      <c r="I35" s="905">
        <f t="shared" si="30"/>
        <v>4906.5</v>
      </c>
      <c r="J35" s="905">
        <f>[9]GT!AL34</f>
        <v>1156</v>
      </c>
      <c r="K35" s="905">
        <f t="shared" si="31"/>
        <v>693.6</v>
      </c>
      <c r="L35" s="905">
        <f t="shared" si="16"/>
        <v>0</v>
      </c>
      <c r="M35" s="907">
        <f t="shared" si="17"/>
        <v>0</v>
      </c>
      <c r="N35" s="905">
        <f t="shared" si="18"/>
        <v>0</v>
      </c>
      <c r="O35" s="905">
        <f t="shared" si="32"/>
        <v>9113.7800000000007</v>
      </c>
      <c r="P35" s="905">
        <f t="shared" si="19"/>
        <v>34666.78</v>
      </c>
      <c r="Q35" s="908">
        <f t="shared" si="33"/>
        <v>3961</v>
      </c>
      <c r="R35" s="908">
        <f t="shared" si="20"/>
        <v>137315116</v>
      </c>
      <c r="S35" s="908">
        <f>'6_Local Deduct Calc'!J38</f>
        <v>21323952.5</v>
      </c>
      <c r="T35" s="908">
        <f t="shared" si="34"/>
        <v>21323952.5</v>
      </c>
      <c r="U35" s="909">
        <f t="shared" si="35"/>
        <v>115991163.5</v>
      </c>
      <c r="V35" s="910">
        <f t="shared" si="70"/>
        <v>0.84470000000000001</v>
      </c>
      <c r="W35" s="910">
        <f t="shared" si="36"/>
        <v>0.15529999999999999</v>
      </c>
      <c r="X35" s="911">
        <f t="shared" si="21"/>
        <v>834.49898250694639</v>
      </c>
      <c r="Y35" s="908">
        <f>'7_Local Revenue'!AQ39</f>
        <v>61234705.5</v>
      </c>
      <c r="Z35" s="942">
        <f>IF(Y35-T35&gt;0,Y35-T35,0)-Z76</f>
        <v>38502207</v>
      </c>
      <c r="AA35" s="325">
        <f t="shared" si="38"/>
        <v>0</v>
      </c>
      <c r="AB35" s="912">
        <f t="shared" si="39"/>
        <v>46687139.440000005</v>
      </c>
      <c r="AC35" s="912">
        <f t="shared" si="40"/>
        <v>38502207</v>
      </c>
      <c r="AD35" s="908">
        <f t="shared" si="41"/>
        <v>10284555.525012</v>
      </c>
      <c r="AE35" s="913">
        <f t="shared" si="42"/>
        <v>28217651</v>
      </c>
      <c r="AF35" s="912">
        <f t="shared" si="43"/>
        <v>1104</v>
      </c>
      <c r="AG35" s="914">
        <f t="shared" si="44"/>
        <v>0.7329</v>
      </c>
      <c r="AH35" s="913">
        <f t="shared" si="45"/>
        <v>144208814.5</v>
      </c>
      <c r="AI35" s="912">
        <f t="shared" si="22"/>
        <v>5644</v>
      </c>
      <c r="AJ35" s="913">
        <f>+'3A_Level 3'!O37</f>
        <v>4311532</v>
      </c>
      <c r="AK35" s="912">
        <f t="shared" si="23"/>
        <v>168.72899463859429</v>
      </c>
      <c r="AL35" s="913">
        <f t="shared" si="46"/>
        <v>148520346.5</v>
      </c>
      <c r="AM35" s="912">
        <f t="shared" si="24"/>
        <v>5812.2469573044264</v>
      </c>
      <c r="AN35" s="915">
        <f>+'3A_Level 3'!P37</f>
        <v>18615335</v>
      </c>
      <c r="AO35" s="916">
        <f t="shared" si="25"/>
        <v>728.49900207412043</v>
      </c>
      <c r="AP35" s="913">
        <f t="shared" si="47"/>
        <v>162824149.5</v>
      </c>
      <c r="AQ35" s="912">
        <f t="shared" si="48"/>
        <v>6372.0169647399525</v>
      </c>
      <c r="AR35" s="914">
        <f t="shared" si="49"/>
        <v>0.73129990356312513</v>
      </c>
      <c r="AS35" s="917">
        <f t="shared" si="50"/>
        <v>6</v>
      </c>
      <c r="AT35" s="912">
        <f t="shared" si="51"/>
        <v>59826159.5</v>
      </c>
      <c r="AU35" s="912">
        <f t="shared" si="26"/>
        <v>2341.2600000000002</v>
      </c>
      <c r="AV35" s="917">
        <f t="shared" si="52"/>
        <v>65</v>
      </c>
      <c r="AW35" s="914">
        <f t="shared" si="53"/>
        <v>0.26870009643687492</v>
      </c>
      <c r="AX35" s="917">
        <f t="shared" si="54"/>
        <v>222650309</v>
      </c>
      <c r="AY35" s="918">
        <f t="shared" si="27"/>
        <v>8713.2747231244866</v>
      </c>
      <c r="AZ35" s="917">
        <f t="shared" si="55"/>
        <v>59</v>
      </c>
      <c r="BB35" s="917">
        <f>'[10]Table 3 Levels 1&amp;2'!U35</f>
        <v>115841648</v>
      </c>
      <c r="BC35" s="917">
        <f t="shared" si="56"/>
        <v>115991163.5</v>
      </c>
      <c r="BD35" s="918">
        <f t="shared" si="57"/>
        <v>149515.5</v>
      </c>
      <c r="BE35" s="917">
        <f>'[10]Table 3 Levels 1&amp;2'!AE35</f>
        <v>24845217.696776003</v>
      </c>
      <c r="BF35" s="917">
        <f t="shared" si="58"/>
        <v>28217651</v>
      </c>
      <c r="BG35" s="918">
        <f t="shared" si="59"/>
        <v>3372433.3032239974</v>
      </c>
      <c r="BH35" s="917">
        <f>'[10]Table 3 Levels 1&amp;2'!AN35</f>
        <v>18386267.129999999</v>
      </c>
      <c r="BI35" s="917">
        <f t="shared" si="60"/>
        <v>18615335</v>
      </c>
      <c r="BJ35" s="918">
        <f t="shared" si="61"/>
        <v>229067.87000000104</v>
      </c>
      <c r="BK35" s="917">
        <f>'[10]Table 3 Levels 1&amp;2'!AP35</f>
        <v>159073132.826776</v>
      </c>
      <c r="BL35" s="917">
        <f t="shared" si="62"/>
        <v>162824149.5</v>
      </c>
      <c r="BM35" s="918">
        <f t="shared" si="63"/>
        <v>3751016.6732240021</v>
      </c>
      <c r="BN35" s="917">
        <f>'[10]Table 3 Levels 1&amp;2'!AQ35</f>
        <v>6245.7549502051907</v>
      </c>
      <c r="BO35" s="917">
        <f t="shared" si="64"/>
        <v>6372.0169647399525</v>
      </c>
      <c r="BP35" s="918">
        <f t="shared" si="65"/>
        <v>126.26201453476187</v>
      </c>
      <c r="BQ35" s="904">
        <f>'[10]Table 3 Levels 1&amp;2'!C35</f>
        <v>25469</v>
      </c>
      <c r="BR35" s="904">
        <f t="shared" si="66"/>
        <v>25553</v>
      </c>
      <c r="BS35" s="329">
        <f t="shared" si="67"/>
        <v>84</v>
      </c>
      <c r="BT35" s="904">
        <f>'[10]Table 3 Levels 1&amp;2'!P35</f>
        <v>34479</v>
      </c>
      <c r="BU35" s="904">
        <f t="shared" si="68"/>
        <v>34666.78</v>
      </c>
      <c r="BV35" s="329">
        <f t="shared" si="69"/>
        <v>187.77999999999884</v>
      </c>
    </row>
    <row r="36" spans="1:74" s="919" customFormat="1" ht="15.6" customHeight="1">
      <c r="A36" s="903">
        <v>33</v>
      </c>
      <c r="B36" s="904" t="s">
        <v>71</v>
      </c>
      <c r="C36" s="904">
        <f>+'8_2.1.16 SIS'!AL35</f>
        <v>1662</v>
      </c>
      <c r="D36" s="905">
        <f>'[9]At-Risk'!AL35</f>
        <v>1468</v>
      </c>
      <c r="E36" s="905">
        <f t="shared" si="28"/>
        <v>322.95999999999998</v>
      </c>
      <c r="F36" s="905">
        <f>[9]CTE!AL35</f>
        <v>604</v>
      </c>
      <c r="G36" s="905">
        <f t="shared" si="29"/>
        <v>36.24</v>
      </c>
      <c r="H36" s="905">
        <f>[9]SWD!AL35</f>
        <v>164</v>
      </c>
      <c r="I36" s="905">
        <f t="shared" si="30"/>
        <v>246</v>
      </c>
      <c r="J36" s="905">
        <f>[9]GT!AL35</f>
        <v>17</v>
      </c>
      <c r="K36" s="905">
        <f t="shared" si="31"/>
        <v>10.199999999999999</v>
      </c>
      <c r="L36" s="905">
        <f t="shared" ref="L36:L72" si="71">IF(C36&lt;$L$1,$L$1-C36,0)</f>
        <v>5838</v>
      </c>
      <c r="M36" s="907">
        <f t="shared" ref="M36:M67" si="72">ROUND(L36/$M$1,5)</f>
        <v>0.15568000000000001</v>
      </c>
      <c r="N36" s="905">
        <f t="shared" si="18"/>
        <v>258.74016</v>
      </c>
      <c r="O36" s="905">
        <f t="shared" si="32"/>
        <v>874.14016000000015</v>
      </c>
      <c r="P36" s="905">
        <f t="shared" ref="P36:P67" si="73">O36+C36</f>
        <v>2536.1401599999999</v>
      </c>
      <c r="Q36" s="908">
        <f t="shared" si="33"/>
        <v>3961</v>
      </c>
      <c r="R36" s="908">
        <f t="shared" ref="R36:R67" si="74">ROUND(P36*Q36,0)</f>
        <v>10045651</v>
      </c>
      <c r="S36" s="908">
        <f>'6_Local Deduct Calc'!J39</f>
        <v>2853897.5</v>
      </c>
      <c r="T36" s="908">
        <f t="shared" si="34"/>
        <v>2853897.5</v>
      </c>
      <c r="U36" s="909">
        <f t="shared" si="35"/>
        <v>7191753.5</v>
      </c>
      <c r="V36" s="910">
        <f t="shared" si="70"/>
        <v>0.71589999999999998</v>
      </c>
      <c r="W36" s="910">
        <f t="shared" si="36"/>
        <v>0.28410000000000002</v>
      </c>
      <c r="X36" s="911">
        <f t="shared" ref="X36:X67" si="75">T36/C36</f>
        <v>1717.1465102286402</v>
      </c>
      <c r="Y36" s="908">
        <f>'7_Local Revenue'!AQ40</f>
        <v>6003780.5</v>
      </c>
      <c r="Z36" s="908">
        <f t="shared" si="37"/>
        <v>3149883</v>
      </c>
      <c r="AA36" s="325">
        <f t="shared" si="38"/>
        <v>0</v>
      </c>
      <c r="AB36" s="912">
        <f t="shared" si="39"/>
        <v>3415521.3400000003</v>
      </c>
      <c r="AC36" s="912">
        <f t="shared" si="40"/>
        <v>3149883</v>
      </c>
      <c r="AD36" s="908">
        <f t="shared" si="41"/>
        <v>1539196.6277160002</v>
      </c>
      <c r="AE36" s="913">
        <f t="shared" si="42"/>
        <v>1610686</v>
      </c>
      <c r="AF36" s="912">
        <f t="shared" si="43"/>
        <v>969</v>
      </c>
      <c r="AG36" s="914">
        <f t="shared" si="44"/>
        <v>0.51129999999999998</v>
      </c>
      <c r="AH36" s="913">
        <f t="shared" si="45"/>
        <v>8802439.5</v>
      </c>
      <c r="AI36" s="912">
        <f t="shared" ref="AI36:AI67" si="76">ROUND(AH36/C36,0)</f>
        <v>5296</v>
      </c>
      <c r="AJ36" s="913">
        <f>+'3A_Level 3'!O38</f>
        <v>280428</v>
      </c>
      <c r="AK36" s="912">
        <f t="shared" ref="AK36:AK67" si="77">AJ36/C36</f>
        <v>168.72924187725633</v>
      </c>
      <c r="AL36" s="913">
        <f t="shared" si="46"/>
        <v>9082867.5</v>
      </c>
      <c r="AM36" s="912">
        <f t="shared" ref="AM36:AM67" si="78">AL36/C36</f>
        <v>5465.0225631768953</v>
      </c>
      <c r="AN36" s="915">
        <f>+'3A_Level 3'!P38</f>
        <v>1369553</v>
      </c>
      <c r="AO36" s="916">
        <f t="shared" ref="AO36:AO67" si="79">AN36/C36</f>
        <v>824.0391095066185</v>
      </c>
      <c r="AP36" s="913">
        <f t="shared" si="47"/>
        <v>10171992.5</v>
      </c>
      <c r="AQ36" s="912">
        <f t="shared" si="48"/>
        <v>6120.3324308062574</v>
      </c>
      <c r="AR36" s="914">
        <f t="shared" si="49"/>
        <v>0.62884119973740982</v>
      </c>
      <c r="AS36" s="917">
        <f t="shared" si="50"/>
        <v>35</v>
      </c>
      <c r="AT36" s="912">
        <f t="shared" si="51"/>
        <v>6003780.5</v>
      </c>
      <c r="AU36" s="912">
        <f t="shared" ref="AU36:AU67" si="80">ROUND(AT36/C36,2)</f>
        <v>3612.38</v>
      </c>
      <c r="AV36" s="917">
        <f t="shared" si="52"/>
        <v>29</v>
      </c>
      <c r="AW36" s="914">
        <f t="shared" si="53"/>
        <v>0.37115880026259024</v>
      </c>
      <c r="AX36" s="917">
        <f t="shared" si="54"/>
        <v>16175773</v>
      </c>
      <c r="AY36" s="918">
        <f t="shared" ref="AY36:AY67" si="81">AX36/C36</f>
        <v>9732.715403128761</v>
      </c>
      <c r="AZ36" s="917">
        <f t="shared" si="55"/>
        <v>16</v>
      </c>
      <c r="BB36" s="917">
        <f>'[10]Table 3 Levels 1&amp;2'!U36</f>
        <v>7149676.5</v>
      </c>
      <c r="BC36" s="917">
        <f t="shared" si="56"/>
        <v>7191753.5</v>
      </c>
      <c r="BD36" s="918">
        <f t="shared" si="57"/>
        <v>42077</v>
      </c>
      <c r="BE36" s="917">
        <f>'[10]Table 3 Levels 1&amp;2'!AE36</f>
        <v>1612626.5055040002</v>
      </c>
      <c r="BF36" s="917">
        <f t="shared" si="58"/>
        <v>1610686</v>
      </c>
      <c r="BG36" s="918">
        <f t="shared" si="59"/>
        <v>-1940.5055040002335</v>
      </c>
      <c r="BH36" s="917">
        <f>'[10]Table 3 Levels 1&amp;2'!AN36</f>
        <v>1388026.3800000001</v>
      </c>
      <c r="BI36" s="917">
        <f t="shared" si="60"/>
        <v>1369553</v>
      </c>
      <c r="BJ36" s="918">
        <f t="shared" si="61"/>
        <v>-18473.380000000121</v>
      </c>
      <c r="BK36" s="917">
        <f>'[10]Table 3 Levels 1&amp;2'!AP36</f>
        <v>10150329.385504002</v>
      </c>
      <c r="BL36" s="917">
        <f t="shared" si="62"/>
        <v>10171992.5</v>
      </c>
      <c r="BM36" s="918">
        <f t="shared" si="63"/>
        <v>21663.114495998248</v>
      </c>
      <c r="BN36" s="917">
        <f>'[10]Table 3 Levels 1&amp;2'!AQ36</f>
        <v>5977.8147146666679</v>
      </c>
      <c r="BO36" s="917">
        <f t="shared" si="64"/>
        <v>6120.3324308062574</v>
      </c>
      <c r="BP36" s="918">
        <f t="shared" si="65"/>
        <v>142.51771613958954</v>
      </c>
      <c r="BQ36" s="904">
        <f>'[10]Table 3 Levels 1&amp;2'!C36</f>
        <v>1698</v>
      </c>
      <c r="BR36" s="904">
        <f t="shared" si="66"/>
        <v>1662</v>
      </c>
      <c r="BS36" s="329">
        <f t="shared" si="67"/>
        <v>-36</v>
      </c>
      <c r="BT36" s="904">
        <f>'[10]Table 3 Levels 1&amp;2'!P36</f>
        <v>2571</v>
      </c>
      <c r="BU36" s="904">
        <f t="shared" si="68"/>
        <v>2536.1401599999999</v>
      </c>
      <c r="BV36" s="329">
        <f t="shared" si="69"/>
        <v>-34.859840000000077</v>
      </c>
    </row>
    <row r="37" spans="1:74" s="919" customFormat="1" ht="15.6" customHeight="1">
      <c r="A37" s="903">
        <v>34</v>
      </c>
      <c r="B37" s="904" t="s">
        <v>72</v>
      </c>
      <c r="C37" s="904">
        <f>+'8_2.1.16 SIS'!AL36</f>
        <v>4181</v>
      </c>
      <c r="D37" s="905">
        <f>'[9]At-Risk'!AL36</f>
        <v>3471</v>
      </c>
      <c r="E37" s="905">
        <f t="shared" si="28"/>
        <v>763.62</v>
      </c>
      <c r="F37" s="905">
        <f>[9]CTE!AL36</f>
        <v>1767.5</v>
      </c>
      <c r="G37" s="905">
        <f t="shared" si="29"/>
        <v>106.05</v>
      </c>
      <c r="H37" s="905">
        <f>[9]SWD!AL36</f>
        <v>653</v>
      </c>
      <c r="I37" s="905">
        <f t="shared" si="30"/>
        <v>979.5</v>
      </c>
      <c r="J37" s="905">
        <f>[9]GT!AL36</f>
        <v>34</v>
      </c>
      <c r="K37" s="905">
        <f t="shared" si="31"/>
        <v>20.399999999999999</v>
      </c>
      <c r="L37" s="905">
        <f t="shared" si="71"/>
        <v>3319</v>
      </c>
      <c r="M37" s="907">
        <f t="shared" si="72"/>
        <v>8.8510000000000005E-2</v>
      </c>
      <c r="N37" s="905">
        <f t="shared" si="18"/>
        <v>370.06031000000002</v>
      </c>
      <c r="O37" s="905">
        <f t="shared" si="32"/>
        <v>2239.63031</v>
      </c>
      <c r="P37" s="905">
        <f t="shared" si="73"/>
        <v>6420.6303100000005</v>
      </c>
      <c r="Q37" s="908">
        <f t="shared" si="33"/>
        <v>3961</v>
      </c>
      <c r="R37" s="908">
        <f t="shared" si="74"/>
        <v>25432117</v>
      </c>
      <c r="S37" s="908">
        <f>'6_Local Deduct Calc'!J40</f>
        <v>4901745</v>
      </c>
      <c r="T37" s="908">
        <f t="shared" si="34"/>
        <v>4901745</v>
      </c>
      <c r="U37" s="909">
        <f t="shared" si="35"/>
        <v>20530372</v>
      </c>
      <c r="V37" s="910">
        <f t="shared" si="70"/>
        <v>0.80730000000000002</v>
      </c>
      <c r="W37" s="910">
        <f t="shared" si="36"/>
        <v>0.19270000000000001</v>
      </c>
      <c r="X37" s="911">
        <f t="shared" si="75"/>
        <v>1172.3857928725186</v>
      </c>
      <c r="Y37" s="908">
        <f>'7_Local Revenue'!AQ41</f>
        <v>12281359</v>
      </c>
      <c r="Z37" s="908">
        <f t="shared" si="37"/>
        <v>7379614</v>
      </c>
      <c r="AA37" s="325">
        <f t="shared" si="38"/>
        <v>0</v>
      </c>
      <c r="AB37" s="912">
        <f t="shared" si="39"/>
        <v>8646919.7800000012</v>
      </c>
      <c r="AC37" s="912">
        <f t="shared" si="40"/>
        <v>7379614</v>
      </c>
      <c r="AD37" s="908">
        <f t="shared" si="41"/>
        <v>2445928.7826160002</v>
      </c>
      <c r="AE37" s="913">
        <f t="shared" si="42"/>
        <v>4933685</v>
      </c>
      <c r="AF37" s="912">
        <f t="shared" si="43"/>
        <v>1180</v>
      </c>
      <c r="AG37" s="914">
        <f t="shared" si="44"/>
        <v>0.66859999999999997</v>
      </c>
      <c r="AH37" s="913">
        <f t="shared" si="45"/>
        <v>25464057</v>
      </c>
      <c r="AI37" s="912">
        <f t="shared" si="76"/>
        <v>6090</v>
      </c>
      <c r="AJ37" s="913">
        <f>+'3A_Level 3'!O39</f>
        <v>705456</v>
      </c>
      <c r="AK37" s="912">
        <f t="shared" si="77"/>
        <v>168.72901219803876</v>
      </c>
      <c r="AL37" s="913">
        <f t="shared" si="46"/>
        <v>26169513</v>
      </c>
      <c r="AM37" s="912">
        <f t="shared" si="78"/>
        <v>6259.1516383640273</v>
      </c>
      <c r="AN37" s="915">
        <f>+'3A_Level 3'!P39</f>
        <v>3398480</v>
      </c>
      <c r="AO37" s="916">
        <f t="shared" si="79"/>
        <v>812.83903372398947</v>
      </c>
      <c r="AP37" s="913">
        <f t="shared" si="47"/>
        <v>28862537</v>
      </c>
      <c r="AQ37" s="912">
        <f t="shared" si="48"/>
        <v>6903.2616598899785</v>
      </c>
      <c r="AR37" s="914">
        <f t="shared" si="49"/>
        <v>0.70150228359511702</v>
      </c>
      <c r="AS37" s="917">
        <f t="shared" si="50"/>
        <v>13</v>
      </c>
      <c r="AT37" s="912">
        <f t="shared" si="51"/>
        <v>12281359</v>
      </c>
      <c r="AU37" s="912">
        <f t="shared" si="80"/>
        <v>2937.42</v>
      </c>
      <c r="AV37" s="917">
        <f t="shared" si="52"/>
        <v>53</v>
      </c>
      <c r="AW37" s="914">
        <f t="shared" si="53"/>
        <v>0.29849771640488298</v>
      </c>
      <c r="AX37" s="917">
        <f t="shared" si="54"/>
        <v>41143896</v>
      </c>
      <c r="AY37" s="918">
        <f t="shared" si="81"/>
        <v>9840.6830901698158</v>
      </c>
      <c r="AZ37" s="917">
        <f t="shared" si="55"/>
        <v>12</v>
      </c>
      <c r="BB37" s="917">
        <f>'[10]Table 3 Levels 1&amp;2'!U37</f>
        <v>21196867.5</v>
      </c>
      <c r="BC37" s="917">
        <f t="shared" si="56"/>
        <v>20530372</v>
      </c>
      <c r="BD37" s="918">
        <f t="shared" si="57"/>
        <v>-666495.5</v>
      </c>
      <c r="BE37" s="917">
        <f>'[10]Table 3 Levels 1&amp;2'!AE37</f>
        <v>5228953.798068</v>
      </c>
      <c r="BF37" s="917">
        <f t="shared" si="58"/>
        <v>4933685</v>
      </c>
      <c r="BG37" s="918">
        <f t="shared" si="59"/>
        <v>-295268.798068</v>
      </c>
      <c r="BH37" s="917">
        <f>'[10]Table 3 Levels 1&amp;2'!AN37</f>
        <v>3506371.3900000006</v>
      </c>
      <c r="BI37" s="917">
        <f t="shared" si="60"/>
        <v>3398480</v>
      </c>
      <c r="BJ37" s="918">
        <f t="shared" si="61"/>
        <v>-107891.3900000006</v>
      </c>
      <c r="BK37" s="917">
        <f>'[10]Table 3 Levels 1&amp;2'!AP37</f>
        <v>29932192.688068002</v>
      </c>
      <c r="BL37" s="917">
        <f t="shared" si="62"/>
        <v>28862537</v>
      </c>
      <c r="BM37" s="918">
        <f t="shared" si="63"/>
        <v>-1069655.6880680025</v>
      </c>
      <c r="BN37" s="917">
        <f>'[10]Table 3 Levels 1&amp;2'!AQ37</f>
        <v>6882.5460308273168</v>
      </c>
      <c r="BO37" s="917">
        <f t="shared" si="64"/>
        <v>6903.2616598899785</v>
      </c>
      <c r="BP37" s="918">
        <f t="shared" si="65"/>
        <v>20.715629062661719</v>
      </c>
      <c r="BQ37" s="904">
        <f>'[10]Table 3 Levels 1&amp;2'!C37</f>
        <v>4349</v>
      </c>
      <c r="BR37" s="904">
        <f t="shared" si="66"/>
        <v>4181</v>
      </c>
      <c r="BS37" s="329">
        <f t="shared" si="67"/>
        <v>-168</v>
      </c>
      <c r="BT37" s="904">
        <f>'[10]Table 3 Levels 1&amp;2'!P37</f>
        <v>6634</v>
      </c>
      <c r="BU37" s="904">
        <f t="shared" si="68"/>
        <v>6420.6303100000005</v>
      </c>
      <c r="BV37" s="329">
        <f t="shared" si="69"/>
        <v>-213.36968999999954</v>
      </c>
    </row>
    <row r="38" spans="1:74" s="939" customFormat="1" ht="15.6" customHeight="1">
      <c r="A38" s="921">
        <v>35</v>
      </c>
      <c r="B38" s="922" t="s">
        <v>73</v>
      </c>
      <c r="C38" s="922">
        <f>+'8_2.1.16 SIS'!AL37</f>
        <v>6145</v>
      </c>
      <c r="D38" s="923">
        <f>'[9]At-Risk'!AL37</f>
        <v>4580</v>
      </c>
      <c r="E38" s="923">
        <f t="shared" si="28"/>
        <v>1007.6</v>
      </c>
      <c r="F38" s="923">
        <f>[9]CTE!AL37</f>
        <v>2880.5</v>
      </c>
      <c r="G38" s="923">
        <f t="shared" si="29"/>
        <v>172.82999999999998</v>
      </c>
      <c r="H38" s="923">
        <f>[9]SWD!AL37</f>
        <v>735</v>
      </c>
      <c r="I38" s="923">
        <f t="shared" si="30"/>
        <v>1102.5</v>
      </c>
      <c r="J38" s="923">
        <f>[9]GT!AL37</f>
        <v>223</v>
      </c>
      <c r="K38" s="923">
        <f t="shared" si="31"/>
        <v>133.79999999999998</v>
      </c>
      <c r="L38" s="923">
        <f t="shared" si="71"/>
        <v>1355</v>
      </c>
      <c r="M38" s="924">
        <f t="shared" si="72"/>
        <v>3.6130000000000002E-2</v>
      </c>
      <c r="N38" s="923">
        <f t="shared" si="18"/>
        <v>222.01885000000001</v>
      </c>
      <c r="O38" s="923">
        <f t="shared" si="32"/>
        <v>2638.7488500000004</v>
      </c>
      <c r="P38" s="925">
        <f t="shared" si="73"/>
        <v>8783.7488499999999</v>
      </c>
      <c r="Q38" s="926">
        <f t="shared" si="33"/>
        <v>3961</v>
      </c>
      <c r="R38" s="926">
        <f t="shared" si="74"/>
        <v>34792429</v>
      </c>
      <c r="S38" s="926">
        <f>'6_Local Deduct Calc'!J41</f>
        <v>10508984.5</v>
      </c>
      <c r="T38" s="926">
        <f t="shared" si="34"/>
        <v>10508984.5</v>
      </c>
      <c r="U38" s="927">
        <f t="shared" si="35"/>
        <v>24283444.5</v>
      </c>
      <c r="V38" s="928">
        <f t="shared" si="70"/>
        <v>0.69799999999999995</v>
      </c>
      <c r="W38" s="929">
        <f t="shared" si="36"/>
        <v>0.30199999999999999</v>
      </c>
      <c r="X38" s="930">
        <f t="shared" si="75"/>
        <v>1710.1683482506103</v>
      </c>
      <c r="Y38" s="926">
        <f>'7_Local Revenue'!AQ42</f>
        <v>22142905.5</v>
      </c>
      <c r="Z38" s="926">
        <f t="shared" si="37"/>
        <v>11633921</v>
      </c>
      <c r="AA38" s="931">
        <f t="shared" si="38"/>
        <v>0</v>
      </c>
      <c r="AB38" s="932">
        <f t="shared" si="39"/>
        <v>11829425.860000001</v>
      </c>
      <c r="AC38" s="932">
        <f t="shared" si="40"/>
        <v>11633921</v>
      </c>
      <c r="AD38" s="926">
        <f t="shared" si="41"/>
        <v>6043123.9242400005</v>
      </c>
      <c r="AE38" s="933">
        <f t="shared" si="42"/>
        <v>5590797</v>
      </c>
      <c r="AF38" s="932">
        <f t="shared" si="43"/>
        <v>910</v>
      </c>
      <c r="AG38" s="934">
        <f t="shared" si="44"/>
        <v>0.48060000000000003</v>
      </c>
      <c r="AH38" s="933">
        <f t="shared" si="45"/>
        <v>29874241.5</v>
      </c>
      <c r="AI38" s="932">
        <f t="shared" si="76"/>
        <v>4862</v>
      </c>
      <c r="AJ38" s="933">
        <f>+'3A_Level 3'!O40</f>
        <v>1036840</v>
      </c>
      <c r="AK38" s="932">
        <f t="shared" si="77"/>
        <v>168.72904800650934</v>
      </c>
      <c r="AL38" s="933">
        <f t="shared" si="46"/>
        <v>30911081.5</v>
      </c>
      <c r="AM38" s="932">
        <f t="shared" si="78"/>
        <v>5030.2817737998375</v>
      </c>
      <c r="AN38" s="935">
        <f>+'3A_Level 3'!P40</f>
        <v>4342604</v>
      </c>
      <c r="AO38" s="936">
        <f t="shared" si="79"/>
        <v>706.68901545972335</v>
      </c>
      <c r="AP38" s="933">
        <f t="shared" si="47"/>
        <v>34216845.5</v>
      </c>
      <c r="AQ38" s="932">
        <f t="shared" si="48"/>
        <v>5568.2417412530513</v>
      </c>
      <c r="AR38" s="934">
        <f t="shared" si="49"/>
        <v>0.60711491610386992</v>
      </c>
      <c r="AS38" s="937">
        <f t="shared" si="50"/>
        <v>44</v>
      </c>
      <c r="AT38" s="932">
        <f t="shared" si="51"/>
        <v>22142905.5</v>
      </c>
      <c r="AU38" s="932">
        <f t="shared" si="80"/>
        <v>3603.4</v>
      </c>
      <c r="AV38" s="937">
        <f t="shared" si="52"/>
        <v>30</v>
      </c>
      <c r="AW38" s="934">
        <f t="shared" si="53"/>
        <v>0.39288508389613008</v>
      </c>
      <c r="AX38" s="937">
        <f t="shared" si="54"/>
        <v>56359751</v>
      </c>
      <c r="AY38" s="938">
        <f t="shared" si="81"/>
        <v>9171.6437754271774</v>
      </c>
      <c r="AZ38" s="937">
        <f t="shared" si="55"/>
        <v>41</v>
      </c>
      <c r="BB38" s="937">
        <f>'[10]Table 3 Levels 1&amp;2'!U38</f>
        <v>24730197.5</v>
      </c>
      <c r="BC38" s="937">
        <f t="shared" si="56"/>
        <v>24283444.5</v>
      </c>
      <c r="BD38" s="938">
        <f t="shared" si="57"/>
        <v>-446753</v>
      </c>
      <c r="BE38" s="937">
        <f>'[10]Table 3 Levels 1&amp;2'!AE38</f>
        <v>5210215.5446560001</v>
      </c>
      <c r="BF38" s="937">
        <f t="shared" si="58"/>
        <v>5590797</v>
      </c>
      <c r="BG38" s="938">
        <f t="shared" si="59"/>
        <v>380581.4553439999</v>
      </c>
      <c r="BH38" s="937">
        <f>'[10]Table 3 Levels 1&amp;2'!AN38</f>
        <v>4403614.4000000004</v>
      </c>
      <c r="BI38" s="937">
        <f t="shared" si="60"/>
        <v>4342604</v>
      </c>
      <c r="BJ38" s="938">
        <f t="shared" si="61"/>
        <v>-61010.400000000373</v>
      </c>
      <c r="BK38" s="937">
        <f>'[10]Table 3 Levels 1&amp;2'!AP38</f>
        <v>34344027.444656</v>
      </c>
      <c r="BL38" s="937">
        <f t="shared" si="62"/>
        <v>34216845.5</v>
      </c>
      <c r="BM38" s="938">
        <f t="shared" si="63"/>
        <v>-127181.94465599954</v>
      </c>
      <c r="BN38" s="937">
        <f>'[10]Table 3 Levels 1&amp;2'!AQ38</f>
        <v>5460.099752727504</v>
      </c>
      <c r="BO38" s="937">
        <f t="shared" si="64"/>
        <v>5568.2417412530513</v>
      </c>
      <c r="BP38" s="938">
        <f t="shared" si="65"/>
        <v>108.14198852554728</v>
      </c>
      <c r="BQ38" s="922">
        <f>'[10]Table 3 Levels 1&amp;2'!C38</f>
        <v>6290</v>
      </c>
      <c r="BR38" s="922">
        <f t="shared" si="66"/>
        <v>6145</v>
      </c>
      <c r="BS38" s="940">
        <f t="shared" si="67"/>
        <v>-145</v>
      </c>
      <c r="BT38" s="922">
        <f>'[10]Table 3 Levels 1&amp;2'!P38</f>
        <v>8896</v>
      </c>
      <c r="BU38" s="922">
        <f t="shared" si="68"/>
        <v>8783.7488499999999</v>
      </c>
      <c r="BV38" s="940">
        <f t="shared" si="69"/>
        <v>-112.25115000000005</v>
      </c>
    </row>
    <row r="39" spans="1:74" s="919" customFormat="1" ht="15.6" customHeight="1">
      <c r="A39" s="903">
        <v>36</v>
      </c>
      <c r="B39" s="904" t="s">
        <v>74</v>
      </c>
      <c r="C39" s="905">
        <f>+'8_2.1.16 SIS'!AL38</f>
        <v>44637</v>
      </c>
      <c r="D39" s="905">
        <f>'[9]At-Risk'!AL38</f>
        <v>38261</v>
      </c>
      <c r="E39" s="905">
        <f t="shared" si="28"/>
        <v>8417.42</v>
      </c>
      <c r="F39" s="905">
        <f>[9]CTE!AL38</f>
        <v>8369</v>
      </c>
      <c r="G39" s="905">
        <f t="shared" si="29"/>
        <v>502.14</v>
      </c>
      <c r="H39" s="905">
        <f>[9]SWD!AL38</f>
        <v>5918</v>
      </c>
      <c r="I39" s="905">
        <f t="shared" si="30"/>
        <v>8877</v>
      </c>
      <c r="J39" s="905">
        <f>[9]GT!AL38</f>
        <v>2860</v>
      </c>
      <c r="K39" s="905">
        <f t="shared" si="31"/>
        <v>1716</v>
      </c>
      <c r="L39" s="906">
        <f t="shared" si="71"/>
        <v>0</v>
      </c>
      <c r="M39" s="907">
        <f t="shared" si="72"/>
        <v>0</v>
      </c>
      <c r="N39" s="905">
        <f t="shared" si="18"/>
        <v>0</v>
      </c>
      <c r="O39" s="905">
        <f t="shared" si="32"/>
        <v>19512.559999999998</v>
      </c>
      <c r="P39" s="905">
        <f t="shared" si="73"/>
        <v>64149.56</v>
      </c>
      <c r="Q39" s="908">
        <f t="shared" si="33"/>
        <v>3961</v>
      </c>
      <c r="R39" s="908">
        <f t="shared" si="74"/>
        <v>254096407</v>
      </c>
      <c r="S39" s="908">
        <f>'6_Local Deduct Calc'!J42</f>
        <v>117001616</v>
      </c>
      <c r="T39" s="908">
        <f t="shared" si="34"/>
        <v>117001616</v>
      </c>
      <c r="U39" s="909">
        <f t="shared" si="35"/>
        <v>137094791</v>
      </c>
      <c r="V39" s="910">
        <f t="shared" si="70"/>
        <v>0.53949999999999998</v>
      </c>
      <c r="W39" s="910">
        <f t="shared" si="36"/>
        <v>0.46050000000000002</v>
      </c>
      <c r="X39" s="911">
        <f t="shared" si="75"/>
        <v>2621.1800972287565</v>
      </c>
      <c r="Y39" s="908">
        <f>'7_Local Revenue'!AQ43</f>
        <v>274812730</v>
      </c>
      <c r="Z39" s="908">
        <f t="shared" si="37"/>
        <v>157811114</v>
      </c>
      <c r="AA39" s="325">
        <f t="shared" si="38"/>
        <v>0</v>
      </c>
      <c r="AB39" s="912">
        <f t="shared" si="39"/>
        <v>86392778.38000001</v>
      </c>
      <c r="AC39" s="912">
        <f t="shared" si="40"/>
        <v>86392778.38000001</v>
      </c>
      <c r="AD39" s="908">
        <f t="shared" si="41"/>
        <v>68428264.043662801</v>
      </c>
      <c r="AE39" s="913">
        <f t="shared" si="42"/>
        <v>17964514</v>
      </c>
      <c r="AF39" s="912">
        <f t="shared" si="43"/>
        <v>402</v>
      </c>
      <c r="AG39" s="914">
        <f t="shared" si="44"/>
        <v>0.2079</v>
      </c>
      <c r="AH39" s="913">
        <f t="shared" si="45"/>
        <v>155059305</v>
      </c>
      <c r="AI39" s="912">
        <f t="shared" si="76"/>
        <v>3474</v>
      </c>
      <c r="AJ39" s="913">
        <f>+'3A_Level 3'!O41</f>
        <v>7531557</v>
      </c>
      <c r="AK39" s="912">
        <f t="shared" si="77"/>
        <v>168.72901404664293</v>
      </c>
      <c r="AL39" s="913">
        <f t="shared" si="46"/>
        <v>162590862</v>
      </c>
      <c r="AM39" s="912">
        <f t="shared" si="78"/>
        <v>3642.513206532697</v>
      </c>
      <c r="AN39" s="915">
        <f>+'3A_Level 3'!P41</f>
        <v>40245213</v>
      </c>
      <c r="AO39" s="916">
        <f t="shared" si="79"/>
        <v>901.61106257140932</v>
      </c>
      <c r="AP39" s="913">
        <f t="shared" si="47"/>
        <v>195304518</v>
      </c>
      <c r="AQ39" s="912">
        <f t="shared" si="48"/>
        <v>4375.3952550574631</v>
      </c>
      <c r="AR39" s="914">
        <f t="shared" si="49"/>
        <v>0.48985465456664007</v>
      </c>
      <c r="AS39" s="917">
        <f t="shared" si="50"/>
        <v>56</v>
      </c>
      <c r="AT39" s="912">
        <f t="shared" si="51"/>
        <v>203394394.38</v>
      </c>
      <c r="AU39" s="912">
        <f t="shared" si="80"/>
        <v>4556.63</v>
      </c>
      <c r="AV39" s="917">
        <f t="shared" si="52"/>
        <v>15</v>
      </c>
      <c r="AW39" s="914">
        <f t="shared" si="53"/>
        <v>0.51014534543335988</v>
      </c>
      <c r="AX39" s="917">
        <f t="shared" si="54"/>
        <v>398698912.38</v>
      </c>
      <c r="AY39" s="918">
        <f t="shared" si="81"/>
        <v>8932.0275193225352</v>
      </c>
      <c r="AZ39" s="917">
        <f t="shared" si="55"/>
        <v>47</v>
      </c>
      <c r="BB39" s="917">
        <f>'[10]Table 3 Levels 1&amp;2'!U39</f>
        <v>134515395.5</v>
      </c>
      <c r="BC39" s="917">
        <f t="shared" si="56"/>
        <v>137094791</v>
      </c>
      <c r="BD39" s="918">
        <f t="shared" si="57"/>
        <v>2579395.5</v>
      </c>
      <c r="BE39" s="917">
        <f>'[10]Table 3 Levels 1&amp;2'!AE39</f>
        <v>18210123.99948521</v>
      </c>
      <c r="BF39" s="917">
        <f t="shared" si="58"/>
        <v>17964514</v>
      </c>
      <c r="BG39" s="918">
        <f t="shared" si="59"/>
        <v>-245609.99948520958</v>
      </c>
      <c r="BH39" s="917">
        <f>'[10]Table 3 Levels 1&amp;2'!AN39</f>
        <v>39143732.371677101</v>
      </c>
      <c r="BI39" s="917">
        <f t="shared" si="60"/>
        <v>40245213</v>
      </c>
      <c r="BJ39" s="918">
        <f t="shared" si="61"/>
        <v>1101480.6283228993</v>
      </c>
      <c r="BK39" s="917">
        <f>'[10]Table 3 Levels 1&amp;2'!AP39</f>
        <v>191869251.8711623</v>
      </c>
      <c r="BL39" s="917">
        <f t="shared" si="62"/>
        <v>195304518</v>
      </c>
      <c r="BM39" s="918">
        <f t="shared" si="63"/>
        <v>3435266.1288377047</v>
      </c>
      <c r="BN39" s="917">
        <f>'[10]Table 3 Levels 1&amp;2'!AQ39</f>
        <v>4397.544220191201</v>
      </c>
      <c r="BO39" s="917">
        <f t="shared" si="64"/>
        <v>4375.3952550574631</v>
      </c>
      <c r="BP39" s="918">
        <f t="shared" si="65"/>
        <v>-22.148965133737875</v>
      </c>
      <c r="BQ39" s="905">
        <f>'[10]Table 3 Levels 1&amp;2'!C39</f>
        <v>43631</v>
      </c>
      <c r="BR39" s="905">
        <f t="shared" si="66"/>
        <v>44637</v>
      </c>
      <c r="BS39" s="920">
        <f t="shared" si="67"/>
        <v>1006</v>
      </c>
      <c r="BT39" s="905">
        <f>'[10]Table 3 Levels 1&amp;2'!P39</f>
        <v>62345</v>
      </c>
      <c r="BU39" s="905">
        <f t="shared" si="68"/>
        <v>64149.56</v>
      </c>
      <c r="BV39" s="920">
        <f t="shared" si="69"/>
        <v>1804.5599999999977</v>
      </c>
    </row>
    <row r="40" spans="1:74" s="919" customFormat="1" ht="15.6" customHeight="1">
      <c r="A40" s="903">
        <v>37</v>
      </c>
      <c r="B40" s="904" t="s">
        <v>75</v>
      </c>
      <c r="C40" s="904">
        <f>+'8_2.1.16 SIS'!AL39</f>
        <v>19299</v>
      </c>
      <c r="D40" s="905">
        <f>'[9]At-Risk'!AL39</f>
        <v>11842</v>
      </c>
      <c r="E40" s="905">
        <f t="shared" si="28"/>
        <v>2605.2400000000002</v>
      </c>
      <c r="F40" s="905">
        <f>[9]CTE!AL39</f>
        <v>5979</v>
      </c>
      <c r="G40" s="905">
        <f t="shared" si="29"/>
        <v>358.74</v>
      </c>
      <c r="H40" s="905">
        <f>[9]SWD!AL39</f>
        <v>2518</v>
      </c>
      <c r="I40" s="905">
        <f t="shared" si="30"/>
        <v>3777</v>
      </c>
      <c r="J40" s="905">
        <f>[9]GT!AL39</f>
        <v>972</v>
      </c>
      <c r="K40" s="905">
        <f t="shared" si="31"/>
        <v>583.19999999999993</v>
      </c>
      <c r="L40" s="905">
        <f t="shared" si="71"/>
        <v>0</v>
      </c>
      <c r="M40" s="907">
        <f t="shared" si="72"/>
        <v>0</v>
      </c>
      <c r="N40" s="905">
        <f t="shared" si="18"/>
        <v>0</v>
      </c>
      <c r="O40" s="905">
        <f t="shared" si="32"/>
        <v>7324.18</v>
      </c>
      <c r="P40" s="905">
        <f t="shared" si="73"/>
        <v>26623.18</v>
      </c>
      <c r="Q40" s="908">
        <f t="shared" si="33"/>
        <v>3961</v>
      </c>
      <c r="R40" s="908">
        <f t="shared" si="74"/>
        <v>105454416</v>
      </c>
      <c r="S40" s="908">
        <f>'6_Local Deduct Calc'!J43</f>
        <v>22143402</v>
      </c>
      <c r="T40" s="908">
        <f t="shared" si="34"/>
        <v>22143402</v>
      </c>
      <c r="U40" s="909">
        <f t="shared" si="35"/>
        <v>83311014</v>
      </c>
      <c r="V40" s="910">
        <f t="shared" si="70"/>
        <v>0.79</v>
      </c>
      <c r="W40" s="910">
        <f t="shared" si="36"/>
        <v>0.21</v>
      </c>
      <c r="X40" s="911">
        <f t="shared" si="75"/>
        <v>1147.3859785481113</v>
      </c>
      <c r="Y40" s="908">
        <f>'7_Local Revenue'!AQ44</f>
        <v>71869177</v>
      </c>
      <c r="Z40" s="908">
        <f t="shared" si="37"/>
        <v>49725775</v>
      </c>
      <c r="AA40" s="325">
        <f t="shared" si="38"/>
        <v>0</v>
      </c>
      <c r="AB40" s="912">
        <f t="shared" si="39"/>
        <v>35854501.440000005</v>
      </c>
      <c r="AC40" s="912">
        <f t="shared" si="40"/>
        <v>35854501.440000005</v>
      </c>
      <c r="AD40" s="908">
        <f t="shared" si="41"/>
        <v>12950645.920128001</v>
      </c>
      <c r="AE40" s="913">
        <f t="shared" si="42"/>
        <v>22903856</v>
      </c>
      <c r="AF40" s="912">
        <f t="shared" si="43"/>
        <v>1187</v>
      </c>
      <c r="AG40" s="914">
        <f t="shared" si="44"/>
        <v>0.63880000000000003</v>
      </c>
      <c r="AH40" s="913">
        <f t="shared" si="45"/>
        <v>106214870</v>
      </c>
      <c r="AI40" s="912">
        <f t="shared" si="76"/>
        <v>5504</v>
      </c>
      <c r="AJ40" s="913">
        <f>+'3A_Level 3'!O42</f>
        <v>3256301</v>
      </c>
      <c r="AK40" s="912">
        <f t="shared" si="77"/>
        <v>168.72900150266852</v>
      </c>
      <c r="AL40" s="913">
        <f t="shared" si="46"/>
        <v>109471171</v>
      </c>
      <c r="AM40" s="912">
        <f t="shared" si="78"/>
        <v>5672.3753044199184</v>
      </c>
      <c r="AN40" s="915">
        <f>+'3A_Level 3'!P42</f>
        <v>15870320</v>
      </c>
      <c r="AO40" s="916">
        <f t="shared" si="79"/>
        <v>822.33898129436761</v>
      </c>
      <c r="AP40" s="913">
        <f t="shared" si="47"/>
        <v>122085190</v>
      </c>
      <c r="AQ40" s="912">
        <f t="shared" si="48"/>
        <v>6325.985284211617</v>
      </c>
      <c r="AR40" s="914">
        <f t="shared" si="49"/>
        <v>0.67793809884033496</v>
      </c>
      <c r="AS40" s="917">
        <f t="shared" si="50"/>
        <v>23</v>
      </c>
      <c r="AT40" s="912">
        <f t="shared" si="51"/>
        <v>57997903.439999998</v>
      </c>
      <c r="AU40" s="912">
        <f t="shared" si="80"/>
        <v>3005.23</v>
      </c>
      <c r="AV40" s="917">
        <f t="shared" si="52"/>
        <v>52</v>
      </c>
      <c r="AW40" s="914">
        <f t="shared" si="53"/>
        <v>0.32206190115966499</v>
      </c>
      <c r="AX40" s="917">
        <f t="shared" si="54"/>
        <v>180083093.44</v>
      </c>
      <c r="AY40" s="918">
        <f t="shared" si="81"/>
        <v>9331.2137126275975</v>
      </c>
      <c r="AZ40" s="917">
        <f t="shared" si="55"/>
        <v>29</v>
      </c>
      <c r="BB40" s="917">
        <f>'[10]Table 3 Levels 1&amp;2'!U40</f>
        <v>84110053</v>
      </c>
      <c r="BC40" s="917">
        <f t="shared" si="56"/>
        <v>83311014</v>
      </c>
      <c r="BD40" s="918">
        <f t="shared" si="57"/>
        <v>-799039</v>
      </c>
      <c r="BE40" s="917">
        <f>'[10]Table 3 Levels 1&amp;2'!AE40</f>
        <v>23161362.93973944</v>
      </c>
      <c r="BF40" s="917">
        <f t="shared" si="58"/>
        <v>22903856</v>
      </c>
      <c r="BG40" s="918">
        <f t="shared" si="59"/>
        <v>-257506.93973943964</v>
      </c>
      <c r="BH40" s="917">
        <f>'[10]Table 3 Levels 1&amp;2'!AN40</f>
        <v>15923395.200000001</v>
      </c>
      <c r="BI40" s="917">
        <f t="shared" si="60"/>
        <v>15870320</v>
      </c>
      <c r="BJ40" s="918">
        <f t="shared" si="61"/>
        <v>-53075.200000001118</v>
      </c>
      <c r="BK40" s="917">
        <f>'[10]Table 3 Levels 1&amp;2'!AP40</f>
        <v>123194811.13973944</v>
      </c>
      <c r="BL40" s="917">
        <f t="shared" si="62"/>
        <v>122085190</v>
      </c>
      <c r="BM40" s="918">
        <f t="shared" si="63"/>
        <v>-1109621.1397394389</v>
      </c>
      <c r="BN40" s="917">
        <f>'[10]Table 3 Levels 1&amp;2'!AQ40</f>
        <v>6311.2095870768153</v>
      </c>
      <c r="BO40" s="917">
        <f t="shared" si="64"/>
        <v>6325.985284211617</v>
      </c>
      <c r="BP40" s="918">
        <f t="shared" si="65"/>
        <v>14.775697134801703</v>
      </c>
      <c r="BQ40" s="904">
        <f>'[10]Table 3 Levels 1&amp;2'!C40</f>
        <v>19520</v>
      </c>
      <c r="BR40" s="904">
        <f t="shared" si="66"/>
        <v>19299</v>
      </c>
      <c r="BS40" s="329">
        <f t="shared" si="67"/>
        <v>-221</v>
      </c>
      <c r="BT40" s="904">
        <f>'[10]Table 3 Levels 1&amp;2'!P40</f>
        <v>26843</v>
      </c>
      <c r="BU40" s="904">
        <f t="shared" si="68"/>
        <v>26623.18</v>
      </c>
      <c r="BV40" s="329">
        <f t="shared" si="69"/>
        <v>-219.81999999999971</v>
      </c>
    </row>
    <row r="41" spans="1:74" s="919" customFormat="1" ht="15.6" customHeight="1">
      <c r="A41" s="903">
        <v>38</v>
      </c>
      <c r="B41" s="904" t="s">
        <v>76</v>
      </c>
      <c r="C41" s="904">
        <f>+'8_2.1.16 SIS'!AL40</f>
        <v>3898</v>
      </c>
      <c r="D41" s="905">
        <f>'[9]At-Risk'!AL40</f>
        <v>2571</v>
      </c>
      <c r="E41" s="905">
        <f t="shared" si="28"/>
        <v>565.62</v>
      </c>
      <c r="F41" s="905">
        <f>[9]CTE!AL40</f>
        <v>1947</v>
      </c>
      <c r="G41" s="905">
        <f t="shared" si="29"/>
        <v>116.82</v>
      </c>
      <c r="H41" s="905">
        <f>[9]SWD!AL40</f>
        <v>491</v>
      </c>
      <c r="I41" s="905">
        <f t="shared" si="30"/>
        <v>736.5</v>
      </c>
      <c r="J41" s="905">
        <f>[9]GT!AL40</f>
        <v>225</v>
      </c>
      <c r="K41" s="905">
        <f t="shared" si="31"/>
        <v>135</v>
      </c>
      <c r="L41" s="905">
        <f t="shared" si="71"/>
        <v>3602</v>
      </c>
      <c r="M41" s="907">
        <f t="shared" si="72"/>
        <v>9.6049999999999996E-2</v>
      </c>
      <c r="N41" s="905">
        <f t="shared" si="18"/>
        <v>374.40289999999999</v>
      </c>
      <c r="O41" s="905">
        <f t="shared" si="32"/>
        <v>1928.3429000000001</v>
      </c>
      <c r="P41" s="905">
        <f t="shared" si="73"/>
        <v>5826.3428999999996</v>
      </c>
      <c r="Q41" s="908">
        <f t="shared" si="33"/>
        <v>3961</v>
      </c>
      <c r="R41" s="908">
        <f t="shared" si="74"/>
        <v>23078144</v>
      </c>
      <c r="S41" s="908">
        <f>'6_Local Deduct Calc'!J44</f>
        <v>25489190</v>
      </c>
      <c r="T41" s="908">
        <f t="shared" si="34"/>
        <v>17308608</v>
      </c>
      <c r="U41" s="909">
        <f t="shared" si="35"/>
        <v>5769536</v>
      </c>
      <c r="V41" s="910">
        <f t="shared" si="70"/>
        <v>0.25</v>
      </c>
      <c r="W41" s="910">
        <f t="shared" si="36"/>
        <v>0.75</v>
      </c>
      <c r="X41" s="911">
        <f t="shared" si="75"/>
        <v>4440.3817342226785</v>
      </c>
      <c r="Y41" s="908">
        <f>'7_Local Revenue'!AQ45</f>
        <v>47757773</v>
      </c>
      <c r="Z41" s="908">
        <f t="shared" si="37"/>
        <v>30449165</v>
      </c>
      <c r="AA41" s="325">
        <f t="shared" si="38"/>
        <v>0</v>
      </c>
      <c r="AB41" s="912">
        <f t="shared" si="39"/>
        <v>7846568.9600000009</v>
      </c>
      <c r="AC41" s="912">
        <f t="shared" si="40"/>
        <v>7846568.9600000009</v>
      </c>
      <c r="AD41" s="908">
        <f t="shared" si="41"/>
        <v>10122073.958400002</v>
      </c>
      <c r="AE41" s="913">
        <f t="shared" si="42"/>
        <v>0</v>
      </c>
      <c r="AF41" s="912">
        <f t="shared" si="43"/>
        <v>0</v>
      </c>
      <c r="AG41" s="914">
        <f t="shared" si="44"/>
        <v>0</v>
      </c>
      <c r="AH41" s="913">
        <f t="shared" si="45"/>
        <v>5769536</v>
      </c>
      <c r="AI41" s="912">
        <f t="shared" si="76"/>
        <v>1480</v>
      </c>
      <c r="AJ41" s="913">
        <f>+'3A_Level 3'!O43</f>
        <v>1647824</v>
      </c>
      <c r="AK41" s="912">
        <f t="shared" si="77"/>
        <v>422.73576192919444</v>
      </c>
      <c r="AL41" s="913">
        <f t="shared" si="46"/>
        <v>7417360</v>
      </c>
      <c r="AM41" s="912">
        <f t="shared" si="78"/>
        <v>1902.8630066700873</v>
      </c>
      <c r="AN41" s="915">
        <f>+'3A_Level 3'!P43</f>
        <v>4882852</v>
      </c>
      <c r="AO41" s="916">
        <f t="shared" si="79"/>
        <v>1252.6557208825038</v>
      </c>
      <c r="AP41" s="913">
        <f t="shared" si="47"/>
        <v>10652388</v>
      </c>
      <c r="AQ41" s="912">
        <f t="shared" si="48"/>
        <v>2732.7829656233966</v>
      </c>
      <c r="AR41" s="914">
        <f t="shared" si="49"/>
        <v>0.2974898743296171</v>
      </c>
      <c r="AS41" s="917">
        <f t="shared" si="50"/>
        <v>69</v>
      </c>
      <c r="AT41" s="912">
        <f t="shared" si="51"/>
        <v>25155176.960000001</v>
      </c>
      <c r="AU41" s="912">
        <f t="shared" si="80"/>
        <v>6453.35</v>
      </c>
      <c r="AV41" s="917">
        <f t="shared" si="52"/>
        <v>1</v>
      </c>
      <c r="AW41" s="914">
        <f t="shared" si="53"/>
        <v>0.70251012567038296</v>
      </c>
      <c r="AX41" s="917">
        <f t="shared" si="54"/>
        <v>35807564.960000001</v>
      </c>
      <c r="AY41" s="918">
        <f t="shared" si="81"/>
        <v>9186.1377526936885</v>
      </c>
      <c r="AZ41" s="917">
        <f t="shared" si="55"/>
        <v>39</v>
      </c>
      <c r="BB41" s="917">
        <f>'[10]Table 3 Levels 1&amp;2'!U41</f>
        <v>5765235.5</v>
      </c>
      <c r="BC41" s="917">
        <f t="shared" si="56"/>
        <v>5769536</v>
      </c>
      <c r="BD41" s="918">
        <f t="shared" si="57"/>
        <v>4300.5</v>
      </c>
      <c r="BE41" s="917">
        <f>'[10]Table 3 Levels 1&amp;2'!AE41</f>
        <v>0</v>
      </c>
      <c r="BF41" s="917">
        <f t="shared" si="58"/>
        <v>0</v>
      </c>
      <c r="BG41" s="918">
        <f t="shared" si="59"/>
        <v>0</v>
      </c>
      <c r="BH41" s="917">
        <f>'[10]Table 3 Levels 1&amp;2'!AN41</f>
        <v>5343245.08</v>
      </c>
      <c r="BI41" s="917">
        <f t="shared" si="60"/>
        <v>4882852</v>
      </c>
      <c r="BJ41" s="918">
        <f t="shared" si="61"/>
        <v>-460393.08000000007</v>
      </c>
      <c r="BK41" s="917">
        <f>'[10]Table 3 Levels 1&amp;2'!AP41</f>
        <v>11108480.58</v>
      </c>
      <c r="BL41" s="917">
        <f t="shared" si="62"/>
        <v>10652388</v>
      </c>
      <c r="BM41" s="918">
        <f t="shared" si="63"/>
        <v>-456092.58000000007</v>
      </c>
      <c r="BN41" s="917">
        <f>'[10]Table 3 Levels 1&amp;2'!AQ41</f>
        <v>2812.9857128386934</v>
      </c>
      <c r="BO41" s="917">
        <f t="shared" si="64"/>
        <v>2732.7829656233966</v>
      </c>
      <c r="BP41" s="918">
        <f t="shared" si="65"/>
        <v>-80.202747215296768</v>
      </c>
      <c r="BQ41" s="904">
        <f>'[10]Table 3 Levels 1&amp;2'!C41</f>
        <v>3949</v>
      </c>
      <c r="BR41" s="904">
        <f t="shared" si="66"/>
        <v>3898</v>
      </c>
      <c r="BS41" s="329">
        <f t="shared" si="67"/>
        <v>-51</v>
      </c>
      <c r="BT41" s="904">
        <f>'[10]Table 3 Levels 1&amp;2'!P41</f>
        <v>5822</v>
      </c>
      <c r="BU41" s="904">
        <f t="shared" si="68"/>
        <v>5826.3428999999996</v>
      </c>
      <c r="BV41" s="329">
        <f t="shared" si="69"/>
        <v>4.3428999999996449</v>
      </c>
    </row>
    <row r="42" spans="1:74" s="919" customFormat="1" ht="15.6" customHeight="1">
      <c r="A42" s="903">
        <v>39</v>
      </c>
      <c r="B42" s="904" t="s">
        <v>77</v>
      </c>
      <c r="C42" s="904">
        <f>+'8_2.1.16 SIS'!AL41</f>
        <v>2688</v>
      </c>
      <c r="D42" s="905">
        <f>'[9]At-Risk'!AL41</f>
        <v>2280</v>
      </c>
      <c r="E42" s="905">
        <f t="shared" si="28"/>
        <v>501.6</v>
      </c>
      <c r="F42" s="905">
        <f>[9]CTE!AL41</f>
        <v>739</v>
      </c>
      <c r="G42" s="905">
        <f t="shared" si="29"/>
        <v>44.339999999999996</v>
      </c>
      <c r="H42" s="905">
        <f>[9]SWD!AL41</f>
        <v>453</v>
      </c>
      <c r="I42" s="905">
        <f t="shared" si="30"/>
        <v>679.5</v>
      </c>
      <c r="J42" s="905">
        <f>[9]GT!AL41</f>
        <v>33</v>
      </c>
      <c r="K42" s="905">
        <f t="shared" si="31"/>
        <v>19.8</v>
      </c>
      <c r="L42" s="905">
        <f t="shared" si="71"/>
        <v>4812</v>
      </c>
      <c r="M42" s="907">
        <f t="shared" si="72"/>
        <v>0.12831999999999999</v>
      </c>
      <c r="N42" s="905">
        <f t="shared" si="18"/>
        <v>344.92415999999997</v>
      </c>
      <c r="O42" s="905">
        <f t="shared" si="32"/>
        <v>1590.16416</v>
      </c>
      <c r="P42" s="905">
        <f t="shared" si="73"/>
        <v>4278.1641600000003</v>
      </c>
      <c r="Q42" s="908">
        <f t="shared" si="33"/>
        <v>3961</v>
      </c>
      <c r="R42" s="908">
        <f t="shared" si="74"/>
        <v>16945808</v>
      </c>
      <c r="S42" s="908">
        <f>'6_Local Deduct Calc'!J45</f>
        <v>9041245</v>
      </c>
      <c r="T42" s="908">
        <f t="shared" si="34"/>
        <v>9041245</v>
      </c>
      <c r="U42" s="909">
        <f t="shared" si="35"/>
        <v>7904563</v>
      </c>
      <c r="V42" s="910">
        <f t="shared" si="70"/>
        <v>0.46650000000000003</v>
      </c>
      <c r="W42" s="910">
        <f t="shared" si="36"/>
        <v>0.53349999999999997</v>
      </c>
      <c r="X42" s="911">
        <f t="shared" si="75"/>
        <v>3363.5584077380954</v>
      </c>
      <c r="Y42" s="908">
        <f>'7_Local Revenue'!AQ46</f>
        <v>14230714</v>
      </c>
      <c r="Z42" s="908">
        <f t="shared" si="37"/>
        <v>5189469</v>
      </c>
      <c r="AA42" s="325">
        <f t="shared" si="38"/>
        <v>0</v>
      </c>
      <c r="AB42" s="912">
        <f t="shared" si="39"/>
        <v>5761574.7200000007</v>
      </c>
      <c r="AC42" s="912">
        <f t="shared" si="40"/>
        <v>5189469</v>
      </c>
      <c r="AD42" s="908">
        <f t="shared" si="41"/>
        <v>4761960.5437799999</v>
      </c>
      <c r="AE42" s="913">
        <f t="shared" si="42"/>
        <v>427508</v>
      </c>
      <c r="AF42" s="912">
        <f t="shared" si="43"/>
        <v>159</v>
      </c>
      <c r="AG42" s="914">
        <f t="shared" si="44"/>
        <v>8.2400000000000001E-2</v>
      </c>
      <c r="AH42" s="913">
        <f t="shared" si="45"/>
        <v>8332071</v>
      </c>
      <c r="AI42" s="912">
        <f t="shared" si="76"/>
        <v>3100</v>
      </c>
      <c r="AJ42" s="913">
        <f>+'3A_Level 3'!O44</f>
        <v>778232</v>
      </c>
      <c r="AK42" s="912">
        <f t="shared" si="77"/>
        <v>289.52083333333331</v>
      </c>
      <c r="AL42" s="913">
        <f t="shared" si="46"/>
        <v>9110303</v>
      </c>
      <c r="AM42" s="912">
        <f t="shared" si="78"/>
        <v>3389.2496279761904</v>
      </c>
      <c r="AN42" s="915">
        <f>+'3A_Level 3'!P44</f>
        <v>2873947</v>
      </c>
      <c r="AO42" s="916">
        <f t="shared" si="79"/>
        <v>1069.1767113095239</v>
      </c>
      <c r="AP42" s="913">
        <f t="shared" si="47"/>
        <v>11206018</v>
      </c>
      <c r="AQ42" s="912">
        <f t="shared" si="48"/>
        <v>4168.9055059523807</v>
      </c>
      <c r="AR42" s="914">
        <f t="shared" si="49"/>
        <v>0.4405447209177657</v>
      </c>
      <c r="AS42" s="917">
        <f t="shared" si="50"/>
        <v>60</v>
      </c>
      <c r="AT42" s="912">
        <f t="shared" si="51"/>
        <v>14230714</v>
      </c>
      <c r="AU42" s="912">
        <f t="shared" si="80"/>
        <v>5294.16</v>
      </c>
      <c r="AV42" s="917">
        <f t="shared" si="52"/>
        <v>8</v>
      </c>
      <c r="AW42" s="914">
        <f t="shared" si="53"/>
        <v>0.55945527908223436</v>
      </c>
      <c r="AX42" s="917">
        <f t="shared" si="54"/>
        <v>25436732</v>
      </c>
      <c r="AY42" s="918">
        <f t="shared" si="81"/>
        <v>9463.0699404761908</v>
      </c>
      <c r="AZ42" s="917">
        <f t="shared" si="55"/>
        <v>21</v>
      </c>
      <c r="BB42" s="917">
        <f>'[10]Table 3 Levels 1&amp;2'!U42</f>
        <v>8434116.5</v>
      </c>
      <c r="BC42" s="917">
        <f t="shared" si="56"/>
        <v>7904563</v>
      </c>
      <c r="BD42" s="918">
        <f t="shared" si="57"/>
        <v>-529553.5</v>
      </c>
      <c r="BE42" s="917">
        <f>'[10]Table 3 Levels 1&amp;2'!AE42</f>
        <v>513233.14983600006</v>
      </c>
      <c r="BF42" s="917">
        <f t="shared" si="58"/>
        <v>427508</v>
      </c>
      <c r="BG42" s="918">
        <f t="shared" si="59"/>
        <v>-85725.149836000055</v>
      </c>
      <c r="BH42" s="917">
        <f>'[10]Table 3 Levels 1&amp;2'!AN42</f>
        <v>2961710.0451977393</v>
      </c>
      <c r="BI42" s="917">
        <f t="shared" si="60"/>
        <v>2873947</v>
      </c>
      <c r="BJ42" s="918">
        <f t="shared" si="61"/>
        <v>-87763.045197739266</v>
      </c>
      <c r="BK42" s="917">
        <f>'[10]Table 3 Levels 1&amp;2'!AP42</f>
        <v>11909059.69503374</v>
      </c>
      <c r="BL42" s="917">
        <f t="shared" si="62"/>
        <v>11206018</v>
      </c>
      <c r="BM42" s="918">
        <f t="shared" si="63"/>
        <v>-703041.69503374025</v>
      </c>
      <c r="BN42" s="917">
        <f>'[10]Table 3 Levels 1&amp;2'!AQ42</f>
        <v>4253.2356053691929</v>
      </c>
      <c r="BO42" s="917">
        <f t="shared" si="64"/>
        <v>4168.9055059523807</v>
      </c>
      <c r="BP42" s="918">
        <f t="shared" si="65"/>
        <v>-84.330099416812118</v>
      </c>
      <c r="BQ42" s="904">
        <f>'[10]Table 3 Levels 1&amp;2'!C42</f>
        <v>2800</v>
      </c>
      <c r="BR42" s="904">
        <f t="shared" si="66"/>
        <v>2688</v>
      </c>
      <c r="BS42" s="329">
        <f t="shared" si="67"/>
        <v>-112</v>
      </c>
      <c r="BT42" s="904">
        <f>'[10]Table 3 Levels 1&amp;2'!P42</f>
        <v>4454</v>
      </c>
      <c r="BU42" s="904">
        <f t="shared" si="68"/>
        <v>4278.1641600000003</v>
      </c>
      <c r="BV42" s="329">
        <f t="shared" si="69"/>
        <v>-175.83583999999973</v>
      </c>
    </row>
    <row r="43" spans="1:74" s="939" customFormat="1" ht="15.6" customHeight="1">
      <c r="A43" s="921">
        <v>40</v>
      </c>
      <c r="B43" s="922" t="s">
        <v>78</v>
      </c>
      <c r="C43" s="922">
        <f>+'8_2.1.16 SIS'!AL42</f>
        <v>22632</v>
      </c>
      <c r="D43" s="923">
        <f>'[9]At-Risk'!AL42</f>
        <v>16002</v>
      </c>
      <c r="E43" s="923">
        <f t="shared" si="28"/>
        <v>3520.44</v>
      </c>
      <c r="F43" s="923">
        <f>[9]CTE!AL42</f>
        <v>9258.5</v>
      </c>
      <c r="G43" s="923">
        <f t="shared" si="29"/>
        <v>555.51</v>
      </c>
      <c r="H43" s="923">
        <f>[9]SWD!AL42</f>
        <v>2730</v>
      </c>
      <c r="I43" s="923">
        <f t="shared" si="30"/>
        <v>4095</v>
      </c>
      <c r="J43" s="923">
        <f>[9]GT!AL42</f>
        <v>587</v>
      </c>
      <c r="K43" s="923">
        <f t="shared" si="31"/>
        <v>352.2</v>
      </c>
      <c r="L43" s="923">
        <f t="shared" si="71"/>
        <v>0</v>
      </c>
      <c r="M43" s="924">
        <f t="shared" si="72"/>
        <v>0</v>
      </c>
      <c r="N43" s="923">
        <f t="shared" si="18"/>
        <v>0</v>
      </c>
      <c r="O43" s="923">
        <f t="shared" si="32"/>
        <v>8523.15</v>
      </c>
      <c r="P43" s="925">
        <f t="shared" si="73"/>
        <v>31155.15</v>
      </c>
      <c r="Q43" s="926">
        <f t="shared" si="33"/>
        <v>3961</v>
      </c>
      <c r="R43" s="926">
        <f t="shared" si="74"/>
        <v>123405549</v>
      </c>
      <c r="S43" s="926">
        <f>'6_Local Deduct Calc'!J46</f>
        <v>31768840</v>
      </c>
      <c r="T43" s="926">
        <f t="shared" si="34"/>
        <v>31768840</v>
      </c>
      <c r="U43" s="927">
        <f t="shared" si="35"/>
        <v>91636709</v>
      </c>
      <c r="V43" s="928">
        <f t="shared" si="70"/>
        <v>0.74260000000000004</v>
      </c>
      <c r="W43" s="929">
        <f t="shared" si="36"/>
        <v>0.25740000000000002</v>
      </c>
      <c r="X43" s="930">
        <f t="shared" si="75"/>
        <v>1403.7133262636974</v>
      </c>
      <c r="Y43" s="926">
        <f>'7_Local Revenue'!AQ47</f>
        <v>74537984</v>
      </c>
      <c r="Z43" s="926">
        <f t="shared" si="37"/>
        <v>42769144</v>
      </c>
      <c r="AA43" s="931">
        <f t="shared" si="38"/>
        <v>0</v>
      </c>
      <c r="AB43" s="932">
        <f t="shared" si="39"/>
        <v>41957886.660000004</v>
      </c>
      <c r="AC43" s="932">
        <f t="shared" si="40"/>
        <v>41957886.660000004</v>
      </c>
      <c r="AD43" s="926">
        <f t="shared" si="41"/>
        <v>18575931.245208483</v>
      </c>
      <c r="AE43" s="933">
        <f t="shared" si="42"/>
        <v>23381955</v>
      </c>
      <c r="AF43" s="932">
        <f t="shared" si="43"/>
        <v>1033</v>
      </c>
      <c r="AG43" s="934">
        <f t="shared" si="44"/>
        <v>0.55730000000000002</v>
      </c>
      <c r="AH43" s="933">
        <f t="shared" si="45"/>
        <v>115018664</v>
      </c>
      <c r="AI43" s="932">
        <f t="shared" si="76"/>
        <v>5082</v>
      </c>
      <c r="AJ43" s="933">
        <f>+'3A_Level 3'!O45</f>
        <v>3818675</v>
      </c>
      <c r="AK43" s="932">
        <f t="shared" si="77"/>
        <v>168.72901201838104</v>
      </c>
      <c r="AL43" s="933">
        <f t="shared" si="46"/>
        <v>118837339</v>
      </c>
      <c r="AM43" s="932">
        <f t="shared" si="78"/>
        <v>5250.8544980558499</v>
      </c>
      <c r="AN43" s="935">
        <f>+'3A_Level 3'!P45</f>
        <v>19667186</v>
      </c>
      <c r="AO43" s="936">
        <f t="shared" si="79"/>
        <v>868.99902792506191</v>
      </c>
      <c r="AP43" s="933">
        <f t="shared" si="47"/>
        <v>134685850</v>
      </c>
      <c r="AQ43" s="932">
        <f t="shared" si="48"/>
        <v>5951.1245139625307</v>
      </c>
      <c r="AR43" s="934">
        <f t="shared" si="49"/>
        <v>0.64624626861997747</v>
      </c>
      <c r="AS43" s="937">
        <f t="shared" si="50"/>
        <v>29</v>
      </c>
      <c r="AT43" s="932">
        <f t="shared" si="51"/>
        <v>73726726.659999996</v>
      </c>
      <c r="AU43" s="932">
        <f t="shared" si="80"/>
        <v>3257.63</v>
      </c>
      <c r="AV43" s="937">
        <f t="shared" si="52"/>
        <v>45</v>
      </c>
      <c r="AW43" s="934">
        <f t="shared" si="53"/>
        <v>0.35375373138002253</v>
      </c>
      <c r="AX43" s="937">
        <f t="shared" si="54"/>
        <v>208412576.66</v>
      </c>
      <c r="AY43" s="938">
        <f t="shared" si="81"/>
        <v>9208.7564802050201</v>
      </c>
      <c r="AZ43" s="937">
        <f t="shared" si="55"/>
        <v>38</v>
      </c>
      <c r="BB43" s="937">
        <f>'[10]Table 3 Levels 1&amp;2'!U43</f>
        <v>89921338</v>
      </c>
      <c r="BC43" s="937">
        <f t="shared" si="56"/>
        <v>91636709</v>
      </c>
      <c r="BD43" s="938">
        <f t="shared" si="57"/>
        <v>1715371</v>
      </c>
      <c r="BE43" s="937">
        <f>'[10]Table 3 Levels 1&amp;2'!AE43</f>
        <v>22671622.522999998</v>
      </c>
      <c r="BF43" s="937">
        <f t="shared" si="58"/>
        <v>23381955</v>
      </c>
      <c r="BG43" s="938">
        <f t="shared" si="59"/>
        <v>710332.47700000182</v>
      </c>
      <c r="BH43" s="937">
        <f>'[10]Table 3 Levels 1&amp;2'!AN43</f>
        <v>19518010.640000001</v>
      </c>
      <c r="BI43" s="937">
        <f t="shared" si="60"/>
        <v>19667186</v>
      </c>
      <c r="BJ43" s="938">
        <f t="shared" si="61"/>
        <v>149175.3599999994</v>
      </c>
      <c r="BK43" s="937">
        <f>'[10]Table 3 Levels 1&amp;2'!AP43</f>
        <v>132110971.163</v>
      </c>
      <c r="BL43" s="937">
        <f t="shared" si="62"/>
        <v>134685850</v>
      </c>
      <c r="BM43" s="938">
        <f t="shared" si="63"/>
        <v>2574878.8369999975</v>
      </c>
      <c r="BN43" s="937">
        <f>'[10]Table 3 Levels 1&amp;2'!AQ43</f>
        <v>5837.3529145899611</v>
      </c>
      <c r="BO43" s="937">
        <f t="shared" si="64"/>
        <v>5951.1245139625307</v>
      </c>
      <c r="BP43" s="938">
        <f t="shared" si="65"/>
        <v>113.77159937256965</v>
      </c>
      <c r="BQ43" s="922">
        <f>'[10]Table 3 Levels 1&amp;2'!C43</f>
        <v>22632</v>
      </c>
      <c r="BR43" s="922">
        <f t="shared" si="66"/>
        <v>22632</v>
      </c>
      <c r="BS43" s="940">
        <f t="shared" si="67"/>
        <v>0</v>
      </c>
      <c r="BT43" s="922">
        <f>'[10]Table 3 Levels 1&amp;2'!P43</f>
        <v>30741</v>
      </c>
      <c r="BU43" s="922">
        <f t="shared" si="68"/>
        <v>31155.15</v>
      </c>
      <c r="BV43" s="940">
        <f t="shared" si="69"/>
        <v>414.15000000000146</v>
      </c>
    </row>
    <row r="44" spans="1:74" s="919" customFormat="1" ht="15.6" customHeight="1">
      <c r="A44" s="903">
        <v>41</v>
      </c>
      <c r="B44" s="904" t="s">
        <v>79</v>
      </c>
      <c r="C44" s="905">
        <f>+'8_2.1.16 SIS'!AL43</f>
        <v>1434</v>
      </c>
      <c r="D44" s="905">
        <f>'[9]At-Risk'!AL43</f>
        <v>1245</v>
      </c>
      <c r="E44" s="905">
        <f t="shared" si="28"/>
        <v>273.89999999999998</v>
      </c>
      <c r="F44" s="905">
        <f>[9]CTE!AL43</f>
        <v>965</v>
      </c>
      <c r="G44" s="905">
        <f t="shared" si="29"/>
        <v>57.9</v>
      </c>
      <c r="H44" s="905">
        <f>[9]SWD!AL43</f>
        <v>154</v>
      </c>
      <c r="I44" s="905">
        <f t="shared" si="30"/>
        <v>231</v>
      </c>
      <c r="J44" s="905">
        <f>[9]GT!AL43</f>
        <v>3</v>
      </c>
      <c r="K44" s="905">
        <f t="shared" si="31"/>
        <v>1.7999999999999998</v>
      </c>
      <c r="L44" s="906">
        <f t="shared" si="71"/>
        <v>6066</v>
      </c>
      <c r="M44" s="907">
        <f t="shared" si="72"/>
        <v>0.16175999999999999</v>
      </c>
      <c r="N44" s="905">
        <f t="shared" si="18"/>
        <v>231.96383999999998</v>
      </c>
      <c r="O44" s="905">
        <f t="shared" si="32"/>
        <v>796.56383999999991</v>
      </c>
      <c r="P44" s="905">
        <f t="shared" si="73"/>
        <v>2230.5638399999998</v>
      </c>
      <c r="Q44" s="908">
        <f t="shared" si="33"/>
        <v>3961</v>
      </c>
      <c r="R44" s="908">
        <f t="shared" si="74"/>
        <v>8835263</v>
      </c>
      <c r="S44" s="908">
        <f>'6_Local Deduct Calc'!J47</f>
        <v>5286957.5</v>
      </c>
      <c r="T44" s="908">
        <f t="shared" si="34"/>
        <v>5286957.5</v>
      </c>
      <c r="U44" s="909">
        <f t="shared" si="35"/>
        <v>3548305.5</v>
      </c>
      <c r="V44" s="910">
        <f t="shared" si="70"/>
        <v>0.40160000000000001</v>
      </c>
      <c r="W44" s="910">
        <f t="shared" si="36"/>
        <v>0.59840000000000004</v>
      </c>
      <c r="X44" s="911">
        <f t="shared" si="75"/>
        <v>3686.8601813110181</v>
      </c>
      <c r="Y44" s="908">
        <f>'7_Local Revenue'!AQ48</f>
        <v>14293844.5</v>
      </c>
      <c r="Z44" s="908">
        <f t="shared" si="37"/>
        <v>9006887</v>
      </c>
      <c r="AA44" s="325">
        <f t="shared" si="38"/>
        <v>0</v>
      </c>
      <c r="AB44" s="912">
        <f t="shared" si="39"/>
        <v>3003989.4200000004</v>
      </c>
      <c r="AC44" s="912">
        <f t="shared" si="40"/>
        <v>3003989.4200000004</v>
      </c>
      <c r="AD44" s="908">
        <f t="shared" si="41"/>
        <v>3091850.1025561611</v>
      </c>
      <c r="AE44" s="913">
        <f t="shared" si="42"/>
        <v>0</v>
      </c>
      <c r="AF44" s="912">
        <f t="shared" si="43"/>
        <v>0</v>
      </c>
      <c r="AG44" s="914">
        <f t="shared" si="44"/>
        <v>0</v>
      </c>
      <c r="AH44" s="913">
        <f t="shared" si="45"/>
        <v>3548305.5</v>
      </c>
      <c r="AI44" s="912">
        <f t="shared" si="76"/>
        <v>2474</v>
      </c>
      <c r="AJ44" s="913">
        <f>+'3A_Level 3'!O46</f>
        <v>241957</v>
      </c>
      <c r="AK44" s="912">
        <f t="shared" si="77"/>
        <v>168.72873082287308</v>
      </c>
      <c r="AL44" s="913">
        <f t="shared" si="46"/>
        <v>3790262.5</v>
      </c>
      <c r="AM44" s="912">
        <f t="shared" si="78"/>
        <v>2643.1398186889819</v>
      </c>
      <c r="AN44" s="915">
        <f>+'3A_Level 3'!P46</f>
        <v>1512796</v>
      </c>
      <c r="AO44" s="916">
        <f t="shared" si="79"/>
        <v>1054.9483960948396</v>
      </c>
      <c r="AP44" s="913">
        <f t="shared" si="47"/>
        <v>5061101.5</v>
      </c>
      <c r="AQ44" s="912">
        <f t="shared" si="48"/>
        <v>3529.3594839609482</v>
      </c>
      <c r="AR44" s="914">
        <f t="shared" si="49"/>
        <v>0.37905056518661129</v>
      </c>
      <c r="AS44" s="917">
        <f t="shared" si="50"/>
        <v>64</v>
      </c>
      <c r="AT44" s="912">
        <f t="shared" si="51"/>
        <v>8290946.9199999999</v>
      </c>
      <c r="AU44" s="912">
        <f t="shared" si="80"/>
        <v>5781.69</v>
      </c>
      <c r="AV44" s="917">
        <f t="shared" si="52"/>
        <v>3</v>
      </c>
      <c r="AW44" s="914">
        <f t="shared" si="53"/>
        <v>0.62094943481338871</v>
      </c>
      <c r="AX44" s="917">
        <f t="shared" si="54"/>
        <v>13352048.42</v>
      </c>
      <c r="AY44" s="918">
        <f t="shared" si="81"/>
        <v>9311.0518967921889</v>
      </c>
      <c r="AZ44" s="917">
        <f t="shared" si="55"/>
        <v>32</v>
      </c>
      <c r="BB44" s="917">
        <f>'[10]Table 3 Levels 1&amp;2'!U44</f>
        <v>3311233.5</v>
      </c>
      <c r="BC44" s="917">
        <f t="shared" si="56"/>
        <v>3548305.5</v>
      </c>
      <c r="BD44" s="918">
        <f t="shared" si="57"/>
        <v>237072</v>
      </c>
      <c r="BE44" s="917">
        <f>'[10]Table 3 Levels 1&amp;2'!AE44</f>
        <v>0</v>
      </c>
      <c r="BF44" s="917">
        <f t="shared" si="58"/>
        <v>0</v>
      </c>
      <c r="BG44" s="918">
        <f t="shared" si="59"/>
        <v>0</v>
      </c>
      <c r="BH44" s="917">
        <f>'[10]Table 3 Levels 1&amp;2'!AN44</f>
        <v>1491813.06</v>
      </c>
      <c r="BI44" s="917">
        <f t="shared" si="60"/>
        <v>1512796</v>
      </c>
      <c r="BJ44" s="918">
        <f t="shared" si="61"/>
        <v>20982.939999999944</v>
      </c>
      <c r="BK44" s="917">
        <f>'[10]Table 3 Levels 1&amp;2'!AP44</f>
        <v>4803046.5600000005</v>
      </c>
      <c r="BL44" s="917">
        <f t="shared" si="62"/>
        <v>5061101.5</v>
      </c>
      <c r="BM44" s="918">
        <f t="shared" si="63"/>
        <v>258054.93999999948</v>
      </c>
      <c r="BN44" s="917">
        <f>'[10]Table 3 Levels 1&amp;2'!AQ44</f>
        <v>3375.2962473647226</v>
      </c>
      <c r="BO44" s="917">
        <f t="shared" si="64"/>
        <v>3529.3594839609482</v>
      </c>
      <c r="BP44" s="918">
        <f t="shared" si="65"/>
        <v>154.06323659622558</v>
      </c>
      <c r="BQ44" s="905">
        <f>'[10]Table 3 Levels 1&amp;2'!C44</f>
        <v>1423</v>
      </c>
      <c r="BR44" s="905">
        <f t="shared" si="66"/>
        <v>1434</v>
      </c>
      <c r="BS44" s="920">
        <f t="shared" si="67"/>
        <v>11</v>
      </c>
      <c r="BT44" s="905">
        <f>'[10]Table 3 Levels 1&amp;2'!P44</f>
        <v>2165</v>
      </c>
      <c r="BU44" s="905">
        <f t="shared" si="68"/>
        <v>2230.5638399999998</v>
      </c>
      <c r="BV44" s="920">
        <f t="shared" si="69"/>
        <v>65.5638399999998</v>
      </c>
    </row>
    <row r="45" spans="1:74" s="919" customFormat="1" ht="15.6" customHeight="1">
      <c r="A45" s="903">
        <v>42</v>
      </c>
      <c r="B45" s="904" t="s">
        <v>80</v>
      </c>
      <c r="C45" s="904">
        <f>+'8_2.1.16 SIS'!AL44</f>
        <v>3071</v>
      </c>
      <c r="D45" s="905">
        <f>'[9]At-Risk'!AL44</f>
        <v>2584</v>
      </c>
      <c r="E45" s="905">
        <f t="shared" si="28"/>
        <v>568.48</v>
      </c>
      <c r="F45" s="905">
        <f>[9]CTE!AL44</f>
        <v>1572</v>
      </c>
      <c r="G45" s="905">
        <f t="shared" si="29"/>
        <v>94.32</v>
      </c>
      <c r="H45" s="905">
        <f>[9]SWD!AL44</f>
        <v>369</v>
      </c>
      <c r="I45" s="905">
        <f t="shared" si="30"/>
        <v>553.5</v>
      </c>
      <c r="J45" s="905">
        <f>[9]GT!AL44</f>
        <v>69</v>
      </c>
      <c r="K45" s="905">
        <f t="shared" si="31"/>
        <v>41.4</v>
      </c>
      <c r="L45" s="905">
        <f t="shared" si="71"/>
        <v>4429</v>
      </c>
      <c r="M45" s="907">
        <f t="shared" si="72"/>
        <v>0.11811000000000001</v>
      </c>
      <c r="N45" s="905">
        <f t="shared" si="18"/>
        <v>362.71581000000003</v>
      </c>
      <c r="O45" s="905">
        <f t="shared" si="32"/>
        <v>1620.41581</v>
      </c>
      <c r="P45" s="905">
        <f t="shared" si="73"/>
        <v>4691.4158100000004</v>
      </c>
      <c r="Q45" s="908">
        <f t="shared" si="33"/>
        <v>3961</v>
      </c>
      <c r="R45" s="908">
        <f t="shared" si="74"/>
        <v>18582698</v>
      </c>
      <c r="S45" s="908">
        <f>'6_Local Deduct Calc'!J48</f>
        <v>5470144.5</v>
      </c>
      <c r="T45" s="908">
        <f t="shared" si="34"/>
        <v>5470144.5</v>
      </c>
      <c r="U45" s="909">
        <f t="shared" si="35"/>
        <v>13112553.5</v>
      </c>
      <c r="V45" s="910">
        <f t="shared" si="70"/>
        <v>0.7056</v>
      </c>
      <c r="W45" s="910">
        <f t="shared" si="36"/>
        <v>0.2944</v>
      </c>
      <c r="X45" s="911">
        <f t="shared" si="75"/>
        <v>1781.2258222077498</v>
      </c>
      <c r="Y45" s="908">
        <f>'7_Local Revenue'!AQ49</f>
        <v>10685426.5</v>
      </c>
      <c r="Z45" s="908">
        <f t="shared" si="37"/>
        <v>5215282</v>
      </c>
      <c r="AA45" s="325">
        <f t="shared" si="38"/>
        <v>0</v>
      </c>
      <c r="AB45" s="912">
        <f t="shared" si="39"/>
        <v>6318117.3200000003</v>
      </c>
      <c r="AC45" s="912">
        <f t="shared" si="40"/>
        <v>5215282</v>
      </c>
      <c r="AD45" s="908">
        <f t="shared" si="41"/>
        <v>2640851.9157759994</v>
      </c>
      <c r="AE45" s="913">
        <f t="shared" si="42"/>
        <v>2574430</v>
      </c>
      <c r="AF45" s="912">
        <f t="shared" si="43"/>
        <v>838</v>
      </c>
      <c r="AG45" s="914">
        <f t="shared" si="44"/>
        <v>0.49359999999999998</v>
      </c>
      <c r="AH45" s="913">
        <f t="shared" si="45"/>
        <v>15686983.5</v>
      </c>
      <c r="AI45" s="912">
        <f t="shared" si="76"/>
        <v>5108</v>
      </c>
      <c r="AJ45" s="913">
        <f>+'3A_Level 3'!O47</f>
        <v>518167</v>
      </c>
      <c r="AK45" s="912">
        <f t="shared" si="77"/>
        <v>168.72907847606643</v>
      </c>
      <c r="AL45" s="913">
        <f t="shared" si="46"/>
        <v>16205150.5</v>
      </c>
      <c r="AM45" s="912">
        <f t="shared" si="78"/>
        <v>5276.8318137414526</v>
      </c>
      <c r="AN45" s="915">
        <f>+'3A_Level 3'!P47</f>
        <v>2158941</v>
      </c>
      <c r="AO45" s="916">
        <f t="shared" si="79"/>
        <v>703.00911755128618</v>
      </c>
      <c r="AP45" s="913">
        <f t="shared" si="47"/>
        <v>17845924.5</v>
      </c>
      <c r="AQ45" s="912">
        <f t="shared" si="48"/>
        <v>5811.1118528166717</v>
      </c>
      <c r="AR45" s="914">
        <f t="shared" si="49"/>
        <v>0.62548473431910045</v>
      </c>
      <c r="AS45" s="917">
        <f t="shared" si="50"/>
        <v>37</v>
      </c>
      <c r="AT45" s="912">
        <f t="shared" si="51"/>
        <v>10685426.5</v>
      </c>
      <c r="AU45" s="912">
        <f t="shared" si="80"/>
        <v>3479.46</v>
      </c>
      <c r="AV45" s="917">
        <f t="shared" si="52"/>
        <v>33</v>
      </c>
      <c r="AW45" s="914">
        <f t="shared" si="53"/>
        <v>0.3745152656808996</v>
      </c>
      <c r="AX45" s="917">
        <f t="shared" si="54"/>
        <v>28531351</v>
      </c>
      <c r="AY45" s="918">
        <f t="shared" si="81"/>
        <v>9290.5734288505373</v>
      </c>
      <c r="AZ45" s="917">
        <f t="shared" si="55"/>
        <v>33</v>
      </c>
      <c r="BB45" s="917">
        <f>'[10]Table 3 Levels 1&amp;2'!U45</f>
        <v>12609309.5</v>
      </c>
      <c r="BC45" s="917">
        <f t="shared" si="56"/>
        <v>13112553.5</v>
      </c>
      <c r="BD45" s="918">
        <f t="shared" si="57"/>
        <v>503244</v>
      </c>
      <c r="BE45" s="917">
        <f>'[10]Table 3 Levels 1&amp;2'!AE45</f>
        <v>2129224.1323679998</v>
      </c>
      <c r="BF45" s="917">
        <f t="shared" si="58"/>
        <v>2574430</v>
      </c>
      <c r="BG45" s="918">
        <f t="shared" si="59"/>
        <v>445205.86763200024</v>
      </c>
      <c r="BH45" s="917">
        <f>'[10]Table 3 Levels 1&amp;2'!AN45</f>
        <v>2182573.52</v>
      </c>
      <c r="BI45" s="917">
        <f t="shared" si="60"/>
        <v>2158941</v>
      </c>
      <c r="BJ45" s="918">
        <f t="shared" si="61"/>
        <v>-23632.520000000019</v>
      </c>
      <c r="BK45" s="917">
        <f>'[10]Table 3 Levels 1&amp;2'!AP45</f>
        <v>16921107.152368002</v>
      </c>
      <c r="BL45" s="917">
        <f t="shared" si="62"/>
        <v>17845924.5</v>
      </c>
      <c r="BM45" s="918">
        <f t="shared" si="63"/>
        <v>924817.34763199836</v>
      </c>
      <c r="BN45" s="917">
        <f>'[10]Table 3 Levels 1&amp;2'!AQ45</f>
        <v>5399.2045795686026</v>
      </c>
      <c r="BO45" s="917">
        <f t="shared" si="64"/>
        <v>5811.1118528166717</v>
      </c>
      <c r="BP45" s="918">
        <f t="shared" si="65"/>
        <v>411.90727324806903</v>
      </c>
      <c r="BQ45" s="904">
        <f>'[10]Table 3 Levels 1&amp;2'!C45</f>
        <v>3134</v>
      </c>
      <c r="BR45" s="904">
        <f t="shared" si="66"/>
        <v>3071</v>
      </c>
      <c r="BS45" s="329">
        <f t="shared" si="67"/>
        <v>-63</v>
      </c>
      <c r="BT45" s="904">
        <f>'[10]Table 3 Levels 1&amp;2'!P45</f>
        <v>4733</v>
      </c>
      <c r="BU45" s="904">
        <f t="shared" si="68"/>
        <v>4691.4158100000004</v>
      </c>
      <c r="BV45" s="329">
        <f t="shared" si="69"/>
        <v>-41.58418999999958</v>
      </c>
    </row>
    <row r="46" spans="1:74" s="919" customFormat="1" ht="15.6" customHeight="1">
      <c r="A46" s="903">
        <v>43</v>
      </c>
      <c r="B46" s="904" t="s">
        <v>81</v>
      </c>
      <c r="C46" s="904">
        <f>+'8_2.1.16 SIS'!AL45</f>
        <v>4119</v>
      </c>
      <c r="D46" s="905">
        <f>'[9]At-Risk'!AL45</f>
        <v>3010</v>
      </c>
      <c r="E46" s="905">
        <f t="shared" si="28"/>
        <v>662.2</v>
      </c>
      <c r="F46" s="905">
        <f>[9]CTE!AL45</f>
        <v>2011.5</v>
      </c>
      <c r="G46" s="905">
        <f t="shared" si="29"/>
        <v>120.69</v>
      </c>
      <c r="H46" s="905">
        <f>[9]SWD!AL45</f>
        <v>514</v>
      </c>
      <c r="I46" s="905">
        <f t="shared" si="30"/>
        <v>771</v>
      </c>
      <c r="J46" s="905">
        <f>[9]GT!AL45</f>
        <v>88</v>
      </c>
      <c r="K46" s="905">
        <f t="shared" si="31"/>
        <v>52.8</v>
      </c>
      <c r="L46" s="905">
        <f t="shared" si="71"/>
        <v>3381</v>
      </c>
      <c r="M46" s="907">
        <f t="shared" si="72"/>
        <v>9.0160000000000004E-2</v>
      </c>
      <c r="N46" s="905">
        <f t="shared" si="18"/>
        <v>371.36904000000004</v>
      </c>
      <c r="O46" s="905">
        <f t="shared" si="32"/>
        <v>1978.0590400000001</v>
      </c>
      <c r="P46" s="905">
        <f t="shared" si="73"/>
        <v>6097.0590400000001</v>
      </c>
      <c r="Q46" s="908">
        <f t="shared" si="33"/>
        <v>3961</v>
      </c>
      <c r="R46" s="908">
        <f t="shared" si="74"/>
        <v>24150451</v>
      </c>
      <c r="S46" s="908">
        <f>'6_Local Deduct Calc'!J49</f>
        <v>5469258.5</v>
      </c>
      <c r="T46" s="908">
        <f t="shared" si="34"/>
        <v>5469258.5</v>
      </c>
      <c r="U46" s="909">
        <f t="shared" si="35"/>
        <v>18681192.5</v>
      </c>
      <c r="V46" s="910">
        <f t="shared" si="70"/>
        <v>0.77349999999999997</v>
      </c>
      <c r="W46" s="910">
        <f t="shared" si="36"/>
        <v>0.22650000000000001</v>
      </c>
      <c r="X46" s="911">
        <f t="shared" si="75"/>
        <v>1327.8122117018693</v>
      </c>
      <c r="Y46" s="908">
        <f>'7_Local Revenue'!AQ50</f>
        <v>15116158.5</v>
      </c>
      <c r="Z46" s="908">
        <f t="shared" si="37"/>
        <v>9646900</v>
      </c>
      <c r="AA46" s="325">
        <f t="shared" si="38"/>
        <v>0</v>
      </c>
      <c r="AB46" s="912">
        <f t="shared" si="39"/>
        <v>8211153.3400000008</v>
      </c>
      <c r="AC46" s="912">
        <f t="shared" si="40"/>
        <v>8211153.3400000008</v>
      </c>
      <c r="AD46" s="908">
        <f t="shared" si="41"/>
        <v>3198901.1181972004</v>
      </c>
      <c r="AE46" s="913">
        <f t="shared" si="42"/>
        <v>5012252</v>
      </c>
      <c r="AF46" s="912">
        <f t="shared" si="43"/>
        <v>1217</v>
      </c>
      <c r="AG46" s="914">
        <f t="shared" si="44"/>
        <v>0.61040000000000005</v>
      </c>
      <c r="AH46" s="913">
        <f t="shared" si="45"/>
        <v>23693444.5</v>
      </c>
      <c r="AI46" s="912">
        <f t="shared" si="76"/>
        <v>5752</v>
      </c>
      <c r="AJ46" s="913">
        <f>+'3A_Level 3'!O48</f>
        <v>694995</v>
      </c>
      <c r="AK46" s="912">
        <f t="shared" si="77"/>
        <v>168.72906045156591</v>
      </c>
      <c r="AL46" s="913">
        <f t="shared" si="46"/>
        <v>24388439.5</v>
      </c>
      <c r="AM46" s="912">
        <f t="shared" si="78"/>
        <v>5920.9612770089825</v>
      </c>
      <c r="AN46" s="915">
        <f>+'3A_Level 3'!P48</f>
        <v>3061814</v>
      </c>
      <c r="AO46" s="916">
        <f t="shared" si="79"/>
        <v>743.33915999028886</v>
      </c>
      <c r="AP46" s="913">
        <f t="shared" si="47"/>
        <v>26755258.5</v>
      </c>
      <c r="AQ46" s="912">
        <f t="shared" si="48"/>
        <v>6495.5713765477058</v>
      </c>
      <c r="AR46" s="914">
        <f t="shared" si="49"/>
        <v>0.66167466187726365</v>
      </c>
      <c r="AS46" s="917">
        <f t="shared" si="50"/>
        <v>25</v>
      </c>
      <c r="AT46" s="912">
        <f t="shared" si="51"/>
        <v>13680411.84</v>
      </c>
      <c r="AU46" s="912">
        <f t="shared" si="80"/>
        <v>3321.29</v>
      </c>
      <c r="AV46" s="917">
        <f t="shared" si="52"/>
        <v>42</v>
      </c>
      <c r="AW46" s="914">
        <f t="shared" si="53"/>
        <v>0.3383253381227363</v>
      </c>
      <c r="AX46" s="917">
        <f t="shared" si="54"/>
        <v>40435670.340000004</v>
      </c>
      <c r="AY46" s="918">
        <f t="shared" si="81"/>
        <v>9816.8658266569564</v>
      </c>
      <c r="AZ46" s="917">
        <f t="shared" si="55"/>
        <v>13</v>
      </c>
      <c r="BB46" s="917">
        <f>'[10]Table 3 Levels 1&amp;2'!U46</f>
        <v>18356228.5</v>
      </c>
      <c r="BC46" s="917">
        <f t="shared" si="56"/>
        <v>18681192.5</v>
      </c>
      <c r="BD46" s="918">
        <f t="shared" si="57"/>
        <v>324964</v>
      </c>
      <c r="BE46" s="917">
        <f>'[10]Table 3 Levels 1&amp;2'!AE46</f>
        <v>4893002.1641040007</v>
      </c>
      <c r="BF46" s="917">
        <f t="shared" si="58"/>
        <v>5012252</v>
      </c>
      <c r="BG46" s="918">
        <f t="shared" si="59"/>
        <v>119249.83589599933</v>
      </c>
      <c r="BH46" s="917">
        <f>'[10]Table 3 Levels 1&amp;2'!AN46</f>
        <v>3022139.2199999997</v>
      </c>
      <c r="BI46" s="917">
        <f t="shared" si="60"/>
        <v>3061814</v>
      </c>
      <c r="BJ46" s="918">
        <f t="shared" si="61"/>
        <v>39674.780000000261</v>
      </c>
      <c r="BK46" s="917">
        <f>'[10]Table 3 Levels 1&amp;2'!AP46</f>
        <v>26271369.884103999</v>
      </c>
      <c r="BL46" s="917">
        <f t="shared" si="62"/>
        <v>26755258.5</v>
      </c>
      <c r="BM46" s="918">
        <f t="shared" si="63"/>
        <v>483888.61589600146</v>
      </c>
      <c r="BN46" s="917">
        <f>'[10]Table 3 Levels 1&amp;2'!AQ46</f>
        <v>6404.5270317172108</v>
      </c>
      <c r="BO46" s="917">
        <f t="shared" si="64"/>
        <v>6495.5713765477058</v>
      </c>
      <c r="BP46" s="918">
        <f t="shared" si="65"/>
        <v>91.044344830494992</v>
      </c>
      <c r="BQ46" s="904">
        <f>'[10]Table 3 Levels 1&amp;2'!C46</f>
        <v>4102</v>
      </c>
      <c r="BR46" s="904">
        <f t="shared" si="66"/>
        <v>4119</v>
      </c>
      <c r="BS46" s="329">
        <f t="shared" si="67"/>
        <v>17</v>
      </c>
      <c r="BT46" s="904">
        <f>'[10]Table 3 Levels 1&amp;2'!P46</f>
        <v>6025</v>
      </c>
      <c r="BU46" s="904">
        <f t="shared" si="68"/>
        <v>6097.0590400000001</v>
      </c>
      <c r="BV46" s="329">
        <f t="shared" si="69"/>
        <v>72.059040000000095</v>
      </c>
    </row>
    <row r="47" spans="1:74" s="919" customFormat="1" ht="15.6" customHeight="1">
      <c r="A47" s="903">
        <v>44</v>
      </c>
      <c r="B47" s="904" t="s">
        <v>82</v>
      </c>
      <c r="C47" s="904">
        <f>+'8_2.1.16 SIS'!AL46</f>
        <v>7057</v>
      </c>
      <c r="D47" s="905">
        <f>'[9]At-Risk'!AL46</f>
        <v>5607</v>
      </c>
      <c r="E47" s="905">
        <f t="shared" si="28"/>
        <v>1233.54</v>
      </c>
      <c r="F47" s="905">
        <f>[9]CTE!AL46</f>
        <v>1853.5</v>
      </c>
      <c r="G47" s="905">
        <f t="shared" si="29"/>
        <v>111.21</v>
      </c>
      <c r="H47" s="905">
        <f>[9]SWD!AL46</f>
        <v>784</v>
      </c>
      <c r="I47" s="905">
        <f t="shared" si="30"/>
        <v>1176</v>
      </c>
      <c r="J47" s="905">
        <f>[9]GT!AL46</f>
        <v>145</v>
      </c>
      <c r="K47" s="905">
        <f t="shared" si="31"/>
        <v>87</v>
      </c>
      <c r="L47" s="905">
        <f t="shared" si="71"/>
        <v>443</v>
      </c>
      <c r="M47" s="907">
        <f t="shared" si="72"/>
        <v>1.1809999999999999E-2</v>
      </c>
      <c r="N47" s="905">
        <f t="shared" si="18"/>
        <v>83.343170000000001</v>
      </c>
      <c r="O47" s="905">
        <f t="shared" si="32"/>
        <v>2691.0931700000001</v>
      </c>
      <c r="P47" s="905">
        <f t="shared" si="73"/>
        <v>9748.0931700000001</v>
      </c>
      <c r="Q47" s="908">
        <f t="shared" si="33"/>
        <v>3961</v>
      </c>
      <c r="R47" s="908">
        <f t="shared" si="74"/>
        <v>38612197</v>
      </c>
      <c r="S47" s="908">
        <f>'6_Local Deduct Calc'!J50</f>
        <v>11270290</v>
      </c>
      <c r="T47" s="908">
        <f t="shared" si="34"/>
        <v>11270290</v>
      </c>
      <c r="U47" s="909">
        <f t="shared" si="35"/>
        <v>27341907</v>
      </c>
      <c r="V47" s="910">
        <f t="shared" si="70"/>
        <v>0.70809999999999995</v>
      </c>
      <c r="W47" s="910">
        <f t="shared" si="36"/>
        <v>0.29189999999999999</v>
      </c>
      <c r="X47" s="911">
        <f t="shared" si="75"/>
        <v>1597.0369845543432</v>
      </c>
      <c r="Y47" s="908">
        <f>'7_Local Revenue'!AQ51</f>
        <v>29477268</v>
      </c>
      <c r="Z47" s="908">
        <f t="shared" si="37"/>
        <v>18206978</v>
      </c>
      <c r="AA47" s="325">
        <f t="shared" si="38"/>
        <v>0</v>
      </c>
      <c r="AB47" s="912">
        <f t="shared" si="39"/>
        <v>13128146.98</v>
      </c>
      <c r="AC47" s="912">
        <f t="shared" si="40"/>
        <v>13128146.98</v>
      </c>
      <c r="AD47" s="908">
        <f t="shared" si="41"/>
        <v>6591222.4979546396</v>
      </c>
      <c r="AE47" s="913">
        <f t="shared" si="42"/>
        <v>6536924</v>
      </c>
      <c r="AF47" s="912">
        <f t="shared" si="43"/>
        <v>926</v>
      </c>
      <c r="AG47" s="914">
        <f t="shared" si="44"/>
        <v>0.49790000000000001</v>
      </c>
      <c r="AH47" s="913">
        <f t="shared" si="45"/>
        <v>33878831</v>
      </c>
      <c r="AI47" s="912">
        <f t="shared" si="76"/>
        <v>4801</v>
      </c>
      <c r="AJ47" s="913">
        <f>+'3A_Level 3'!O49</f>
        <v>1190721</v>
      </c>
      <c r="AK47" s="912">
        <f t="shared" si="77"/>
        <v>168.72906334136317</v>
      </c>
      <c r="AL47" s="913">
        <f t="shared" si="46"/>
        <v>35069552</v>
      </c>
      <c r="AM47" s="912">
        <f t="shared" si="78"/>
        <v>4969.4703131642345</v>
      </c>
      <c r="AN47" s="915">
        <f>+'3A_Level 3'!P49</f>
        <v>5870641</v>
      </c>
      <c r="AO47" s="916">
        <f t="shared" si="79"/>
        <v>831.88904633697041</v>
      </c>
      <c r="AP47" s="913">
        <f t="shared" si="47"/>
        <v>39749472</v>
      </c>
      <c r="AQ47" s="912">
        <f t="shared" si="48"/>
        <v>5632.6302961598412</v>
      </c>
      <c r="AR47" s="914">
        <f t="shared" si="49"/>
        <v>0.61965343270024698</v>
      </c>
      <c r="AS47" s="917">
        <f t="shared" si="50"/>
        <v>38</v>
      </c>
      <c r="AT47" s="912">
        <f t="shared" si="51"/>
        <v>24398436.98</v>
      </c>
      <c r="AU47" s="912">
        <f t="shared" si="80"/>
        <v>3457.34</v>
      </c>
      <c r="AV47" s="917">
        <f t="shared" si="52"/>
        <v>35</v>
      </c>
      <c r="AW47" s="914">
        <f t="shared" si="53"/>
        <v>0.38034656729975297</v>
      </c>
      <c r="AX47" s="917">
        <f t="shared" si="54"/>
        <v>64147908.980000004</v>
      </c>
      <c r="AY47" s="918">
        <f t="shared" si="81"/>
        <v>9089.968680742526</v>
      </c>
      <c r="AZ47" s="917">
        <f t="shared" si="55"/>
        <v>45</v>
      </c>
      <c r="BB47" s="917">
        <f>'[10]Table 3 Levels 1&amp;2'!U47</f>
        <v>27249968</v>
      </c>
      <c r="BC47" s="917">
        <f t="shared" si="56"/>
        <v>27341907</v>
      </c>
      <c r="BD47" s="918">
        <f t="shared" si="57"/>
        <v>91939</v>
      </c>
      <c r="BE47" s="917">
        <f>'[10]Table 3 Levels 1&amp;2'!AE47</f>
        <v>6550449.7992787203</v>
      </c>
      <c r="BF47" s="917">
        <f t="shared" si="58"/>
        <v>6536924</v>
      </c>
      <c r="BG47" s="918">
        <f t="shared" si="59"/>
        <v>-13525.799278720282</v>
      </c>
      <c r="BH47" s="917">
        <f>'[10]Table 3 Levels 1&amp;2'!AN47</f>
        <v>5791113.7200000007</v>
      </c>
      <c r="BI47" s="917">
        <f t="shared" si="60"/>
        <v>5870641</v>
      </c>
      <c r="BJ47" s="918">
        <f t="shared" si="61"/>
        <v>79527.279999999329</v>
      </c>
      <c r="BK47" s="917">
        <f>'[10]Table 3 Levels 1&amp;2'!AP47</f>
        <v>39591531.51927872</v>
      </c>
      <c r="BL47" s="917">
        <f t="shared" si="62"/>
        <v>39749472</v>
      </c>
      <c r="BM47" s="918">
        <f t="shared" si="63"/>
        <v>157940.48072127998</v>
      </c>
      <c r="BN47" s="917">
        <f>'[10]Table 3 Levels 1&amp;2'!AQ47</f>
        <v>5642.2305143620806</v>
      </c>
      <c r="BO47" s="917">
        <f t="shared" si="64"/>
        <v>5632.6302961598412</v>
      </c>
      <c r="BP47" s="918">
        <f t="shared" si="65"/>
        <v>-9.6002182022393754</v>
      </c>
      <c r="BQ47" s="904">
        <f>'[10]Table 3 Levels 1&amp;2'!C47</f>
        <v>7017</v>
      </c>
      <c r="BR47" s="904">
        <f t="shared" si="66"/>
        <v>7057</v>
      </c>
      <c r="BS47" s="329">
        <f t="shared" si="67"/>
        <v>40</v>
      </c>
      <c r="BT47" s="904">
        <f>'[10]Table 3 Levels 1&amp;2'!P47</f>
        <v>9678</v>
      </c>
      <c r="BU47" s="904">
        <f t="shared" si="68"/>
        <v>9748.0931700000001</v>
      </c>
      <c r="BV47" s="329">
        <f t="shared" si="69"/>
        <v>70.0931700000001</v>
      </c>
    </row>
    <row r="48" spans="1:74" s="939" customFormat="1" ht="15.6" customHeight="1">
      <c r="A48" s="921">
        <v>45</v>
      </c>
      <c r="B48" s="922" t="s">
        <v>83</v>
      </c>
      <c r="C48" s="922">
        <f>+'8_2.1.16 SIS'!AL47</f>
        <v>9489</v>
      </c>
      <c r="D48" s="923">
        <f>'[9]At-Risk'!AL47</f>
        <v>5203</v>
      </c>
      <c r="E48" s="923">
        <f t="shared" si="28"/>
        <v>1144.6600000000001</v>
      </c>
      <c r="F48" s="923">
        <f>[9]CTE!AL47</f>
        <v>4682</v>
      </c>
      <c r="G48" s="923">
        <f t="shared" si="29"/>
        <v>280.92</v>
      </c>
      <c r="H48" s="923">
        <f>[9]SWD!AL47</f>
        <v>934</v>
      </c>
      <c r="I48" s="923">
        <f t="shared" si="30"/>
        <v>1401</v>
      </c>
      <c r="J48" s="923">
        <f>[9]GT!AL47</f>
        <v>581</v>
      </c>
      <c r="K48" s="923">
        <f t="shared" si="31"/>
        <v>348.59999999999997</v>
      </c>
      <c r="L48" s="923">
        <f t="shared" si="71"/>
        <v>0</v>
      </c>
      <c r="M48" s="924">
        <f t="shared" si="72"/>
        <v>0</v>
      </c>
      <c r="N48" s="923">
        <f t="shared" si="18"/>
        <v>0</v>
      </c>
      <c r="O48" s="923">
        <f t="shared" si="32"/>
        <v>3175.18</v>
      </c>
      <c r="P48" s="925">
        <f t="shared" si="73"/>
        <v>12664.18</v>
      </c>
      <c r="Q48" s="926">
        <f t="shared" si="33"/>
        <v>3961</v>
      </c>
      <c r="R48" s="926">
        <f t="shared" si="74"/>
        <v>50162817</v>
      </c>
      <c r="S48" s="926">
        <f>'6_Local Deduct Calc'!J51</f>
        <v>31178935</v>
      </c>
      <c r="T48" s="926">
        <f t="shared" si="34"/>
        <v>31178935</v>
      </c>
      <c r="U48" s="927">
        <f t="shared" si="35"/>
        <v>18983882</v>
      </c>
      <c r="V48" s="928">
        <f t="shared" si="70"/>
        <v>0.37840000000000001</v>
      </c>
      <c r="W48" s="929">
        <f t="shared" si="36"/>
        <v>0.62160000000000004</v>
      </c>
      <c r="X48" s="930">
        <f t="shared" si="75"/>
        <v>3285.7977658341238</v>
      </c>
      <c r="Y48" s="926">
        <f>'7_Local Revenue'!AQ52</f>
        <v>112958867</v>
      </c>
      <c r="Z48" s="926">
        <f t="shared" si="37"/>
        <v>81779932</v>
      </c>
      <c r="AA48" s="931">
        <f t="shared" si="38"/>
        <v>0</v>
      </c>
      <c r="AB48" s="932">
        <f t="shared" si="39"/>
        <v>17055357.780000001</v>
      </c>
      <c r="AC48" s="932">
        <f t="shared" si="40"/>
        <v>17055357.780000001</v>
      </c>
      <c r="AD48" s="926">
        <f t="shared" si="41"/>
        <v>18234769.881202564</v>
      </c>
      <c r="AE48" s="933">
        <f t="shared" si="42"/>
        <v>0</v>
      </c>
      <c r="AF48" s="932">
        <f t="shared" si="43"/>
        <v>0</v>
      </c>
      <c r="AG48" s="934">
        <f t="shared" si="44"/>
        <v>0</v>
      </c>
      <c r="AH48" s="933">
        <f t="shared" si="45"/>
        <v>18983882</v>
      </c>
      <c r="AI48" s="932">
        <f t="shared" si="76"/>
        <v>2001</v>
      </c>
      <c r="AJ48" s="933">
        <f>+'3A_Level 3'!O50</f>
        <v>3832582</v>
      </c>
      <c r="AK48" s="932">
        <f t="shared" si="77"/>
        <v>403.89735483191066</v>
      </c>
      <c r="AL48" s="933">
        <f t="shared" si="46"/>
        <v>22816464</v>
      </c>
      <c r="AM48" s="932">
        <f t="shared" si="78"/>
        <v>2404.5172304773951</v>
      </c>
      <c r="AN48" s="935">
        <f>+'3A_Level 3'!P50</f>
        <v>10986908</v>
      </c>
      <c r="AO48" s="936">
        <f t="shared" si="79"/>
        <v>1157.8573084624302</v>
      </c>
      <c r="AP48" s="933">
        <f t="shared" si="47"/>
        <v>29970790</v>
      </c>
      <c r="AQ48" s="932">
        <f t="shared" si="48"/>
        <v>3158.4771841079146</v>
      </c>
      <c r="AR48" s="934">
        <f t="shared" si="49"/>
        <v>0.38323327505849358</v>
      </c>
      <c r="AS48" s="937">
        <f t="shared" si="50"/>
        <v>63</v>
      </c>
      <c r="AT48" s="932">
        <f t="shared" si="51"/>
        <v>48234292.780000001</v>
      </c>
      <c r="AU48" s="932">
        <f t="shared" si="80"/>
        <v>5083.18</v>
      </c>
      <c r="AV48" s="937">
        <f t="shared" si="52"/>
        <v>10</v>
      </c>
      <c r="AW48" s="934">
        <f t="shared" si="53"/>
        <v>0.61676672494150642</v>
      </c>
      <c r="AX48" s="937">
        <f t="shared" si="54"/>
        <v>78205082.780000001</v>
      </c>
      <c r="AY48" s="938">
        <f t="shared" si="81"/>
        <v>8241.6569480451053</v>
      </c>
      <c r="AZ48" s="937">
        <f t="shared" si="55"/>
        <v>67</v>
      </c>
      <c r="BB48" s="937">
        <f>'[10]Table 3 Levels 1&amp;2'!U48</f>
        <v>17103890</v>
      </c>
      <c r="BC48" s="937">
        <f t="shared" si="56"/>
        <v>18983882</v>
      </c>
      <c r="BD48" s="938">
        <f t="shared" si="57"/>
        <v>1879992</v>
      </c>
      <c r="BE48" s="937">
        <f>'[10]Table 3 Levels 1&amp;2'!AE48</f>
        <v>0</v>
      </c>
      <c r="BF48" s="937">
        <f t="shared" si="58"/>
        <v>0</v>
      </c>
      <c r="BG48" s="938">
        <f t="shared" si="59"/>
        <v>0</v>
      </c>
      <c r="BH48" s="937">
        <f>'[10]Table 3 Levels 1&amp;2'!AN48</f>
        <v>11486213.240000002</v>
      </c>
      <c r="BI48" s="937">
        <f t="shared" si="60"/>
        <v>10986908</v>
      </c>
      <c r="BJ48" s="938">
        <f t="shared" si="61"/>
        <v>-499305.24000000209</v>
      </c>
      <c r="BK48" s="937">
        <f>'[10]Table 3 Levels 1&amp;2'!AP48</f>
        <v>28590103.240000002</v>
      </c>
      <c r="BL48" s="937">
        <f t="shared" si="62"/>
        <v>29970790</v>
      </c>
      <c r="BM48" s="938">
        <f t="shared" si="63"/>
        <v>1380686.7599999979</v>
      </c>
      <c r="BN48" s="937">
        <f>'[10]Table 3 Levels 1&amp;2'!AQ48</f>
        <v>3027.3298644642105</v>
      </c>
      <c r="BO48" s="937">
        <f t="shared" si="64"/>
        <v>3158.4771841079146</v>
      </c>
      <c r="BP48" s="938">
        <f t="shared" si="65"/>
        <v>131.14731964370412</v>
      </c>
      <c r="BQ48" s="922">
        <f>'[10]Table 3 Levels 1&amp;2'!C48</f>
        <v>9444</v>
      </c>
      <c r="BR48" s="922">
        <f t="shared" si="66"/>
        <v>9489</v>
      </c>
      <c r="BS48" s="940">
        <f t="shared" si="67"/>
        <v>45</v>
      </c>
      <c r="BT48" s="922">
        <f>'[10]Table 3 Levels 1&amp;2'!P48</f>
        <v>12490</v>
      </c>
      <c r="BU48" s="922">
        <f t="shared" si="68"/>
        <v>12664.18</v>
      </c>
      <c r="BV48" s="940">
        <f t="shared" si="69"/>
        <v>174.18000000000029</v>
      </c>
    </row>
    <row r="49" spans="1:74" s="919" customFormat="1" ht="15.6" customHeight="1">
      <c r="A49" s="903">
        <v>46</v>
      </c>
      <c r="B49" s="904" t="s">
        <v>84</v>
      </c>
      <c r="C49" s="905">
        <f>+'8_2.1.16 SIS'!AL48</f>
        <v>1122</v>
      </c>
      <c r="D49" s="905">
        <f>'[9]At-Risk'!AL48</f>
        <v>1079</v>
      </c>
      <c r="E49" s="905">
        <f t="shared" si="28"/>
        <v>237.38</v>
      </c>
      <c r="F49" s="905">
        <f>[9]CTE!AL48</f>
        <v>306</v>
      </c>
      <c r="G49" s="905">
        <f t="shared" si="29"/>
        <v>18.36</v>
      </c>
      <c r="H49" s="905">
        <f>[9]SWD!AL48</f>
        <v>175</v>
      </c>
      <c r="I49" s="905">
        <f t="shared" si="30"/>
        <v>262.5</v>
      </c>
      <c r="J49" s="905">
        <f>[9]GT!AL48</f>
        <v>73</v>
      </c>
      <c r="K49" s="905">
        <f t="shared" si="31"/>
        <v>43.8</v>
      </c>
      <c r="L49" s="906">
        <f t="shared" si="71"/>
        <v>6378</v>
      </c>
      <c r="M49" s="907">
        <f t="shared" si="72"/>
        <v>0.17008000000000001</v>
      </c>
      <c r="N49" s="905">
        <f t="shared" si="18"/>
        <v>190.82976000000002</v>
      </c>
      <c r="O49" s="905">
        <f t="shared" si="32"/>
        <v>752.86976000000004</v>
      </c>
      <c r="P49" s="905">
        <f t="shared" si="73"/>
        <v>1874.86976</v>
      </c>
      <c r="Q49" s="908">
        <f t="shared" si="33"/>
        <v>3961</v>
      </c>
      <c r="R49" s="908">
        <f t="shared" si="74"/>
        <v>7426359</v>
      </c>
      <c r="S49" s="908">
        <f>'6_Local Deduct Calc'!J52</f>
        <v>1372011</v>
      </c>
      <c r="T49" s="908">
        <f t="shared" si="34"/>
        <v>1372011</v>
      </c>
      <c r="U49" s="909">
        <f t="shared" si="35"/>
        <v>6054348</v>
      </c>
      <c r="V49" s="910">
        <f t="shared" si="70"/>
        <v>0.81530000000000002</v>
      </c>
      <c r="W49" s="910">
        <f t="shared" si="36"/>
        <v>0.1847</v>
      </c>
      <c r="X49" s="911">
        <f t="shared" si="75"/>
        <v>1222.8262032085561</v>
      </c>
      <c r="Y49" s="908">
        <f>'7_Local Revenue'!AQ53</f>
        <v>3717678</v>
      </c>
      <c r="Z49" s="908">
        <f t="shared" si="37"/>
        <v>2345667</v>
      </c>
      <c r="AA49" s="325">
        <f t="shared" si="38"/>
        <v>0</v>
      </c>
      <c r="AB49" s="912">
        <f t="shared" si="39"/>
        <v>2524962.06</v>
      </c>
      <c r="AC49" s="912">
        <f t="shared" si="40"/>
        <v>2345667</v>
      </c>
      <c r="AD49" s="908">
        <f t="shared" si="41"/>
        <v>745180.87522800011</v>
      </c>
      <c r="AE49" s="913">
        <f t="shared" si="42"/>
        <v>1600486</v>
      </c>
      <c r="AF49" s="912">
        <f t="shared" si="43"/>
        <v>1426</v>
      </c>
      <c r="AG49" s="914">
        <f t="shared" si="44"/>
        <v>0.68230000000000002</v>
      </c>
      <c r="AH49" s="913">
        <f t="shared" si="45"/>
        <v>7654834</v>
      </c>
      <c r="AI49" s="912">
        <f t="shared" si="76"/>
        <v>6822</v>
      </c>
      <c r="AJ49" s="913">
        <f>+'3A_Level 3'!O51</f>
        <v>189314</v>
      </c>
      <c r="AK49" s="912">
        <f t="shared" si="77"/>
        <v>168.72905525846701</v>
      </c>
      <c r="AL49" s="913">
        <f t="shared" si="46"/>
        <v>7844148</v>
      </c>
      <c r="AM49" s="912">
        <f t="shared" si="78"/>
        <v>6991.2192513368982</v>
      </c>
      <c r="AN49" s="915">
        <f>+'3A_Level 3'!P51</f>
        <v>1006197</v>
      </c>
      <c r="AO49" s="916">
        <f t="shared" si="79"/>
        <v>896.7887700534759</v>
      </c>
      <c r="AP49" s="913">
        <f t="shared" si="47"/>
        <v>8661031</v>
      </c>
      <c r="AQ49" s="912">
        <f t="shared" si="48"/>
        <v>7719.2789661319075</v>
      </c>
      <c r="AR49" s="914">
        <f t="shared" si="49"/>
        <v>0.69967158933940521</v>
      </c>
      <c r="AS49" s="917">
        <f t="shared" si="50"/>
        <v>16</v>
      </c>
      <c r="AT49" s="912">
        <f t="shared" si="51"/>
        <v>3717678</v>
      </c>
      <c r="AU49" s="912">
        <f t="shared" si="80"/>
        <v>3313.44</v>
      </c>
      <c r="AV49" s="917">
        <f t="shared" si="52"/>
        <v>43</v>
      </c>
      <c r="AW49" s="914">
        <f t="shared" si="53"/>
        <v>0.30032841066059474</v>
      </c>
      <c r="AX49" s="917">
        <f t="shared" si="54"/>
        <v>12378709</v>
      </c>
      <c r="AY49" s="918">
        <f t="shared" si="81"/>
        <v>11032.717468805704</v>
      </c>
      <c r="AZ49" s="917">
        <f t="shared" si="55"/>
        <v>4</v>
      </c>
      <c r="BB49" s="917">
        <f>'[10]Table 3 Levels 1&amp;2'!U49</f>
        <v>5905167</v>
      </c>
      <c r="BC49" s="917">
        <f t="shared" si="56"/>
        <v>6054348</v>
      </c>
      <c r="BD49" s="918">
        <f t="shared" si="57"/>
        <v>149181</v>
      </c>
      <c r="BE49" s="917">
        <f>'[10]Table 3 Levels 1&amp;2'!AE49</f>
        <v>977850.27489600005</v>
      </c>
      <c r="BF49" s="917">
        <f t="shared" si="58"/>
        <v>1600486</v>
      </c>
      <c r="BG49" s="918">
        <f t="shared" si="59"/>
        <v>622635.72510399995</v>
      </c>
      <c r="BH49" s="917">
        <f>'[10]Table 3 Levels 1&amp;2'!AN49</f>
        <v>964083.98</v>
      </c>
      <c r="BI49" s="917">
        <f t="shared" si="60"/>
        <v>1006197</v>
      </c>
      <c r="BJ49" s="918">
        <f t="shared" si="61"/>
        <v>42113.020000000019</v>
      </c>
      <c r="BK49" s="917">
        <f>'[10]Table 3 Levels 1&amp;2'!AP49</f>
        <v>7847101.254896</v>
      </c>
      <c r="BL49" s="917">
        <f t="shared" si="62"/>
        <v>8661031</v>
      </c>
      <c r="BM49" s="918">
        <f t="shared" si="63"/>
        <v>813929.74510399997</v>
      </c>
      <c r="BN49" s="917">
        <f>'[10]Table 3 Levels 1&amp;2'!AQ49</f>
        <v>7245.7075299132039</v>
      </c>
      <c r="BO49" s="917">
        <f t="shared" si="64"/>
        <v>7719.2789661319075</v>
      </c>
      <c r="BP49" s="918">
        <f t="shared" si="65"/>
        <v>473.57143621870364</v>
      </c>
      <c r="BQ49" s="905">
        <f>'[10]Table 3 Levels 1&amp;2'!C49</f>
        <v>1083</v>
      </c>
      <c r="BR49" s="905">
        <f t="shared" si="66"/>
        <v>1122</v>
      </c>
      <c r="BS49" s="920">
        <f t="shared" si="67"/>
        <v>39</v>
      </c>
      <c r="BT49" s="905">
        <f>'[10]Table 3 Levels 1&amp;2'!P49</f>
        <v>1833</v>
      </c>
      <c r="BU49" s="905">
        <f t="shared" si="68"/>
        <v>1874.86976</v>
      </c>
      <c r="BV49" s="920">
        <f t="shared" si="69"/>
        <v>41.869760000000042</v>
      </c>
    </row>
    <row r="50" spans="1:74" s="919" customFormat="1" ht="15.6" customHeight="1">
      <c r="A50" s="903">
        <v>47</v>
      </c>
      <c r="B50" s="904" t="s">
        <v>85</v>
      </c>
      <c r="C50" s="904">
        <f>+'8_2.1.16 SIS'!AL49</f>
        <v>3668</v>
      </c>
      <c r="D50" s="905">
        <f>'[9]At-Risk'!AL49</f>
        <v>2645</v>
      </c>
      <c r="E50" s="905">
        <f t="shared" si="28"/>
        <v>581.9</v>
      </c>
      <c r="F50" s="905">
        <f>[9]CTE!AL49</f>
        <v>1655.5</v>
      </c>
      <c r="G50" s="905">
        <f t="shared" si="29"/>
        <v>99.33</v>
      </c>
      <c r="H50" s="905">
        <f>[9]SWD!AL49</f>
        <v>495</v>
      </c>
      <c r="I50" s="905">
        <f t="shared" si="30"/>
        <v>742.5</v>
      </c>
      <c r="J50" s="905">
        <f>[9]GT!AL49</f>
        <v>84</v>
      </c>
      <c r="K50" s="905">
        <f t="shared" si="31"/>
        <v>50.4</v>
      </c>
      <c r="L50" s="905">
        <f t="shared" si="71"/>
        <v>3832</v>
      </c>
      <c r="M50" s="907">
        <f t="shared" si="72"/>
        <v>0.10219</v>
      </c>
      <c r="N50" s="905">
        <f t="shared" si="18"/>
        <v>374.83292</v>
      </c>
      <c r="O50" s="905">
        <f t="shared" si="32"/>
        <v>1848.9629200000002</v>
      </c>
      <c r="P50" s="905">
        <f t="shared" si="73"/>
        <v>5516.9629199999999</v>
      </c>
      <c r="Q50" s="908">
        <f t="shared" si="33"/>
        <v>3961</v>
      </c>
      <c r="R50" s="908">
        <f t="shared" si="74"/>
        <v>21852690</v>
      </c>
      <c r="S50" s="908">
        <f>'6_Local Deduct Calc'!J53</f>
        <v>13466491</v>
      </c>
      <c r="T50" s="908">
        <f t="shared" si="34"/>
        <v>13466491</v>
      </c>
      <c r="U50" s="909">
        <f t="shared" si="35"/>
        <v>8386199</v>
      </c>
      <c r="V50" s="910">
        <f t="shared" si="70"/>
        <v>0.38379999999999997</v>
      </c>
      <c r="W50" s="910">
        <f t="shared" si="36"/>
        <v>0.61619999999999997</v>
      </c>
      <c r="X50" s="911">
        <f t="shared" si="75"/>
        <v>3671.3443293347873</v>
      </c>
      <c r="Y50" s="908">
        <f>'7_Local Revenue'!AQ54</f>
        <v>40518888</v>
      </c>
      <c r="Z50" s="908">
        <f t="shared" si="37"/>
        <v>27052397</v>
      </c>
      <c r="AA50" s="325">
        <f t="shared" si="38"/>
        <v>0</v>
      </c>
      <c r="AB50" s="912">
        <f t="shared" si="39"/>
        <v>7429914.6000000006</v>
      </c>
      <c r="AC50" s="912">
        <f t="shared" si="40"/>
        <v>7429914.6000000006</v>
      </c>
      <c r="AD50" s="908">
        <f t="shared" si="41"/>
        <v>7874699.0076144002</v>
      </c>
      <c r="AE50" s="913">
        <f t="shared" si="42"/>
        <v>0</v>
      </c>
      <c r="AF50" s="912">
        <f t="shared" si="43"/>
        <v>0</v>
      </c>
      <c r="AG50" s="914">
        <f t="shared" si="44"/>
        <v>0</v>
      </c>
      <c r="AH50" s="913">
        <f t="shared" si="45"/>
        <v>8386199</v>
      </c>
      <c r="AI50" s="912">
        <f t="shared" si="76"/>
        <v>2286</v>
      </c>
      <c r="AJ50" s="913">
        <f>+'3A_Level 3'!O52</f>
        <v>1427414</v>
      </c>
      <c r="AK50" s="912">
        <f t="shared" si="77"/>
        <v>389.15321701199565</v>
      </c>
      <c r="AL50" s="913">
        <f t="shared" si="46"/>
        <v>9813613</v>
      </c>
      <c r="AM50" s="912">
        <f t="shared" si="78"/>
        <v>2675.4670119956381</v>
      </c>
      <c r="AN50" s="915">
        <f>+'3A_Level 3'!P52</f>
        <v>4768082</v>
      </c>
      <c r="AO50" s="916">
        <f t="shared" si="79"/>
        <v>1299.9133042529988</v>
      </c>
      <c r="AP50" s="913">
        <f t="shared" si="47"/>
        <v>13154281</v>
      </c>
      <c r="AQ50" s="912">
        <f t="shared" si="48"/>
        <v>3586.2270992366412</v>
      </c>
      <c r="AR50" s="914">
        <f t="shared" si="49"/>
        <v>0.38631470649992705</v>
      </c>
      <c r="AS50" s="917">
        <f t="shared" si="50"/>
        <v>62</v>
      </c>
      <c r="AT50" s="912">
        <f t="shared" si="51"/>
        <v>20896405.600000001</v>
      </c>
      <c r="AU50" s="912">
        <f t="shared" si="80"/>
        <v>5696.95</v>
      </c>
      <c r="AV50" s="917">
        <f t="shared" si="52"/>
        <v>6</v>
      </c>
      <c r="AW50" s="914">
        <f t="shared" si="53"/>
        <v>0.61368529350007295</v>
      </c>
      <c r="AX50" s="917">
        <f t="shared" si="54"/>
        <v>34050686.600000001</v>
      </c>
      <c r="AY50" s="918">
        <f t="shared" si="81"/>
        <v>9283.1751908396946</v>
      </c>
      <c r="AZ50" s="917">
        <f t="shared" si="55"/>
        <v>34</v>
      </c>
      <c r="BB50" s="917">
        <f>'[10]Table 3 Levels 1&amp;2'!U50</f>
        <v>7248361</v>
      </c>
      <c r="BC50" s="917">
        <f t="shared" si="56"/>
        <v>8386199</v>
      </c>
      <c r="BD50" s="918">
        <f t="shared" si="57"/>
        <v>1137838</v>
      </c>
      <c r="BE50" s="917">
        <f>'[10]Table 3 Levels 1&amp;2'!AE50</f>
        <v>0</v>
      </c>
      <c r="BF50" s="917">
        <f t="shared" si="58"/>
        <v>0</v>
      </c>
      <c r="BG50" s="918">
        <f t="shared" si="59"/>
        <v>0</v>
      </c>
      <c r="BH50" s="917">
        <f>'[10]Table 3 Levels 1&amp;2'!AN50</f>
        <v>4825900.72</v>
      </c>
      <c r="BI50" s="917">
        <f t="shared" si="60"/>
        <v>4768082</v>
      </c>
      <c r="BJ50" s="918">
        <f t="shared" si="61"/>
        <v>-57818.719999999739</v>
      </c>
      <c r="BK50" s="917">
        <f>'[10]Table 3 Levels 1&amp;2'!AP50</f>
        <v>12074261.719999999</v>
      </c>
      <c r="BL50" s="917">
        <f t="shared" si="62"/>
        <v>13154281</v>
      </c>
      <c r="BM50" s="918">
        <f t="shared" si="63"/>
        <v>1080019.2800000012</v>
      </c>
      <c r="BN50" s="917">
        <f>'[10]Table 3 Levels 1&amp;2'!AQ50</f>
        <v>3310.7380641623249</v>
      </c>
      <c r="BO50" s="917">
        <f t="shared" si="64"/>
        <v>3586.2270992366412</v>
      </c>
      <c r="BP50" s="918">
        <f t="shared" si="65"/>
        <v>275.48903507431623</v>
      </c>
      <c r="BQ50" s="904">
        <f>'[10]Table 3 Levels 1&amp;2'!C50</f>
        <v>3647</v>
      </c>
      <c r="BR50" s="904">
        <f t="shared" si="66"/>
        <v>3668</v>
      </c>
      <c r="BS50" s="329">
        <f t="shared" si="67"/>
        <v>21</v>
      </c>
      <c r="BT50" s="904">
        <f>'[10]Table 3 Levels 1&amp;2'!P50</f>
        <v>5502</v>
      </c>
      <c r="BU50" s="904">
        <f t="shared" si="68"/>
        <v>5516.9629199999999</v>
      </c>
      <c r="BV50" s="329">
        <f t="shared" si="69"/>
        <v>14.96291999999994</v>
      </c>
    </row>
    <row r="51" spans="1:74" s="919" customFormat="1" ht="15.6" customHeight="1">
      <c r="A51" s="903">
        <v>48</v>
      </c>
      <c r="B51" s="904" t="s">
        <v>124</v>
      </c>
      <c r="C51" s="904">
        <f>+'8_2.1.16 SIS'!AL50</f>
        <v>5798</v>
      </c>
      <c r="D51" s="905">
        <f>'[9]At-Risk'!AL50</f>
        <v>5075</v>
      </c>
      <c r="E51" s="905">
        <f t="shared" si="28"/>
        <v>1116.5</v>
      </c>
      <c r="F51" s="905">
        <f>[9]CTE!AL50</f>
        <v>3117.5</v>
      </c>
      <c r="G51" s="905">
        <f t="shared" si="29"/>
        <v>187.04999999999998</v>
      </c>
      <c r="H51" s="905">
        <f>[9]SWD!AL50</f>
        <v>771</v>
      </c>
      <c r="I51" s="905">
        <f t="shared" si="30"/>
        <v>1156.5</v>
      </c>
      <c r="J51" s="905">
        <f>[9]GT!AL50</f>
        <v>108</v>
      </c>
      <c r="K51" s="905">
        <f t="shared" si="31"/>
        <v>64.8</v>
      </c>
      <c r="L51" s="905">
        <f t="shared" si="71"/>
        <v>1702</v>
      </c>
      <c r="M51" s="907">
        <f t="shared" si="72"/>
        <v>4.539E-2</v>
      </c>
      <c r="N51" s="905">
        <f t="shared" si="18"/>
        <v>263.17122000000001</v>
      </c>
      <c r="O51" s="905">
        <f t="shared" si="32"/>
        <v>2788.0212200000005</v>
      </c>
      <c r="P51" s="905">
        <f t="shared" si="73"/>
        <v>8586.0212200000005</v>
      </c>
      <c r="Q51" s="908">
        <f t="shared" si="33"/>
        <v>3961</v>
      </c>
      <c r="R51" s="908">
        <f t="shared" si="74"/>
        <v>34009230</v>
      </c>
      <c r="S51" s="908">
        <f>'6_Local Deduct Calc'!J54</f>
        <v>15413440</v>
      </c>
      <c r="T51" s="908">
        <f t="shared" si="34"/>
        <v>15413440</v>
      </c>
      <c r="U51" s="909">
        <f t="shared" si="35"/>
        <v>18595790</v>
      </c>
      <c r="V51" s="910">
        <f t="shared" si="70"/>
        <v>0.54679999999999995</v>
      </c>
      <c r="W51" s="910">
        <f t="shared" si="36"/>
        <v>0.45319999999999999</v>
      </c>
      <c r="X51" s="911">
        <f t="shared" si="75"/>
        <v>2658.4063470162123</v>
      </c>
      <c r="Y51" s="908">
        <f>'7_Local Revenue'!AQ55</f>
        <v>41394903</v>
      </c>
      <c r="Z51" s="908">
        <f t="shared" si="37"/>
        <v>25981463</v>
      </c>
      <c r="AA51" s="325">
        <f t="shared" si="38"/>
        <v>0</v>
      </c>
      <c r="AB51" s="912">
        <f t="shared" si="39"/>
        <v>11563138.200000001</v>
      </c>
      <c r="AC51" s="912">
        <f t="shared" si="40"/>
        <v>11563138.200000001</v>
      </c>
      <c r="AD51" s="908">
        <f t="shared" si="41"/>
        <v>9013512.4794528</v>
      </c>
      <c r="AE51" s="913">
        <f t="shared" si="42"/>
        <v>2549626</v>
      </c>
      <c r="AF51" s="912">
        <f t="shared" si="43"/>
        <v>440</v>
      </c>
      <c r="AG51" s="914">
        <f t="shared" si="44"/>
        <v>0.2205</v>
      </c>
      <c r="AH51" s="913">
        <f t="shared" si="45"/>
        <v>21145416</v>
      </c>
      <c r="AI51" s="912">
        <f t="shared" si="76"/>
        <v>3647</v>
      </c>
      <c r="AJ51" s="913">
        <f>+'3A_Level 3'!O53</f>
        <v>978291</v>
      </c>
      <c r="AK51" s="912">
        <f t="shared" si="77"/>
        <v>168.72904449810278</v>
      </c>
      <c r="AL51" s="913">
        <f t="shared" si="46"/>
        <v>22123707</v>
      </c>
      <c r="AM51" s="912">
        <f t="shared" si="78"/>
        <v>3815.7480165574334</v>
      </c>
      <c r="AN51" s="915">
        <f>+'3A_Level 3'!P53</f>
        <v>6028755</v>
      </c>
      <c r="AO51" s="916">
        <f t="shared" si="79"/>
        <v>1039.7990686443602</v>
      </c>
      <c r="AP51" s="913">
        <f t="shared" si="47"/>
        <v>27174171</v>
      </c>
      <c r="AQ51" s="912">
        <f t="shared" si="48"/>
        <v>4686.8180407036907</v>
      </c>
      <c r="AR51" s="914">
        <f t="shared" si="49"/>
        <v>0.50182446967880545</v>
      </c>
      <c r="AS51" s="917">
        <f t="shared" si="50"/>
        <v>54</v>
      </c>
      <c r="AT51" s="912">
        <f t="shared" si="51"/>
        <v>26976578.199999999</v>
      </c>
      <c r="AU51" s="912">
        <f t="shared" si="80"/>
        <v>4652.74</v>
      </c>
      <c r="AV51" s="917">
        <f t="shared" si="52"/>
        <v>12</v>
      </c>
      <c r="AW51" s="914">
        <f t="shared" si="53"/>
        <v>0.49817553032119449</v>
      </c>
      <c r="AX51" s="917">
        <f t="shared" si="54"/>
        <v>54150749.200000003</v>
      </c>
      <c r="AY51" s="918">
        <f t="shared" si="81"/>
        <v>9339.556605726113</v>
      </c>
      <c r="AZ51" s="917">
        <f t="shared" si="55"/>
        <v>27</v>
      </c>
      <c r="BB51" s="917">
        <f>'[10]Table 3 Levels 1&amp;2'!U51</f>
        <v>19127877</v>
      </c>
      <c r="BC51" s="917">
        <f t="shared" si="56"/>
        <v>18595790</v>
      </c>
      <c r="BD51" s="918">
        <f t="shared" si="57"/>
        <v>-532087</v>
      </c>
      <c r="BE51" s="917">
        <f>'[10]Table 3 Levels 1&amp;2'!AE51</f>
        <v>2831953.0996704008</v>
      </c>
      <c r="BF51" s="917">
        <f t="shared" si="58"/>
        <v>2549626</v>
      </c>
      <c r="BG51" s="918">
        <f t="shared" si="59"/>
        <v>-282327.09967040084</v>
      </c>
      <c r="BH51" s="917">
        <f>'[10]Table 3 Levels 1&amp;2'!AN51</f>
        <v>5957475.6200000001</v>
      </c>
      <c r="BI51" s="917">
        <f t="shared" si="60"/>
        <v>6028755</v>
      </c>
      <c r="BJ51" s="918">
        <f t="shared" si="61"/>
        <v>71279.379999999888</v>
      </c>
      <c r="BK51" s="917">
        <f>'[10]Table 3 Levels 1&amp;2'!AP51</f>
        <v>27917305.719670404</v>
      </c>
      <c r="BL51" s="917">
        <f t="shared" si="62"/>
        <v>27174171</v>
      </c>
      <c r="BM51" s="918">
        <f t="shared" si="63"/>
        <v>-743134.71967040375</v>
      </c>
      <c r="BN51" s="917">
        <f>'[10]Table 3 Levels 1&amp;2'!AQ51</f>
        <v>4841.7110162453009</v>
      </c>
      <c r="BO51" s="917">
        <f t="shared" si="64"/>
        <v>4686.8180407036907</v>
      </c>
      <c r="BP51" s="918">
        <f t="shared" si="65"/>
        <v>-154.89297554161021</v>
      </c>
      <c r="BQ51" s="904">
        <f>'[10]Table 3 Levels 1&amp;2'!C51</f>
        <v>5766</v>
      </c>
      <c r="BR51" s="904">
        <f t="shared" si="66"/>
        <v>5798</v>
      </c>
      <c r="BS51" s="329">
        <f t="shared" si="67"/>
        <v>32</v>
      </c>
      <c r="BT51" s="904">
        <f>'[10]Table 3 Levels 1&amp;2'!P51</f>
        <v>8616</v>
      </c>
      <c r="BU51" s="904">
        <f t="shared" si="68"/>
        <v>8586.0212200000005</v>
      </c>
      <c r="BV51" s="329">
        <f t="shared" si="69"/>
        <v>-29.97877999999946</v>
      </c>
    </row>
    <row r="52" spans="1:74" s="919" customFormat="1" ht="15.6" customHeight="1">
      <c r="A52" s="903">
        <v>49</v>
      </c>
      <c r="B52" s="904" t="s">
        <v>86</v>
      </c>
      <c r="C52" s="904">
        <f>+'8_2.1.16 SIS'!AL51</f>
        <v>14209</v>
      </c>
      <c r="D52" s="905">
        <f>'[9]At-Risk'!AL51</f>
        <v>11403</v>
      </c>
      <c r="E52" s="905">
        <f t="shared" si="28"/>
        <v>2508.66</v>
      </c>
      <c r="F52" s="905">
        <f>[9]CTE!AL51</f>
        <v>5832</v>
      </c>
      <c r="G52" s="905">
        <f t="shared" si="29"/>
        <v>349.91999999999996</v>
      </c>
      <c r="H52" s="905">
        <f>[9]SWD!AL51</f>
        <v>1965</v>
      </c>
      <c r="I52" s="905">
        <f t="shared" si="30"/>
        <v>2947.5</v>
      </c>
      <c r="J52" s="905">
        <f>[9]GT!AL51</f>
        <v>316</v>
      </c>
      <c r="K52" s="905">
        <f t="shared" si="31"/>
        <v>189.6</v>
      </c>
      <c r="L52" s="905">
        <f t="shared" si="71"/>
        <v>0</v>
      </c>
      <c r="M52" s="907">
        <f t="shared" si="72"/>
        <v>0</v>
      </c>
      <c r="N52" s="905">
        <f t="shared" si="18"/>
        <v>0</v>
      </c>
      <c r="O52" s="905">
        <f t="shared" si="32"/>
        <v>5995.68</v>
      </c>
      <c r="P52" s="905">
        <f t="shared" si="73"/>
        <v>20204.68</v>
      </c>
      <c r="Q52" s="908">
        <f t="shared" si="33"/>
        <v>3961</v>
      </c>
      <c r="R52" s="908">
        <f t="shared" si="74"/>
        <v>80030737</v>
      </c>
      <c r="S52" s="908">
        <f>'6_Local Deduct Calc'!J55</f>
        <v>18831407.5</v>
      </c>
      <c r="T52" s="908">
        <f t="shared" si="34"/>
        <v>18831407.5</v>
      </c>
      <c r="U52" s="909">
        <f t="shared" si="35"/>
        <v>61199329.5</v>
      </c>
      <c r="V52" s="910">
        <f t="shared" si="70"/>
        <v>0.76470000000000005</v>
      </c>
      <c r="W52" s="910">
        <f t="shared" si="36"/>
        <v>0.23530000000000001</v>
      </c>
      <c r="X52" s="911">
        <f t="shared" si="75"/>
        <v>1325.3154690689</v>
      </c>
      <c r="Y52" s="908">
        <f>'7_Local Revenue'!AQ56</f>
        <v>36596862.5</v>
      </c>
      <c r="Z52" s="908">
        <f t="shared" si="37"/>
        <v>17765455</v>
      </c>
      <c r="AA52" s="325">
        <f t="shared" si="38"/>
        <v>0</v>
      </c>
      <c r="AB52" s="912">
        <f t="shared" si="39"/>
        <v>27210450.580000002</v>
      </c>
      <c r="AC52" s="912">
        <f t="shared" si="40"/>
        <v>17765455</v>
      </c>
      <c r="AD52" s="908">
        <f t="shared" si="41"/>
        <v>7189963.8857800001</v>
      </c>
      <c r="AE52" s="913">
        <f t="shared" si="42"/>
        <v>10575491</v>
      </c>
      <c r="AF52" s="912">
        <f t="shared" si="43"/>
        <v>744</v>
      </c>
      <c r="AG52" s="914">
        <f t="shared" si="44"/>
        <v>0.59530000000000005</v>
      </c>
      <c r="AH52" s="913">
        <f t="shared" si="45"/>
        <v>71774820.5</v>
      </c>
      <c r="AI52" s="912">
        <f t="shared" si="76"/>
        <v>5051</v>
      </c>
      <c r="AJ52" s="913">
        <f>+'3A_Level 3'!O54</f>
        <v>2397471</v>
      </c>
      <c r="AK52" s="912">
        <f t="shared" si="77"/>
        <v>168.72904497149693</v>
      </c>
      <c r="AL52" s="913">
        <f t="shared" si="46"/>
        <v>74172291.5</v>
      </c>
      <c r="AM52" s="912">
        <f t="shared" si="78"/>
        <v>5220.0923006545145</v>
      </c>
      <c r="AN52" s="915">
        <f>+'3A_Level 3'!P54</f>
        <v>10559689</v>
      </c>
      <c r="AO52" s="916">
        <f t="shared" si="79"/>
        <v>743.1690477866141</v>
      </c>
      <c r="AP52" s="913">
        <f t="shared" si="47"/>
        <v>82334509.5</v>
      </c>
      <c r="AQ52" s="912">
        <f t="shared" si="48"/>
        <v>5794.5323034696321</v>
      </c>
      <c r="AR52" s="914">
        <f t="shared" si="49"/>
        <v>0.69228587979292799</v>
      </c>
      <c r="AS52" s="917">
        <f t="shared" si="50"/>
        <v>19</v>
      </c>
      <c r="AT52" s="912">
        <f t="shared" si="51"/>
        <v>36596862.5</v>
      </c>
      <c r="AU52" s="912">
        <f t="shared" si="80"/>
        <v>2575.61</v>
      </c>
      <c r="AV52" s="917">
        <f t="shared" si="52"/>
        <v>60</v>
      </c>
      <c r="AW52" s="914">
        <f t="shared" si="53"/>
        <v>0.30771412020707201</v>
      </c>
      <c r="AX52" s="917">
        <f t="shared" si="54"/>
        <v>118931372</v>
      </c>
      <c r="AY52" s="918">
        <f t="shared" si="81"/>
        <v>8370.1437117320002</v>
      </c>
      <c r="AZ52" s="917">
        <f t="shared" si="55"/>
        <v>62</v>
      </c>
      <c r="BB52" s="917">
        <f>'[10]Table 3 Levels 1&amp;2'!U52</f>
        <v>60286575.5</v>
      </c>
      <c r="BC52" s="917">
        <f t="shared" si="56"/>
        <v>61199329.5</v>
      </c>
      <c r="BD52" s="918">
        <f t="shared" si="57"/>
        <v>912754</v>
      </c>
      <c r="BE52" s="917">
        <f>'[10]Table 3 Levels 1&amp;2'!AE52</f>
        <v>9337633.3853040002</v>
      </c>
      <c r="BF52" s="917">
        <f t="shared" si="58"/>
        <v>10575491</v>
      </c>
      <c r="BG52" s="918">
        <f t="shared" si="59"/>
        <v>1237857.6146959998</v>
      </c>
      <c r="BH52" s="917">
        <f>'[10]Table 3 Levels 1&amp;2'!AN52</f>
        <v>10540426.399999999</v>
      </c>
      <c r="BI52" s="917">
        <f t="shared" si="60"/>
        <v>10559689</v>
      </c>
      <c r="BJ52" s="918">
        <f t="shared" si="61"/>
        <v>19262.60000000149</v>
      </c>
      <c r="BK52" s="917">
        <f>'[10]Table 3 Levels 1&amp;2'!AP52</f>
        <v>80164635.28530401</v>
      </c>
      <c r="BL52" s="917">
        <f t="shared" si="62"/>
        <v>82334509.5</v>
      </c>
      <c r="BM52" s="918">
        <f t="shared" si="63"/>
        <v>2169874.2146959901</v>
      </c>
      <c r="BN52" s="917">
        <f>'[10]Table 3 Levels 1&amp;2'!AQ52</f>
        <v>5602.0010681554168</v>
      </c>
      <c r="BO52" s="917">
        <f t="shared" si="64"/>
        <v>5794.5323034696321</v>
      </c>
      <c r="BP52" s="918">
        <f t="shared" si="65"/>
        <v>192.53123531421534</v>
      </c>
      <c r="BQ52" s="904">
        <f>'[10]Table 3 Levels 1&amp;2'!C52</f>
        <v>14310</v>
      </c>
      <c r="BR52" s="904">
        <f t="shared" si="66"/>
        <v>14209</v>
      </c>
      <c r="BS52" s="329">
        <f t="shared" si="67"/>
        <v>-101</v>
      </c>
      <c r="BT52" s="904">
        <f>'[10]Table 3 Levels 1&amp;2'!P52</f>
        <v>20117</v>
      </c>
      <c r="BU52" s="904">
        <f t="shared" si="68"/>
        <v>20204.68</v>
      </c>
      <c r="BV52" s="329">
        <f t="shared" si="69"/>
        <v>87.680000000000291</v>
      </c>
    </row>
    <row r="53" spans="1:74" s="939" customFormat="1" ht="15.6" customHeight="1">
      <c r="A53" s="921">
        <v>50</v>
      </c>
      <c r="B53" s="922" t="s">
        <v>87</v>
      </c>
      <c r="C53" s="922">
        <f>+'8_2.1.16 SIS'!AL52</f>
        <v>8046</v>
      </c>
      <c r="D53" s="923">
        <f>'[9]At-Risk'!AL52</f>
        <v>6309</v>
      </c>
      <c r="E53" s="923">
        <f t="shared" si="28"/>
        <v>1387.98</v>
      </c>
      <c r="F53" s="923">
        <f>[9]CTE!AL52</f>
        <v>3453</v>
      </c>
      <c r="G53" s="923">
        <f t="shared" si="29"/>
        <v>207.17999999999998</v>
      </c>
      <c r="H53" s="923">
        <f>[9]SWD!AL52</f>
        <v>905</v>
      </c>
      <c r="I53" s="923">
        <f t="shared" si="30"/>
        <v>1357.5</v>
      </c>
      <c r="J53" s="923">
        <f>[9]GT!AL52</f>
        <v>308</v>
      </c>
      <c r="K53" s="923">
        <f t="shared" si="31"/>
        <v>184.79999999999998</v>
      </c>
      <c r="L53" s="923">
        <f t="shared" si="71"/>
        <v>0</v>
      </c>
      <c r="M53" s="924">
        <f t="shared" si="72"/>
        <v>0</v>
      </c>
      <c r="N53" s="923">
        <f t="shared" si="18"/>
        <v>0</v>
      </c>
      <c r="O53" s="923">
        <f t="shared" si="32"/>
        <v>3137.46</v>
      </c>
      <c r="P53" s="925">
        <f t="shared" si="73"/>
        <v>11183.46</v>
      </c>
      <c r="Q53" s="926">
        <f t="shared" si="33"/>
        <v>3961</v>
      </c>
      <c r="R53" s="926">
        <f t="shared" si="74"/>
        <v>44297685</v>
      </c>
      <c r="S53" s="926">
        <f>'6_Local Deduct Calc'!J56</f>
        <v>12436413</v>
      </c>
      <c r="T53" s="926">
        <f t="shared" si="34"/>
        <v>12436413</v>
      </c>
      <c r="U53" s="927">
        <f t="shared" si="35"/>
        <v>31861272</v>
      </c>
      <c r="V53" s="928">
        <f t="shared" si="70"/>
        <v>0.71930000000000005</v>
      </c>
      <c r="W53" s="929">
        <f t="shared" si="36"/>
        <v>0.28070000000000001</v>
      </c>
      <c r="X53" s="930">
        <f t="shared" si="75"/>
        <v>1545.6640566741237</v>
      </c>
      <c r="Y53" s="926">
        <f>'7_Local Revenue'!AQ57</f>
        <v>29938883</v>
      </c>
      <c r="Z53" s="926">
        <f t="shared" si="37"/>
        <v>17502470</v>
      </c>
      <c r="AA53" s="931">
        <f t="shared" si="38"/>
        <v>0</v>
      </c>
      <c r="AB53" s="932">
        <f t="shared" si="39"/>
        <v>15061212.9</v>
      </c>
      <c r="AC53" s="932">
        <f t="shared" si="40"/>
        <v>15061212.9</v>
      </c>
      <c r="AD53" s="926">
        <f t="shared" si="41"/>
        <v>7271613.8329715999</v>
      </c>
      <c r="AE53" s="933">
        <f t="shared" si="42"/>
        <v>7789599</v>
      </c>
      <c r="AF53" s="932">
        <f t="shared" si="43"/>
        <v>968</v>
      </c>
      <c r="AG53" s="934">
        <f t="shared" si="44"/>
        <v>0.51719999999999999</v>
      </c>
      <c r="AH53" s="933">
        <f t="shared" si="45"/>
        <v>39650871</v>
      </c>
      <c r="AI53" s="932">
        <f t="shared" si="76"/>
        <v>4928</v>
      </c>
      <c r="AJ53" s="933">
        <f>+'3A_Level 3'!O55</f>
        <v>1357594</v>
      </c>
      <c r="AK53" s="932">
        <f t="shared" si="77"/>
        <v>168.72905791697738</v>
      </c>
      <c r="AL53" s="933">
        <f t="shared" si="46"/>
        <v>41008465</v>
      </c>
      <c r="AM53" s="932">
        <f t="shared" si="78"/>
        <v>5096.7518021377082</v>
      </c>
      <c r="AN53" s="935">
        <f>+'3A_Level 3'!P55</f>
        <v>6462459</v>
      </c>
      <c r="AO53" s="936">
        <f t="shared" si="79"/>
        <v>803.18903803131991</v>
      </c>
      <c r="AP53" s="933">
        <f t="shared" si="47"/>
        <v>46113330</v>
      </c>
      <c r="AQ53" s="932">
        <f t="shared" si="48"/>
        <v>5731.2117822520504</v>
      </c>
      <c r="AR53" s="934">
        <f t="shared" si="49"/>
        <v>0.62644655861614751</v>
      </c>
      <c r="AS53" s="937">
        <f t="shared" si="50"/>
        <v>36</v>
      </c>
      <c r="AT53" s="932">
        <f t="shared" si="51"/>
        <v>27497625.899999999</v>
      </c>
      <c r="AU53" s="932">
        <f t="shared" si="80"/>
        <v>3417.55</v>
      </c>
      <c r="AV53" s="937">
        <f t="shared" si="52"/>
        <v>39</v>
      </c>
      <c r="AW53" s="934">
        <f t="shared" si="53"/>
        <v>0.37355344138385244</v>
      </c>
      <c r="AX53" s="937">
        <f t="shared" si="54"/>
        <v>73610955.900000006</v>
      </c>
      <c r="AY53" s="938">
        <f t="shared" si="81"/>
        <v>9148.7640939597331</v>
      </c>
      <c r="AZ53" s="937">
        <f t="shared" si="55"/>
        <v>42</v>
      </c>
      <c r="BB53" s="937">
        <f>'[10]Table 3 Levels 1&amp;2'!U53</f>
        <v>31418968</v>
      </c>
      <c r="BC53" s="937">
        <f t="shared" si="56"/>
        <v>31861272</v>
      </c>
      <c r="BD53" s="938">
        <f t="shared" si="57"/>
        <v>442304</v>
      </c>
      <c r="BE53" s="937">
        <f>'[10]Table 3 Levels 1&amp;2'!AE53</f>
        <v>7716647.9304061607</v>
      </c>
      <c r="BF53" s="937">
        <f t="shared" si="58"/>
        <v>7789599</v>
      </c>
      <c r="BG53" s="938">
        <f t="shared" si="59"/>
        <v>72951.069593839347</v>
      </c>
      <c r="BH53" s="937">
        <f>'[10]Table 3 Levels 1&amp;2'!AN53</f>
        <v>6376764.3000000007</v>
      </c>
      <c r="BI53" s="937">
        <f t="shared" si="60"/>
        <v>6462459</v>
      </c>
      <c r="BJ53" s="938">
        <f t="shared" si="61"/>
        <v>85694.699999999255</v>
      </c>
      <c r="BK53" s="937">
        <f>'[10]Table 3 Levels 1&amp;2'!AP53</f>
        <v>45512380.230406165</v>
      </c>
      <c r="BL53" s="937">
        <f t="shared" si="62"/>
        <v>46113330</v>
      </c>
      <c r="BM53" s="938">
        <f t="shared" si="63"/>
        <v>600949.76959383488</v>
      </c>
      <c r="BN53" s="937">
        <f>'[10]Table 3 Levels 1&amp;2'!AQ53</f>
        <v>5685.4940949914007</v>
      </c>
      <c r="BO53" s="937">
        <f t="shared" si="64"/>
        <v>5731.2117822520504</v>
      </c>
      <c r="BP53" s="938">
        <f t="shared" si="65"/>
        <v>45.717687260649654</v>
      </c>
      <c r="BQ53" s="922">
        <f>'[10]Table 3 Levels 1&amp;2'!C53</f>
        <v>8005</v>
      </c>
      <c r="BR53" s="922">
        <f t="shared" si="66"/>
        <v>8046</v>
      </c>
      <c r="BS53" s="940">
        <f t="shared" si="67"/>
        <v>41</v>
      </c>
      <c r="BT53" s="922">
        <f>'[10]Table 3 Levels 1&amp;2'!P53</f>
        <v>10991</v>
      </c>
      <c r="BU53" s="922">
        <f t="shared" si="68"/>
        <v>11183.46</v>
      </c>
      <c r="BV53" s="940">
        <f t="shared" si="69"/>
        <v>192.45999999999913</v>
      </c>
    </row>
    <row r="54" spans="1:74" s="919" customFormat="1" ht="15.6" customHeight="1">
      <c r="A54" s="903">
        <v>51</v>
      </c>
      <c r="B54" s="904" t="s">
        <v>88</v>
      </c>
      <c r="C54" s="905">
        <f>+'8_2.1.16 SIS'!AL53</f>
        <v>8715</v>
      </c>
      <c r="D54" s="905">
        <f>'[9]At-Risk'!AL53</f>
        <v>6603</v>
      </c>
      <c r="E54" s="905">
        <f t="shared" si="28"/>
        <v>1452.66</v>
      </c>
      <c r="F54" s="905">
        <f>[9]CTE!AL53</f>
        <v>3649.5</v>
      </c>
      <c r="G54" s="905">
        <f t="shared" si="29"/>
        <v>218.97</v>
      </c>
      <c r="H54" s="905">
        <f>[9]SWD!AL53</f>
        <v>1310</v>
      </c>
      <c r="I54" s="905">
        <f t="shared" si="30"/>
        <v>1965</v>
      </c>
      <c r="J54" s="905">
        <f>[9]GT!AL53</f>
        <v>571</v>
      </c>
      <c r="K54" s="905">
        <f t="shared" si="31"/>
        <v>342.59999999999997</v>
      </c>
      <c r="L54" s="906">
        <f t="shared" si="71"/>
        <v>0</v>
      </c>
      <c r="M54" s="907">
        <f t="shared" si="72"/>
        <v>0</v>
      </c>
      <c r="N54" s="905">
        <f t="shared" si="18"/>
        <v>0</v>
      </c>
      <c r="O54" s="905">
        <f t="shared" si="32"/>
        <v>3979.23</v>
      </c>
      <c r="P54" s="905">
        <f t="shared" si="73"/>
        <v>12694.23</v>
      </c>
      <c r="Q54" s="908">
        <f t="shared" si="33"/>
        <v>3961</v>
      </c>
      <c r="R54" s="908">
        <f t="shared" si="74"/>
        <v>50281845</v>
      </c>
      <c r="S54" s="908">
        <f>'6_Local Deduct Calc'!J57</f>
        <v>17694389.5</v>
      </c>
      <c r="T54" s="908">
        <f t="shared" si="34"/>
        <v>17694389.5</v>
      </c>
      <c r="U54" s="909">
        <f t="shared" si="35"/>
        <v>32587455.5</v>
      </c>
      <c r="V54" s="910">
        <f t="shared" si="70"/>
        <v>0.64810000000000001</v>
      </c>
      <c r="W54" s="910">
        <f t="shared" si="36"/>
        <v>0.35189999999999999</v>
      </c>
      <c r="X54" s="911">
        <f t="shared" si="75"/>
        <v>2030.3372920252439</v>
      </c>
      <c r="Y54" s="908">
        <f>'7_Local Revenue'!AQ58</f>
        <v>40367272.5</v>
      </c>
      <c r="Z54" s="908">
        <f t="shared" si="37"/>
        <v>22672883</v>
      </c>
      <c r="AA54" s="325">
        <f t="shared" si="38"/>
        <v>0</v>
      </c>
      <c r="AB54" s="912">
        <f t="shared" si="39"/>
        <v>17095827.300000001</v>
      </c>
      <c r="AC54" s="912">
        <f t="shared" si="40"/>
        <v>17095827.300000001</v>
      </c>
      <c r="AD54" s="908">
        <f t="shared" si="41"/>
        <v>10347557.198216401</v>
      </c>
      <c r="AE54" s="913">
        <f t="shared" si="42"/>
        <v>6748270</v>
      </c>
      <c r="AF54" s="912">
        <f t="shared" si="43"/>
        <v>774</v>
      </c>
      <c r="AG54" s="914">
        <f t="shared" si="44"/>
        <v>0.3947</v>
      </c>
      <c r="AH54" s="913">
        <f t="shared" si="45"/>
        <v>39335725.5</v>
      </c>
      <c r="AI54" s="912">
        <f t="shared" si="76"/>
        <v>4514</v>
      </c>
      <c r="AJ54" s="913">
        <f>+'3A_Level 3'!O56</f>
        <v>1470473</v>
      </c>
      <c r="AK54" s="912">
        <f t="shared" si="77"/>
        <v>168.72897303499713</v>
      </c>
      <c r="AL54" s="913">
        <f t="shared" si="46"/>
        <v>40806198.5</v>
      </c>
      <c r="AM54" s="912">
        <f t="shared" si="78"/>
        <v>4682.2947217441197</v>
      </c>
      <c r="AN54" s="915">
        <f>+'3A_Level 3'!P56</f>
        <v>7629015</v>
      </c>
      <c r="AO54" s="916">
        <f t="shared" si="79"/>
        <v>875.38898450946647</v>
      </c>
      <c r="AP54" s="913">
        <f t="shared" si="47"/>
        <v>46964740.5</v>
      </c>
      <c r="AQ54" s="912">
        <f t="shared" si="48"/>
        <v>5388.9547332185884</v>
      </c>
      <c r="AR54" s="914">
        <f t="shared" si="49"/>
        <v>0.5744574035756973</v>
      </c>
      <c r="AS54" s="917">
        <f t="shared" si="50"/>
        <v>48</v>
      </c>
      <c r="AT54" s="912">
        <f t="shared" si="51"/>
        <v>34790216.799999997</v>
      </c>
      <c r="AU54" s="912">
        <f t="shared" si="80"/>
        <v>3991.99</v>
      </c>
      <c r="AV54" s="917">
        <f t="shared" si="52"/>
        <v>23</v>
      </c>
      <c r="AW54" s="914">
        <f t="shared" si="53"/>
        <v>0.4255425964243027</v>
      </c>
      <c r="AX54" s="917">
        <f t="shared" si="54"/>
        <v>81754957.299999997</v>
      </c>
      <c r="AY54" s="918">
        <f t="shared" si="81"/>
        <v>9380.9474813539873</v>
      </c>
      <c r="AZ54" s="917">
        <f t="shared" si="55"/>
        <v>24</v>
      </c>
      <c r="BB54" s="917">
        <f>'[10]Table 3 Levels 1&amp;2'!U54</f>
        <v>31560207</v>
      </c>
      <c r="BC54" s="917">
        <f t="shared" si="56"/>
        <v>32587455.5</v>
      </c>
      <c r="BD54" s="918">
        <f t="shared" si="57"/>
        <v>1027248.5</v>
      </c>
      <c r="BE54" s="917">
        <f>'[10]Table 3 Levels 1&amp;2'!AE54</f>
        <v>5988993.97408312</v>
      </c>
      <c r="BF54" s="917">
        <f t="shared" si="58"/>
        <v>6748270</v>
      </c>
      <c r="BG54" s="918">
        <f t="shared" si="59"/>
        <v>759276.02591688</v>
      </c>
      <c r="BH54" s="917">
        <f>'[10]Table 3 Levels 1&amp;2'!AN54</f>
        <v>7771395.6999999993</v>
      </c>
      <c r="BI54" s="917">
        <f t="shared" si="60"/>
        <v>7629015</v>
      </c>
      <c r="BJ54" s="918">
        <f t="shared" si="61"/>
        <v>-142380.69999999925</v>
      </c>
      <c r="BK54" s="917">
        <f>'[10]Table 3 Levels 1&amp;2'!AP54</f>
        <v>45320596.674083114</v>
      </c>
      <c r="BL54" s="917">
        <f t="shared" si="62"/>
        <v>46964740.5</v>
      </c>
      <c r="BM54" s="918">
        <f t="shared" si="63"/>
        <v>1644143.8259168863</v>
      </c>
      <c r="BN54" s="917">
        <f>'[10]Table 3 Levels 1&amp;2'!AQ54</f>
        <v>5066.5843123625618</v>
      </c>
      <c r="BO54" s="917">
        <f t="shared" si="64"/>
        <v>5388.9547332185884</v>
      </c>
      <c r="BP54" s="918">
        <f t="shared" si="65"/>
        <v>322.37042085602661</v>
      </c>
      <c r="BQ54" s="905">
        <f>'[10]Table 3 Levels 1&amp;2'!C54</f>
        <v>8945</v>
      </c>
      <c r="BR54" s="905">
        <f t="shared" si="66"/>
        <v>8715</v>
      </c>
      <c r="BS54" s="920">
        <f t="shared" si="67"/>
        <v>-230</v>
      </c>
      <c r="BT54" s="905">
        <f>'[10]Table 3 Levels 1&amp;2'!P54</f>
        <v>12857</v>
      </c>
      <c r="BU54" s="905">
        <f t="shared" si="68"/>
        <v>12694.23</v>
      </c>
      <c r="BV54" s="920">
        <f t="shared" si="69"/>
        <v>-162.77000000000044</v>
      </c>
    </row>
    <row r="55" spans="1:74" s="919" customFormat="1" ht="15.6" customHeight="1">
      <c r="A55" s="903">
        <v>52</v>
      </c>
      <c r="B55" s="904" t="s">
        <v>89</v>
      </c>
      <c r="C55" s="904">
        <f>+'8_2.1.16 SIS'!AL54</f>
        <v>37650</v>
      </c>
      <c r="D55" s="905">
        <f>'[9]At-Risk'!AL54</f>
        <v>17980</v>
      </c>
      <c r="E55" s="905">
        <f t="shared" si="28"/>
        <v>3955.6</v>
      </c>
      <c r="F55" s="905">
        <f>[9]CTE!AL54</f>
        <v>21078.5</v>
      </c>
      <c r="G55" s="905">
        <f t="shared" si="29"/>
        <v>1264.71</v>
      </c>
      <c r="H55" s="905">
        <f>[9]SWD!AL54</f>
        <v>6349</v>
      </c>
      <c r="I55" s="905">
        <f t="shared" si="30"/>
        <v>9523.5</v>
      </c>
      <c r="J55" s="905">
        <f>[9]GT!AL54</f>
        <v>3097</v>
      </c>
      <c r="K55" s="905">
        <f t="shared" si="31"/>
        <v>1858.1999999999998</v>
      </c>
      <c r="L55" s="905">
        <f t="shared" si="71"/>
        <v>0</v>
      </c>
      <c r="M55" s="907">
        <f t="shared" si="72"/>
        <v>0</v>
      </c>
      <c r="N55" s="905">
        <f t="shared" si="18"/>
        <v>0</v>
      </c>
      <c r="O55" s="905">
        <f t="shared" si="32"/>
        <v>16602.009999999998</v>
      </c>
      <c r="P55" s="905">
        <f t="shared" si="73"/>
        <v>54252.009999999995</v>
      </c>
      <c r="Q55" s="908">
        <f t="shared" si="33"/>
        <v>3961</v>
      </c>
      <c r="R55" s="908">
        <f t="shared" si="74"/>
        <v>214892212</v>
      </c>
      <c r="S55" s="908">
        <f>'6_Local Deduct Calc'!J58</f>
        <v>63536479</v>
      </c>
      <c r="T55" s="908">
        <f t="shared" si="34"/>
        <v>63536479</v>
      </c>
      <c r="U55" s="909">
        <f t="shared" si="35"/>
        <v>151355733</v>
      </c>
      <c r="V55" s="910">
        <f t="shared" si="70"/>
        <v>0.70430000000000004</v>
      </c>
      <c r="W55" s="910">
        <f t="shared" si="36"/>
        <v>0.29570000000000002</v>
      </c>
      <c r="X55" s="911">
        <f t="shared" si="75"/>
        <v>1687.5558831341302</v>
      </c>
      <c r="Y55" s="908">
        <f>'7_Local Revenue'!AQ59</f>
        <v>211183241</v>
      </c>
      <c r="Z55" s="908">
        <f t="shared" si="37"/>
        <v>147646762</v>
      </c>
      <c r="AA55" s="325">
        <f t="shared" si="38"/>
        <v>0</v>
      </c>
      <c r="AB55" s="912">
        <f t="shared" si="39"/>
        <v>73063352.079999998</v>
      </c>
      <c r="AC55" s="912">
        <f t="shared" si="40"/>
        <v>73063352.079999998</v>
      </c>
      <c r="AD55" s="908">
        <f t="shared" si="41"/>
        <v>37160313.121296324</v>
      </c>
      <c r="AE55" s="913">
        <f t="shared" si="42"/>
        <v>35903039</v>
      </c>
      <c r="AF55" s="912">
        <f t="shared" si="43"/>
        <v>954</v>
      </c>
      <c r="AG55" s="914">
        <f t="shared" si="44"/>
        <v>0.4914</v>
      </c>
      <c r="AH55" s="913">
        <f t="shared" si="45"/>
        <v>187258772</v>
      </c>
      <c r="AI55" s="912">
        <f t="shared" si="76"/>
        <v>4974</v>
      </c>
      <c r="AJ55" s="913">
        <f>+'3A_Level 3'!O57</f>
        <v>6352647</v>
      </c>
      <c r="AK55" s="912">
        <f t="shared" si="77"/>
        <v>168.72900398406375</v>
      </c>
      <c r="AL55" s="913">
        <f t="shared" si="46"/>
        <v>193611419</v>
      </c>
      <c r="AM55" s="912">
        <f t="shared" si="78"/>
        <v>5142.4015670650733</v>
      </c>
      <c r="AN55" s="915">
        <f>+'3A_Level 3'!P57</f>
        <v>31140278</v>
      </c>
      <c r="AO55" s="916">
        <f t="shared" si="79"/>
        <v>827.0990172642762</v>
      </c>
      <c r="AP55" s="913">
        <f t="shared" si="47"/>
        <v>218399050</v>
      </c>
      <c r="AQ55" s="912">
        <f t="shared" si="48"/>
        <v>5800.7715803452857</v>
      </c>
      <c r="AR55" s="914">
        <f t="shared" si="49"/>
        <v>0.61521053062356867</v>
      </c>
      <c r="AS55" s="917">
        <f t="shared" si="50"/>
        <v>42</v>
      </c>
      <c r="AT55" s="912">
        <f t="shared" si="51"/>
        <v>136599831.08000001</v>
      </c>
      <c r="AU55" s="912">
        <f t="shared" si="80"/>
        <v>3628.15</v>
      </c>
      <c r="AV55" s="917">
        <f t="shared" si="52"/>
        <v>28</v>
      </c>
      <c r="AW55" s="914">
        <f t="shared" si="53"/>
        <v>0.38478946937643116</v>
      </c>
      <c r="AX55" s="917">
        <f t="shared" si="54"/>
        <v>354998881.08000004</v>
      </c>
      <c r="AY55" s="918">
        <f t="shared" si="81"/>
        <v>9428.9211442231081</v>
      </c>
      <c r="AZ55" s="917">
        <f t="shared" si="55"/>
        <v>22</v>
      </c>
      <c r="BB55" s="917">
        <f>'[10]Table 3 Levels 1&amp;2'!U55</f>
        <v>149023162</v>
      </c>
      <c r="BC55" s="917">
        <f t="shared" si="56"/>
        <v>151355733</v>
      </c>
      <c r="BD55" s="918">
        <f t="shared" si="57"/>
        <v>2332571</v>
      </c>
      <c r="BE55" s="917">
        <f>'[10]Table 3 Levels 1&amp;2'!AE55</f>
        <v>35263249.335656799</v>
      </c>
      <c r="BF55" s="917">
        <f t="shared" si="58"/>
        <v>35903039</v>
      </c>
      <c r="BG55" s="918">
        <f t="shared" si="59"/>
        <v>639789.66434320062</v>
      </c>
      <c r="BH55" s="917">
        <f>'[10]Table 3 Levels 1&amp;2'!AN55</f>
        <v>30688628.739999998</v>
      </c>
      <c r="BI55" s="917">
        <f t="shared" si="60"/>
        <v>31140278</v>
      </c>
      <c r="BJ55" s="918">
        <f t="shared" si="61"/>
        <v>451649.26000000164</v>
      </c>
      <c r="BK55" s="917">
        <f>'[10]Table 3 Levels 1&amp;2'!AP55</f>
        <v>214975040.0756568</v>
      </c>
      <c r="BL55" s="917">
        <f t="shared" si="62"/>
        <v>218399050</v>
      </c>
      <c r="BM55" s="918">
        <f t="shared" si="63"/>
        <v>3424009.9243431985</v>
      </c>
      <c r="BN55" s="917">
        <f>'[10]Table 3 Levels 1&amp;2'!AQ55</f>
        <v>5747.6883609340894</v>
      </c>
      <c r="BO55" s="917">
        <f t="shared" si="64"/>
        <v>5800.7715803452857</v>
      </c>
      <c r="BP55" s="918">
        <f t="shared" si="65"/>
        <v>53.083219411196296</v>
      </c>
      <c r="BQ55" s="904">
        <f>'[10]Table 3 Levels 1&amp;2'!C55</f>
        <v>37402</v>
      </c>
      <c r="BR55" s="904">
        <f t="shared" si="66"/>
        <v>37650</v>
      </c>
      <c r="BS55" s="329">
        <f t="shared" si="67"/>
        <v>248</v>
      </c>
      <c r="BT55" s="904">
        <f>'[10]Table 3 Levels 1&amp;2'!P55</f>
        <v>53510</v>
      </c>
      <c r="BU55" s="904">
        <f t="shared" si="68"/>
        <v>54252.009999999995</v>
      </c>
      <c r="BV55" s="329">
        <f t="shared" si="69"/>
        <v>742.00999999999476</v>
      </c>
    </row>
    <row r="56" spans="1:74" s="919" customFormat="1" ht="15.6" customHeight="1">
      <c r="A56" s="903">
        <v>53</v>
      </c>
      <c r="B56" s="904" t="s">
        <v>90</v>
      </c>
      <c r="C56" s="904">
        <f>+'8_2.1.16 SIS'!AL55</f>
        <v>19237</v>
      </c>
      <c r="D56" s="905">
        <f>'[9]At-Risk'!AL55</f>
        <v>14858</v>
      </c>
      <c r="E56" s="905">
        <f t="shared" si="28"/>
        <v>3268.76</v>
      </c>
      <c r="F56" s="905">
        <f>[9]CTE!AL55</f>
        <v>9720</v>
      </c>
      <c r="G56" s="905">
        <f t="shared" si="29"/>
        <v>583.19999999999993</v>
      </c>
      <c r="H56" s="905">
        <f>[9]SWD!AL55</f>
        <v>2300</v>
      </c>
      <c r="I56" s="905">
        <f t="shared" si="30"/>
        <v>3450</v>
      </c>
      <c r="J56" s="905">
        <f>[9]GT!AL55</f>
        <v>429</v>
      </c>
      <c r="K56" s="905">
        <f t="shared" si="31"/>
        <v>257.39999999999998</v>
      </c>
      <c r="L56" s="905">
        <f t="shared" si="71"/>
        <v>0</v>
      </c>
      <c r="M56" s="907">
        <f t="shared" si="72"/>
        <v>0</v>
      </c>
      <c r="N56" s="905">
        <f t="shared" si="18"/>
        <v>0</v>
      </c>
      <c r="O56" s="905">
        <f t="shared" si="32"/>
        <v>7559.36</v>
      </c>
      <c r="P56" s="905">
        <f t="shared" si="73"/>
        <v>26796.36</v>
      </c>
      <c r="Q56" s="908">
        <f t="shared" si="33"/>
        <v>3961</v>
      </c>
      <c r="R56" s="908">
        <f t="shared" si="74"/>
        <v>106140382</v>
      </c>
      <c r="S56" s="908">
        <f>'6_Local Deduct Calc'!J59</f>
        <v>23902797</v>
      </c>
      <c r="T56" s="908">
        <f t="shared" si="34"/>
        <v>23902797</v>
      </c>
      <c r="U56" s="909">
        <f t="shared" si="35"/>
        <v>82237585</v>
      </c>
      <c r="V56" s="910">
        <f t="shared" si="70"/>
        <v>0.77480000000000004</v>
      </c>
      <c r="W56" s="910">
        <f t="shared" si="36"/>
        <v>0.22520000000000001</v>
      </c>
      <c r="X56" s="911">
        <f t="shared" si="75"/>
        <v>1242.5428601133233</v>
      </c>
      <c r="Y56" s="908">
        <f>'7_Local Revenue'!AQ60</f>
        <v>47670774</v>
      </c>
      <c r="Z56" s="908">
        <f t="shared" si="37"/>
        <v>23767977</v>
      </c>
      <c r="AA56" s="325">
        <f t="shared" si="38"/>
        <v>0</v>
      </c>
      <c r="AB56" s="912">
        <f t="shared" si="39"/>
        <v>36087729.880000003</v>
      </c>
      <c r="AC56" s="912">
        <f t="shared" si="40"/>
        <v>23767977</v>
      </c>
      <c r="AD56" s="908">
        <f t="shared" si="41"/>
        <v>9206383.2830880005</v>
      </c>
      <c r="AE56" s="913">
        <f t="shared" si="42"/>
        <v>14561594</v>
      </c>
      <c r="AF56" s="912">
        <f t="shared" si="43"/>
        <v>757</v>
      </c>
      <c r="AG56" s="914">
        <f t="shared" si="44"/>
        <v>0.61270000000000002</v>
      </c>
      <c r="AH56" s="913">
        <f t="shared" si="45"/>
        <v>96799179</v>
      </c>
      <c r="AI56" s="912">
        <f t="shared" si="76"/>
        <v>5032</v>
      </c>
      <c r="AJ56" s="913">
        <f>+'3A_Level 3'!O58</f>
        <v>3245840</v>
      </c>
      <c r="AK56" s="912">
        <f t="shared" si="77"/>
        <v>168.72901180017675</v>
      </c>
      <c r="AL56" s="913">
        <f t="shared" si="46"/>
        <v>100045019</v>
      </c>
      <c r="AM56" s="912">
        <f t="shared" si="78"/>
        <v>5200.6559754639493</v>
      </c>
      <c r="AN56" s="915">
        <f>+'3A_Level 3'!P58</f>
        <v>16514368</v>
      </c>
      <c r="AO56" s="916">
        <f t="shared" si="79"/>
        <v>858.46899204657689</v>
      </c>
      <c r="AP56" s="913">
        <f t="shared" si="47"/>
        <v>113313547</v>
      </c>
      <c r="AQ56" s="912">
        <f t="shared" si="48"/>
        <v>5890.3959557103499</v>
      </c>
      <c r="AR56" s="914">
        <f t="shared" si="49"/>
        <v>0.7038793982924586</v>
      </c>
      <c r="AS56" s="917">
        <f t="shared" si="50"/>
        <v>12</v>
      </c>
      <c r="AT56" s="912">
        <f t="shared" si="51"/>
        <v>47670774</v>
      </c>
      <c r="AU56" s="912">
        <f t="shared" si="80"/>
        <v>2478.08</v>
      </c>
      <c r="AV56" s="917">
        <f t="shared" si="52"/>
        <v>62</v>
      </c>
      <c r="AW56" s="914">
        <f t="shared" si="53"/>
        <v>0.29612060170754145</v>
      </c>
      <c r="AX56" s="917">
        <f t="shared" si="54"/>
        <v>160984321</v>
      </c>
      <c r="AY56" s="918">
        <f t="shared" si="81"/>
        <v>8368.473306648646</v>
      </c>
      <c r="AZ56" s="917">
        <f t="shared" si="55"/>
        <v>63</v>
      </c>
      <c r="BB56" s="917">
        <f>'[10]Table 3 Levels 1&amp;2'!U56</f>
        <v>83807635</v>
      </c>
      <c r="BC56" s="917">
        <f t="shared" si="56"/>
        <v>82237585</v>
      </c>
      <c r="BD56" s="918">
        <f t="shared" si="57"/>
        <v>-1570050</v>
      </c>
      <c r="BE56" s="917">
        <f>'[10]Table 3 Levels 1&amp;2'!AE56</f>
        <v>11349765.704728</v>
      </c>
      <c r="BF56" s="917">
        <f t="shared" si="58"/>
        <v>14561594</v>
      </c>
      <c r="BG56" s="918">
        <f t="shared" si="59"/>
        <v>3211828.2952720001</v>
      </c>
      <c r="BH56" s="917">
        <f>'[10]Table 3 Levels 1&amp;2'!AN56</f>
        <v>16492352.4</v>
      </c>
      <c r="BI56" s="917">
        <f t="shared" si="60"/>
        <v>16514368</v>
      </c>
      <c r="BJ56" s="918">
        <f t="shared" si="61"/>
        <v>22015.599999999627</v>
      </c>
      <c r="BK56" s="917">
        <f>'[10]Table 3 Levels 1&amp;2'!AP56</f>
        <v>111649753.10472801</v>
      </c>
      <c r="BL56" s="917">
        <f t="shared" si="62"/>
        <v>113313547</v>
      </c>
      <c r="BM56" s="918">
        <f t="shared" si="63"/>
        <v>1663793.8952719867</v>
      </c>
      <c r="BN56" s="917">
        <f>'[10]Table 3 Levels 1&amp;2'!AQ56</f>
        <v>5767.0327016904967</v>
      </c>
      <c r="BO56" s="917">
        <f t="shared" si="64"/>
        <v>5890.3959557103499</v>
      </c>
      <c r="BP56" s="918">
        <f t="shared" si="65"/>
        <v>123.36325401985323</v>
      </c>
      <c r="BQ56" s="904">
        <f>'[10]Table 3 Levels 1&amp;2'!C56</f>
        <v>19360</v>
      </c>
      <c r="BR56" s="904">
        <f t="shared" si="66"/>
        <v>19237</v>
      </c>
      <c r="BS56" s="329">
        <f t="shared" si="67"/>
        <v>-123</v>
      </c>
      <c r="BT56" s="904">
        <f>'[10]Table 3 Levels 1&amp;2'!P56</f>
        <v>26962</v>
      </c>
      <c r="BU56" s="904">
        <f t="shared" si="68"/>
        <v>26796.36</v>
      </c>
      <c r="BV56" s="329">
        <f t="shared" si="69"/>
        <v>-165.63999999999942</v>
      </c>
    </row>
    <row r="57" spans="1:74" s="919" customFormat="1" ht="15.6" customHeight="1">
      <c r="A57" s="903">
        <v>54</v>
      </c>
      <c r="B57" s="904" t="s">
        <v>91</v>
      </c>
      <c r="C57" s="904">
        <f>+'8_2.1.16 SIS'!AL56</f>
        <v>642</v>
      </c>
      <c r="D57" s="905">
        <f>'[9]At-Risk'!AL56</f>
        <v>599</v>
      </c>
      <c r="E57" s="905">
        <f t="shared" si="28"/>
        <v>131.78</v>
      </c>
      <c r="F57" s="905">
        <f>[9]CTE!AL56</f>
        <v>299.5</v>
      </c>
      <c r="G57" s="905">
        <f t="shared" si="29"/>
        <v>17.97</v>
      </c>
      <c r="H57" s="905">
        <f>[9]SWD!AL56</f>
        <v>115</v>
      </c>
      <c r="I57" s="905">
        <f t="shared" si="30"/>
        <v>172.5</v>
      </c>
      <c r="J57" s="905">
        <f>[9]GT!AL56</f>
        <v>31</v>
      </c>
      <c r="K57" s="905">
        <f t="shared" si="31"/>
        <v>18.599999999999998</v>
      </c>
      <c r="L57" s="905">
        <f t="shared" si="71"/>
        <v>6858</v>
      </c>
      <c r="M57" s="907">
        <f t="shared" si="72"/>
        <v>0.18287999999999999</v>
      </c>
      <c r="N57" s="905">
        <f t="shared" si="18"/>
        <v>117.40895999999999</v>
      </c>
      <c r="O57" s="905">
        <f t="shared" si="32"/>
        <v>458.25896</v>
      </c>
      <c r="P57" s="905">
        <f t="shared" si="73"/>
        <v>1100.2589600000001</v>
      </c>
      <c r="Q57" s="908">
        <f t="shared" si="33"/>
        <v>3961</v>
      </c>
      <c r="R57" s="908">
        <f t="shared" si="74"/>
        <v>4358126</v>
      </c>
      <c r="S57" s="908">
        <f>'6_Local Deduct Calc'!J60</f>
        <v>1310597.5</v>
      </c>
      <c r="T57" s="908">
        <f t="shared" si="34"/>
        <v>1310597.5</v>
      </c>
      <c r="U57" s="909">
        <f t="shared" si="35"/>
        <v>3047528.5</v>
      </c>
      <c r="V57" s="910">
        <f t="shared" si="70"/>
        <v>0.69930000000000003</v>
      </c>
      <c r="W57" s="910">
        <f t="shared" si="36"/>
        <v>0.30070000000000002</v>
      </c>
      <c r="X57" s="911">
        <f t="shared" si="75"/>
        <v>2041.4291277258567</v>
      </c>
      <c r="Y57" s="908">
        <f>'7_Local Revenue'!AQ61</f>
        <v>2789450.5</v>
      </c>
      <c r="Z57" s="908">
        <f t="shared" si="37"/>
        <v>1478853</v>
      </c>
      <c r="AA57" s="325">
        <f t="shared" si="38"/>
        <v>0</v>
      </c>
      <c r="AB57" s="912">
        <f t="shared" si="39"/>
        <v>1481762.84</v>
      </c>
      <c r="AC57" s="912">
        <f t="shared" si="40"/>
        <v>1478853</v>
      </c>
      <c r="AD57" s="908">
        <f t="shared" si="41"/>
        <v>764868.68701200001</v>
      </c>
      <c r="AE57" s="913">
        <f t="shared" si="42"/>
        <v>713984</v>
      </c>
      <c r="AF57" s="912">
        <f t="shared" si="43"/>
        <v>1112</v>
      </c>
      <c r="AG57" s="914">
        <f t="shared" si="44"/>
        <v>0.48280000000000001</v>
      </c>
      <c r="AH57" s="913">
        <f t="shared" si="45"/>
        <v>3761512.5</v>
      </c>
      <c r="AI57" s="912">
        <f t="shared" si="76"/>
        <v>5859</v>
      </c>
      <c r="AJ57" s="913">
        <f>+'3A_Level 3'!O59</f>
        <v>108324</v>
      </c>
      <c r="AK57" s="912">
        <f t="shared" si="77"/>
        <v>168.72897196261681</v>
      </c>
      <c r="AL57" s="913">
        <f t="shared" si="46"/>
        <v>3869836.5</v>
      </c>
      <c r="AM57" s="912">
        <f t="shared" si="78"/>
        <v>6027.782710280374</v>
      </c>
      <c r="AN57" s="915">
        <f>+'3A_Level 3'!P59</f>
        <v>719155</v>
      </c>
      <c r="AO57" s="916">
        <f t="shared" si="79"/>
        <v>1120.1791277258567</v>
      </c>
      <c r="AP57" s="913">
        <f t="shared" si="47"/>
        <v>4480667.5</v>
      </c>
      <c r="AQ57" s="912">
        <f t="shared" si="48"/>
        <v>6979.2328660436133</v>
      </c>
      <c r="AR57" s="914">
        <f t="shared" si="49"/>
        <v>0.61631289891030649</v>
      </c>
      <c r="AS57" s="917">
        <f t="shared" si="50"/>
        <v>40</v>
      </c>
      <c r="AT57" s="912">
        <f t="shared" si="51"/>
        <v>2789450.5</v>
      </c>
      <c r="AU57" s="912">
        <f t="shared" si="80"/>
        <v>4344.9399999999996</v>
      </c>
      <c r="AV57" s="917">
        <f t="shared" si="52"/>
        <v>17</v>
      </c>
      <c r="AW57" s="914">
        <f t="shared" si="53"/>
        <v>0.38368710108969345</v>
      </c>
      <c r="AX57" s="917">
        <f t="shared" si="54"/>
        <v>7270118</v>
      </c>
      <c r="AY57" s="918">
        <f t="shared" si="81"/>
        <v>11324.171339563864</v>
      </c>
      <c r="AZ57" s="917">
        <f t="shared" si="55"/>
        <v>2</v>
      </c>
      <c r="BB57" s="917">
        <f>'[10]Table 3 Levels 1&amp;2'!U57</f>
        <v>3028669.5</v>
      </c>
      <c r="BC57" s="917">
        <f t="shared" si="56"/>
        <v>3047528.5</v>
      </c>
      <c r="BD57" s="918">
        <f t="shared" si="57"/>
        <v>18859</v>
      </c>
      <c r="BE57" s="917">
        <f>'[10]Table 3 Levels 1&amp;2'!AE57</f>
        <v>677462.54175999993</v>
      </c>
      <c r="BF57" s="917">
        <f t="shared" si="58"/>
        <v>713984</v>
      </c>
      <c r="BG57" s="918">
        <f t="shared" si="59"/>
        <v>36521.458240000065</v>
      </c>
      <c r="BH57" s="917">
        <f>'[10]Table 3 Levels 1&amp;2'!AN57</f>
        <v>723832.5</v>
      </c>
      <c r="BI57" s="917">
        <f t="shared" si="60"/>
        <v>719155</v>
      </c>
      <c r="BJ57" s="918">
        <f t="shared" si="61"/>
        <v>-4677.5</v>
      </c>
      <c r="BK57" s="917">
        <f>'[10]Table 3 Levels 1&amp;2'!AP57</f>
        <v>4429964.5417599995</v>
      </c>
      <c r="BL57" s="917">
        <f t="shared" si="62"/>
        <v>4480667.5</v>
      </c>
      <c r="BM57" s="918">
        <f t="shared" si="63"/>
        <v>50702.958240000531</v>
      </c>
      <c r="BN57" s="917">
        <f>'[10]Table 3 Levels 1&amp;2'!AQ57</f>
        <v>6815.3300642461527</v>
      </c>
      <c r="BO57" s="917">
        <f t="shared" si="64"/>
        <v>6979.2328660436133</v>
      </c>
      <c r="BP57" s="918">
        <f t="shared" si="65"/>
        <v>163.9028017974606</v>
      </c>
      <c r="BQ57" s="904">
        <f>'[10]Table 3 Levels 1&amp;2'!C57</f>
        <v>650</v>
      </c>
      <c r="BR57" s="904">
        <f t="shared" si="66"/>
        <v>642</v>
      </c>
      <c r="BS57" s="329">
        <f t="shared" si="67"/>
        <v>-8</v>
      </c>
      <c r="BT57" s="904">
        <f>'[10]Table 3 Levels 1&amp;2'!P57</f>
        <v>1105</v>
      </c>
      <c r="BU57" s="904">
        <f t="shared" si="68"/>
        <v>1100.2589600000001</v>
      </c>
      <c r="BV57" s="329">
        <f t="shared" si="69"/>
        <v>-4.7410399999998845</v>
      </c>
    </row>
    <row r="58" spans="1:74" s="939" customFormat="1" ht="15.6" customHeight="1">
      <c r="A58" s="921">
        <v>55</v>
      </c>
      <c r="B58" s="922" t="s">
        <v>92</v>
      </c>
      <c r="C58" s="922">
        <f>+'8_2.1.16 SIS'!AL57</f>
        <v>17334</v>
      </c>
      <c r="D58" s="923">
        <f>'[9]At-Risk'!AL57</f>
        <v>12490</v>
      </c>
      <c r="E58" s="923">
        <f t="shared" si="28"/>
        <v>2747.8</v>
      </c>
      <c r="F58" s="923">
        <f>[9]CTE!AL57</f>
        <v>7133</v>
      </c>
      <c r="G58" s="923">
        <f t="shared" si="29"/>
        <v>427.97999999999996</v>
      </c>
      <c r="H58" s="923">
        <f>[9]SWD!AL57</f>
        <v>2008</v>
      </c>
      <c r="I58" s="923">
        <f t="shared" si="30"/>
        <v>3012</v>
      </c>
      <c r="J58" s="923">
        <f>[9]GT!AL57</f>
        <v>647</v>
      </c>
      <c r="K58" s="923">
        <f t="shared" si="31"/>
        <v>388.2</v>
      </c>
      <c r="L58" s="923">
        <f t="shared" si="71"/>
        <v>0</v>
      </c>
      <c r="M58" s="924">
        <f t="shared" si="72"/>
        <v>0</v>
      </c>
      <c r="N58" s="923">
        <f t="shared" si="18"/>
        <v>0</v>
      </c>
      <c r="O58" s="923">
        <f t="shared" si="32"/>
        <v>6575.9800000000005</v>
      </c>
      <c r="P58" s="925">
        <f t="shared" si="73"/>
        <v>23909.98</v>
      </c>
      <c r="Q58" s="926">
        <f t="shared" si="33"/>
        <v>3961</v>
      </c>
      <c r="R58" s="926">
        <f t="shared" si="74"/>
        <v>94707431</v>
      </c>
      <c r="S58" s="926">
        <f>'6_Local Deduct Calc'!J61</f>
        <v>33202622.5</v>
      </c>
      <c r="T58" s="926">
        <f t="shared" si="34"/>
        <v>33202622.5</v>
      </c>
      <c r="U58" s="927">
        <f t="shared" si="35"/>
        <v>61504808.5</v>
      </c>
      <c r="V58" s="928">
        <f t="shared" si="70"/>
        <v>0.64939999999999998</v>
      </c>
      <c r="W58" s="929">
        <f t="shared" si="36"/>
        <v>0.35060000000000002</v>
      </c>
      <c r="X58" s="930">
        <f t="shared" si="75"/>
        <v>1915.4622418368524</v>
      </c>
      <c r="Y58" s="926">
        <f>'7_Local Revenue'!AQ62</f>
        <v>63966822.5</v>
      </c>
      <c r="Z58" s="926">
        <f t="shared" si="37"/>
        <v>30764200</v>
      </c>
      <c r="AA58" s="931">
        <f t="shared" si="38"/>
        <v>0</v>
      </c>
      <c r="AB58" s="932">
        <f t="shared" si="39"/>
        <v>32200526.540000003</v>
      </c>
      <c r="AC58" s="932">
        <f t="shared" si="40"/>
        <v>30764200</v>
      </c>
      <c r="AD58" s="926">
        <f t="shared" si="41"/>
        <v>18551797.054400001</v>
      </c>
      <c r="AE58" s="933">
        <f t="shared" si="42"/>
        <v>12212403</v>
      </c>
      <c r="AF58" s="932">
        <f t="shared" si="43"/>
        <v>705</v>
      </c>
      <c r="AG58" s="934">
        <f t="shared" si="44"/>
        <v>0.39700000000000002</v>
      </c>
      <c r="AH58" s="933">
        <f t="shared" si="45"/>
        <v>73717211.5</v>
      </c>
      <c r="AI58" s="932">
        <f t="shared" si="76"/>
        <v>4253</v>
      </c>
      <c r="AJ58" s="933">
        <f>+'3A_Level 3'!O60</f>
        <v>2924749</v>
      </c>
      <c r="AK58" s="932">
        <f t="shared" si="77"/>
        <v>168.72902965270566</v>
      </c>
      <c r="AL58" s="933">
        <f t="shared" si="46"/>
        <v>76641960.5</v>
      </c>
      <c r="AM58" s="932">
        <f t="shared" si="78"/>
        <v>4421.4815103265255</v>
      </c>
      <c r="AN58" s="935">
        <f>+'3A_Level 3'!P60</f>
        <v>16707706</v>
      </c>
      <c r="AO58" s="936">
        <f t="shared" si="79"/>
        <v>963.86904349832696</v>
      </c>
      <c r="AP58" s="933">
        <f t="shared" si="47"/>
        <v>90424917.5</v>
      </c>
      <c r="AQ58" s="932">
        <f t="shared" si="48"/>
        <v>5216.6215241721475</v>
      </c>
      <c r="AR58" s="934">
        <f t="shared" si="49"/>
        <v>0.58568494337844756</v>
      </c>
      <c r="AS58" s="937">
        <f t="shared" si="50"/>
        <v>47</v>
      </c>
      <c r="AT58" s="932">
        <f t="shared" si="51"/>
        <v>63966822.5</v>
      </c>
      <c r="AU58" s="932">
        <f t="shared" si="80"/>
        <v>3690.25</v>
      </c>
      <c r="AV58" s="937">
        <f t="shared" si="52"/>
        <v>27</v>
      </c>
      <c r="AW58" s="934">
        <f t="shared" si="53"/>
        <v>0.41431505662155244</v>
      </c>
      <c r="AX58" s="937">
        <f t="shared" si="54"/>
        <v>154391740</v>
      </c>
      <c r="AY58" s="938">
        <f t="shared" si="81"/>
        <v>8906.8731971847228</v>
      </c>
      <c r="AZ58" s="937">
        <f t="shared" si="55"/>
        <v>49</v>
      </c>
      <c r="BB58" s="937">
        <f>'[10]Table 3 Levels 1&amp;2'!U58</f>
        <v>60443096.5</v>
      </c>
      <c r="BC58" s="937">
        <f t="shared" si="56"/>
        <v>61504808.5</v>
      </c>
      <c r="BD58" s="938">
        <f t="shared" si="57"/>
        <v>1061712</v>
      </c>
      <c r="BE58" s="937">
        <f>'[10]Table 3 Levels 1&amp;2'!AE58</f>
        <v>10621600.824127998</v>
      </c>
      <c r="BF58" s="937">
        <f t="shared" si="58"/>
        <v>12212403</v>
      </c>
      <c r="BG58" s="938">
        <f t="shared" si="59"/>
        <v>1590802.1758720018</v>
      </c>
      <c r="BH58" s="937">
        <f>'[10]Table 3 Levels 1&amp;2'!AN58</f>
        <v>16866275.66</v>
      </c>
      <c r="BI58" s="937">
        <f t="shared" si="60"/>
        <v>16707706</v>
      </c>
      <c r="BJ58" s="938">
        <f t="shared" si="61"/>
        <v>-158569.66000000015</v>
      </c>
      <c r="BK58" s="937">
        <f>'[10]Table 3 Levels 1&amp;2'!AP58</f>
        <v>87930972.984127998</v>
      </c>
      <c r="BL58" s="937">
        <f t="shared" si="62"/>
        <v>90424917.5</v>
      </c>
      <c r="BM58" s="938">
        <f t="shared" si="63"/>
        <v>2493944.5158720016</v>
      </c>
      <c r="BN58" s="937">
        <f>'[10]Table 3 Levels 1&amp;2'!AQ58</f>
        <v>4990.6903333973551</v>
      </c>
      <c r="BO58" s="937">
        <f t="shared" si="64"/>
        <v>5216.6215241721475</v>
      </c>
      <c r="BP58" s="938">
        <f t="shared" si="65"/>
        <v>225.93119077479241</v>
      </c>
      <c r="BQ58" s="922">
        <f>'[10]Table 3 Levels 1&amp;2'!C58</f>
        <v>17619</v>
      </c>
      <c r="BR58" s="922">
        <f t="shared" si="66"/>
        <v>17334</v>
      </c>
      <c r="BS58" s="940">
        <f t="shared" si="67"/>
        <v>-285</v>
      </c>
      <c r="BT58" s="922">
        <f>'[10]Table 3 Levels 1&amp;2'!P58</f>
        <v>24215</v>
      </c>
      <c r="BU58" s="922">
        <f t="shared" si="68"/>
        <v>23909.98</v>
      </c>
      <c r="BV58" s="940">
        <f t="shared" si="69"/>
        <v>-305.02000000000044</v>
      </c>
    </row>
    <row r="59" spans="1:74" s="919" customFormat="1" ht="15.6" customHeight="1">
      <c r="A59" s="903">
        <v>56</v>
      </c>
      <c r="B59" s="904" t="s">
        <v>93</v>
      </c>
      <c r="C59" s="904">
        <f>+'8_2.1.16 SIS'!AL58</f>
        <v>3113</v>
      </c>
      <c r="D59" s="905">
        <f>'[9]At-Risk'!AL58</f>
        <v>2304</v>
      </c>
      <c r="E59" s="905">
        <f t="shared" si="28"/>
        <v>506.88</v>
      </c>
      <c r="F59" s="905">
        <f>[9]CTE!AL58</f>
        <v>1144</v>
      </c>
      <c r="G59" s="905">
        <f t="shared" si="29"/>
        <v>68.64</v>
      </c>
      <c r="H59" s="905">
        <f>[9]SWD!AL58</f>
        <v>368</v>
      </c>
      <c r="I59" s="905">
        <f t="shared" si="30"/>
        <v>552</v>
      </c>
      <c r="J59" s="905">
        <f>[9]GT!AL58</f>
        <v>18</v>
      </c>
      <c r="K59" s="905">
        <f t="shared" si="31"/>
        <v>10.799999999999999</v>
      </c>
      <c r="L59" s="906">
        <f t="shared" si="71"/>
        <v>4387</v>
      </c>
      <c r="M59" s="907">
        <f t="shared" si="72"/>
        <v>0.11699</v>
      </c>
      <c r="N59" s="905">
        <f t="shared" si="18"/>
        <v>364.18986999999998</v>
      </c>
      <c r="O59" s="905">
        <f t="shared" si="32"/>
        <v>1502.5098699999999</v>
      </c>
      <c r="P59" s="905">
        <f t="shared" si="73"/>
        <v>4615.5098699999999</v>
      </c>
      <c r="Q59" s="908">
        <f t="shared" si="33"/>
        <v>3961</v>
      </c>
      <c r="R59" s="908">
        <f t="shared" si="74"/>
        <v>18282035</v>
      </c>
      <c r="S59" s="908">
        <f>'6_Local Deduct Calc'!J62</f>
        <v>4482809.5</v>
      </c>
      <c r="T59" s="908">
        <f t="shared" si="34"/>
        <v>4482809.5</v>
      </c>
      <c r="U59" s="909">
        <f t="shared" si="35"/>
        <v>13799225.5</v>
      </c>
      <c r="V59" s="910">
        <f t="shared" si="70"/>
        <v>0.75480000000000003</v>
      </c>
      <c r="W59" s="910">
        <f t="shared" si="36"/>
        <v>0.2452</v>
      </c>
      <c r="X59" s="911">
        <f t="shared" si="75"/>
        <v>1440.0287504015419</v>
      </c>
      <c r="Y59" s="908">
        <f>'7_Local Revenue'!AQ63</f>
        <v>13022167.5</v>
      </c>
      <c r="Z59" s="908">
        <f t="shared" si="37"/>
        <v>8539358</v>
      </c>
      <c r="AA59" s="325">
        <f t="shared" si="38"/>
        <v>0</v>
      </c>
      <c r="AB59" s="912">
        <f t="shared" si="39"/>
        <v>6215891.9000000004</v>
      </c>
      <c r="AC59" s="912">
        <f t="shared" si="40"/>
        <v>6215891.9000000004</v>
      </c>
      <c r="AD59" s="908">
        <f t="shared" si="41"/>
        <v>2621515.1134736002</v>
      </c>
      <c r="AE59" s="913">
        <f t="shared" si="42"/>
        <v>3594377</v>
      </c>
      <c r="AF59" s="912">
        <f t="shared" si="43"/>
        <v>1155</v>
      </c>
      <c r="AG59" s="914">
        <f t="shared" si="44"/>
        <v>0.57830000000000004</v>
      </c>
      <c r="AH59" s="913">
        <f t="shared" si="45"/>
        <v>17393602.5</v>
      </c>
      <c r="AI59" s="912">
        <f t="shared" si="76"/>
        <v>5587</v>
      </c>
      <c r="AJ59" s="913">
        <f>+'3A_Level 3'!O61</f>
        <v>525253</v>
      </c>
      <c r="AK59" s="912">
        <f t="shared" si="77"/>
        <v>168.72887889495664</v>
      </c>
      <c r="AL59" s="913">
        <f t="shared" si="46"/>
        <v>17918855.5</v>
      </c>
      <c r="AM59" s="912">
        <f t="shared" si="78"/>
        <v>5756.1373273369736</v>
      </c>
      <c r="AN59" s="915">
        <f>+'3A_Level 3'!P61</f>
        <v>2438690</v>
      </c>
      <c r="AO59" s="916">
        <f t="shared" si="79"/>
        <v>783.38901381304208</v>
      </c>
      <c r="AP59" s="913">
        <f t="shared" si="47"/>
        <v>19832292.5</v>
      </c>
      <c r="AQ59" s="912">
        <f t="shared" si="48"/>
        <v>6370.7974622550591</v>
      </c>
      <c r="AR59" s="914">
        <f t="shared" si="49"/>
        <v>0.6495790004399431</v>
      </c>
      <c r="AS59" s="917">
        <f t="shared" si="50"/>
        <v>28</v>
      </c>
      <c r="AT59" s="912">
        <f t="shared" si="51"/>
        <v>10698701.4</v>
      </c>
      <c r="AU59" s="912">
        <f t="shared" si="80"/>
        <v>3436.78</v>
      </c>
      <c r="AV59" s="917">
        <f t="shared" si="52"/>
        <v>37</v>
      </c>
      <c r="AW59" s="914">
        <f t="shared" si="53"/>
        <v>0.35042099956005696</v>
      </c>
      <c r="AX59" s="917">
        <f t="shared" si="54"/>
        <v>30530993.899999999</v>
      </c>
      <c r="AY59" s="918">
        <f t="shared" si="81"/>
        <v>9807.5791519434624</v>
      </c>
      <c r="AZ59" s="917">
        <f t="shared" si="55"/>
        <v>14</v>
      </c>
      <c r="BB59" s="917">
        <f>'[10]Table 3 Levels 1&amp;2'!U59</f>
        <v>12478568.5</v>
      </c>
      <c r="BC59" s="917">
        <f t="shared" si="56"/>
        <v>13799225.5</v>
      </c>
      <c r="BD59" s="918">
        <f t="shared" si="57"/>
        <v>1320657</v>
      </c>
      <c r="BE59" s="917">
        <f>'[10]Table 3 Levels 1&amp;2'!AE59</f>
        <v>1890142.7300799999</v>
      </c>
      <c r="BF59" s="917">
        <f t="shared" si="58"/>
        <v>3594377</v>
      </c>
      <c r="BG59" s="918">
        <f t="shared" si="59"/>
        <v>1704234.2699200001</v>
      </c>
      <c r="BH59" s="917">
        <f>'[10]Table 3 Levels 1&amp;2'!AN59</f>
        <v>2319517.7600000002</v>
      </c>
      <c r="BI59" s="917">
        <f t="shared" si="60"/>
        <v>2438690</v>
      </c>
      <c r="BJ59" s="918">
        <f t="shared" si="61"/>
        <v>119172.23999999976</v>
      </c>
      <c r="BK59" s="917">
        <f>'[10]Table 3 Levels 1&amp;2'!AP59</f>
        <v>16688228.990079999</v>
      </c>
      <c r="BL59" s="917">
        <f t="shared" si="62"/>
        <v>19832292.5</v>
      </c>
      <c r="BM59" s="918">
        <f t="shared" si="63"/>
        <v>3144063.509920001</v>
      </c>
      <c r="BN59" s="917">
        <f>'[10]Table 3 Levels 1&amp;2'!AQ59</f>
        <v>5588.8241761821828</v>
      </c>
      <c r="BO59" s="917">
        <f t="shared" si="64"/>
        <v>6370.7974622550591</v>
      </c>
      <c r="BP59" s="918">
        <f t="shared" si="65"/>
        <v>781.97328607287636</v>
      </c>
      <c r="BQ59" s="904">
        <f>'[10]Table 3 Levels 1&amp;2'!C59</f>
        <v>2986</v>
      </c>
      <c r="BR59" s="904">
        <f t="shared" si="66"/>
        <v>3113</v>
      </c>
      <c r="BS59" s="329">
        <f t="shared" si="67"/>
        <v>127</v>
      </c>
      <c r="BT59" s="904">
        <f>'[10]Table 3 Levels 1&amp;2'!P59</f>
        <v>4417</v>
      </c>
      <c r="BU59" s="904">
        <f t="shared" si="68"/>
        <v>4615.5098699999999</v>
      </c>
      <c r="BV59" s="329">
        <f t="shared" si="69"/>
        <v>198.50986999999986</v>
      </c>
    </row>
    <row r="60" spans="1:74" s="919" customFormat="1" ht="15.6" customHeight="1">
      <c r="A60" s="903">
        <v>57</v>
      </c>
      <c r="B60" s="904" t="s">
        <v>94</v>
      </c>
      <c r="C60" s="904">
        <f>+'8_2.1.16 SIS'!AL59</f>
        <v>9349</v>
      </c>
      <c r="D60" s="905">
        <f>'[9]At-Risk'!AL59</f>
        <v>5673</v>
      </c>
      <c r="E60" s="905">
        <f t="shared" si="28"/>
        <v>1248.06</v>
      </c>
      <c r="F60" s="905">
        <f>[9]CTE!AL59</f>
        <v>3556.5</v>
      </c>
      <c r="G60" s="905">
        <f t="shared" si="29"/>
        <v>213.39</v>
      </c>
      <c r="H60" s="905">
        <f>[9]SWD!AL59</f>
        <v>1087</v>
      </c>
      <c r="I60" s="905">
        <f t="shared" si="30"/>
        <v>1630.5</v>
      </c>
      <c r="J60" s="905">
        <f>[9]GT!AL59</f>
        <v>201</v>
      </c>
      <c r="K60" s="905">
        <f t="shared" si="31"/>
        <v>120.6</v>
      </c>
      <c r="L60" s="905">
        <f t="shared" si="71"/>
        <v>0</v>
      </c>
      <c r="M60" s="907">
        <f t="shared" si="72"/>
        <v>0</v>
      </c>
      <c r="N60" s="905">
        <f t="shared" si="18"/>
        <v>0</v>
      </c>
      <c r="O60" s="905">
        <f t="shared" si="32"/>
        <v>3212.5499999999997</v>
      </c>
      <c r="P60" s="905">
        <f t="shared" si="73"/>
        <v>12561.55</v>
      </c>
      <c r="Q60" s="908">
        <f t="shared" si="33"/>
        <v>3961</v>
      </c>
      <c r="R60" s="908">
        <f t="shared" si="74"/>
        <v>49756300</v>
      </c>
      <c r="S60" s="908">
        <f>'6_Local Deduct Calc'!J63</f>
        <v>14762014.5</v>
      </c>
      <c r="T60" s="908">
        <f t="shared" si="34"/>
        <v>14762014.5</v>
      </c>
      <c r="U60" s="909">
        <f t="shared" si="35"/>
        <v>34994285.5</v>
      </c>
      <c r="V60" s="910">
        <f t="shared" si="70"/>
        <v>0.70330000000000004</v>
      </c>
      <c r="W60" s="910">
        <f t="shared" si="36"/>
        <v>0.29670000000000002</v>
      </c>
      <c r="X60" s="911">
        <f t="shared" si="75"/>
        <v>1578.9939565728955</v>
      </c>
      <c r="Y60" s="908">
        <f>'7_Local Revenue'!AQ64</f>
        <v>29017298.5</v>
      </c>
      <c r="Z60" s="908">
        <f t="shared" si="37"/>
        <v>14255284</v>
      </c>
      <c r="AA60" s="325">
        <f t="shared" si="38"/>
        <v>0</v>
      </c>
      <c r="AB60" s="912">
        <f t="shared" si="39"/>
        <v>16917142</v>
      </c>
      <c r="AC60" s="912">
        <f t="shared" si="40"/>
        <v>14255284</v>
      </c>
      <c r="AD60" s="908">
        <f t="shared" si="41"/>
        <v>7274813.5520160003</v>
      </c>
      <c r="AE60" s="913">
        <f t="shared" si="42"/>
        <v>6980470</v>
      </c>
      <c r="AF60" s="912">
        <f t="shared" si="43"/>
        <v>747</v>
      </c>
      <c r="AG60" s="914">
        <f t="shared" si="44"/>
        <v>0.48970000000000002</v>
      </c>
      <c r="AH60" s="913">
        <f t="shared" si="45"/>
        <v>41974755.5</v>
      </c>
      <c r="AI60" s="912">
        <f t="shared" si="76"/>
        <v>4490</v>
      </c>
      <c r="AJ60" s="913">
        <f>+'3A_Level 3'!O62</f>
        <v>1577448</v>
      </c>
      <c r="AK60" s="912">
        <f t="shared" si="77"/>
        <v>168.7290619317574</v>
      </c>
      <c r="AL60" s="913">
        <f t="shared" si="46"/>
        <v>43552203.5</v>
      </c>
      <c r="AM60" s="912">
        <f t="shared" si="78"/>
        <v>4658.487913145791</v>
      </c>
      <c r="AN60" s="915">
        <f>+'3A_Level 3'!P62</f>
        <v>8724852</v>
      </c>
      <c r="AO60" s="916">
        <f t="shared" si="79"/>
        <v>933.23906300139049</v>
      </c>
      <c r="AP60" s="913">
        <f t="shared" si="47"/>
        <v>50699607.5</v>
      </c>
      <c r="AQ60" s="912">
        <f t="shared" si="48"/>
        <v>5422.9979142154243</v>
      </c>
      <c r="AR60" s="914">
        <f t="shared" si="49"/>
        <v>0.63599567574787708</v>
      </c>
      <c r="AS60" s="917">
        <f t="shared" si="50"/>
        <v>32</v>
      </c>
      <c r="AT60" s="912">
        <f t="shared" si="51"/>
        <v>29017298.5</v>
      </c>
      <c r="AU60" s="912">
        <f t="shared" si="80"/>
        <v>3103.79</v>
      </c>
      <c r="AV60" s="917">
        <f t="shared" si="52"/>
        <v>49</v>
      </c>
      <c r="AW60" s="914">
        <f t="shared" si="53"/>
        <v>0.36400432425212287</v>
      </c>
      <c r="AX60" s="917">
        <f t="shared" si="54"/>
        <v>79716906</v>
      </c>
      <c r="AY60" s="918">
        <f t="shared" si="81"/>
        <v>8526.7842550005353</v>
      </c>
      <c r="AZ60" s="917">
        <f t="shared" si="55"/>
        <v>60</v>
      </c>
      <c r="BB60" s="917">
        <f>'[10]Table 3 Levels 1&amp;2'!U60</f>
        <v>32967286.5</v>
      </c>
      <c r="BC60" s="917">
        <f t="shared" si="56"/>
        <v>34994285.5</v>
      </c>
      <c r="BD60" s="918">
        <f t="shared" si="57"/>
        <v>2026999</v>
      </c>
      <c r="BE60" s="917">
        <f>'[10]Table 3 Levels 1&amp;2'!AE60</f>
        <v>6086243.4400399998</v>
      </c>
      <c r="BF60" s="917">
        <f t="shared" si="58"/>
        <v>6980470</v>
      </c>
      <c r="BG60" s="918">
        <f t="shared" si="59"/>
        <v>894226.55996000022</v>
      </c>
      <c r="BH60" s="917">
        <f>'[10]Table 3 Levels 1&amp;2'!AN60</f>
        <v>8487166.0899999999</v>
      </c>
      <c r="BI60" s="917">
        <f t="shared" si="60"/>
        <v>8724852</v>
      </c>
      <c r="BJ60" s="918">
        <f t="shared" si="61"/>
        <v>237685.91000000015</v>
      </c>
      <c r="BK60" s="917">
        <f>'[10]Table 3 Levels 1&amp;2'!AP60</f>
        <v>47540696.030039996</v>
      </c>
      <c r="BL60" s="917">
        <f t="shared" si="62"/>
        <v>50699607.5</v>
      </c>
      <c r="BM60" s="918">
        <f t="shared" si="63"/>
        <v>3158911.4699600041</v>
      </c>
      <c r="BN60" s="917">
        <f>'[10]Table 3 Levels 1&amp;2'!AQ60</f>
        <v>5190.5989769669177</v>
      </c>
      <c r="BO60" s="917">
        <f t="shared" si="64"/>
        <v>5422.9979142154243</v>
      </c>
      <c r="BP60" s="918">
        <f t="shared" si="65"/>
        <v>232.39893724850663</v>
      </c>
      <c r="BQ60" s="904">
        <f>'[10]Table 3 Levels 1&amp;2'!C60</f>
        <v>9159</v>
      </c>
      <c r="BR60" s="904">
        <f t="shared" si="66"/>
        <v>9349</v>
      </c>
      <c r="BS60" s="329">
        <f t="shared" si="67"/>
        <v>190</v>
      </c>
      <c r="BT60" s="904">
        <f>'[10]Table 3 Levels 1&amp;2'!P60</f>
        <v>12231</v>
      </c>
      <c r="BU60" s="904">
        <f t="shared" si="68"/>
        <v>12561.55</v>
      </c>
      <c r="BV60" s="329">
        <f t="shared" si="69"/>
        <v>330.54999999999927</v>
      </c>
    </row>
    <row r="61" spans="1:74" s="919" customFormat="1" ht="15.6" customHeight="1">
      <c r="A61" s="903">
        <v>58</v>
      </c>
      <c r="B61" s="904" t="s">
        <v>95</v>
      </c>
      <c r="C61" s="904">
        <f>+'8_2.1.16 SIS'!AL60</f>
        <v>8614</v>
      </c>
      <c r="D61" s="905">
        <f>'[9]At-Risk'!AL60</f>
        <v>4959</v>
      </c>
      <c r="E61" s="905">
        <f t="shared" si="28"/>
        <v>1090.98</v>
      </c>
      <c r="F61" s="905">
        <f>[9]CTE!AL60</f>
        <v>3344</v>
      </c>
      <c r="G61" s="905">
        <f t="shared" si="29"/>
        <v>200.64</v>
      </c>
      <c r="H61" s="905">
        <f>[9]SWD!AL60</f>
        <v>1085</v>
      </c>
      <c r="I61" s="905">
        <f t="shared" si="30"/>
        <v>1627.5</v>
      </c>
      <c r="J61" s="905">
        <f>[9]GT!AL60</f>
        <v>224</v>
      </c>
      <c r="K61" s="905">
        <f t="shared" si="31"/>
        <v>134.4</v>
      </c>
      <c r="L61" s="905">
        <f t="shared" si="71"/>
        <v>0</v>
      </c>
      <c r="M61" s="907">
        <f t="shared" si="72"/>
        <v>0</v>
      </c>
      <c r="N61" s="905">
        <f t="shared" si="18"/>
        <v>0</v>
      </c>
      <c r="O61" s="905">
        <f t="shared" si="32"/>
        <v>3053.52</v>
      </c>
      <c r="P61" s="905">
        <f t="shared" si="73"/>
        <v>11667.52</v>
      </c>
      <c r="Q61" s="908">
        <f t="shared" si="33"/>
        <v>3961</v>
      </c>
      <c r="R61" s="908">
        <f t="shared" si="74"/>
        <v>46215047</v>
      </c>
      <c r="S61" s="908">
        <f>'6_Local Deduct Calc'!J64</f>
        <v>7339496</v>
      </c>
      <c r="T61" s="908">
        <f t="shared" si="34"/>
        <v>7339496</v>
      </c>
      <c r="U61" s="909">
        <f t="shared" si="35"/>
        <v>38875551</v>
      </c>
      <c r="V61" s="910">
        <f t="shared" si="70"/>
        <v>0.84119999999999995</v>
      </c>
      <c r="W61" s="910">
        <f t="shared" si="36"/>
        <v>0.1588</v>
      </c>
      <c r="X61" s="911">
        <f t="shared" si="75"/>
        <v>852.0427211516137</v>
      </c>
      <c r="Y61" s="908">
        <f>'7_Local Revenue'!AQ65</f>
        <v>20354390</v>
      </c>
      <c r="Z61" s="908">
        <f t="shared" si="37"/>
        <v>13014894</v>
      </c>
      <c r="AA61" s="325">
        <f t="shared" si="38"/>
        <v>0</v>
      </c>
      <c r="AB61" s="912">
        <f t="shared" si="39"/>
        <v>15713115.98</v>
      </c>
      <c r="AC61" s="912">
        <f t="shared" si="40"/>
        <v>13014894</v>
      </c>
      <c r="AD61" s="908">
        <f t="shared" si="41"/>
        <v>3554836.0875840001</v>
      </c>
      <c r="AE61" s="913">
        <f t="shared" si="42"/>
        <v>9460058</v>
      </c>
      <c r="AF61" s="912">
        <f t="shared" si="43"/>
        <v>1098</v>
      </c>
      <c r="AG61" s="914">
        <f t="shared" si="44"/>
        <v>0.72689999999999999</v>
      </c>
      <c r="AH61" s="913">
        <f t="shared" si="45"/>
        <v>48335609</v>
      </c>
      <c r="AI61" s="912">
        <f t="shared" si="76"/>
        <v>5611</v>
      </c>
      <c r="AJ61" s="913">
        <f>+'3A_Level 3'!O63</f>
        <v>1453432</v>
      </c>
      <c r="AK61" s="912">
        <f t="shared" si="77"/>
        <v>168.72904573949384</v>
      </c>
      <c r="AL61" s="913">
        <f t="shared" si="46"/>
        <v>49789041</v>
      </c>
      <c r="AM61" s="912">
        <f t="shared" si="78"/>
        <v>5780.0140469003945</v>
      </c>
      <c r="AN61" s="915">
        <f>+'3A_Level 3'!P63</f>
        <v>7457735</v>
      </c>
      <c r="AO61" s="916">
        <f t="shared" si="79"/>
        <v>865.76909681913162</v>
      </c>
      <c r="AP61" s="913">
        <f t="shared" si="47"/>
        <v>55793344</v>
      </c>
      <c r="AQ61" s="912">
        <f t="shared" si="48"/>
        <v>6477.0540979800326</v>
      </c>
      <c r="AR61" s="914">
        <f t="shared" si="49"/>
        <v>0.73269867754699047</v>
      </c>
      <c r="AS61" s="917">
        <f t="shared" si="50"/>
        <v>5</v>
      </c>
      <c r="AT61" s="912">
        <f t="shared" si="51"/>
        <v>20354390</v>
      </c>
      <c r="AU61" s="912">
        <f t="shared" si="80"/>
        <v>2362.94</v>
      </c>
      <c r="AV61" s="917">
        <f t="shared" si="52"/>
        <v>64</v>
      </c>
      <c r="AW61" s="914">
        <f t="shared" si="53"/>
        <v>0.26730132245300958</v>
      </c>
      <c r="AX61" s="917">
        <f t="shared" si="54"/>
        <v>76147734</v>
      </c>
      <c r="AY61" s="918">
        <f t="shared" si="81"/>
        <v>8839.9969816577668</v>
      </c>
      <c r="AZ61" s="917">
        <f t="shared" si="55"/>
        <v>54</v>
      </c>
      <c r="BB61" s="917">
        <f>'[10]Table 3 Levels 1&amp;2'!U61</f>
        <v>38960732</v>
      </c>
      <c r="BC61" s="917">
        <f t="shared" si="56"/>
        <v>38875551</v>
      </c>
      <c r="BD61" s="918">
        <f t="shared" si="57"/>
        <v>-85181</v>
      </c>
      <c r="BE61" s="917">
        <f>'[10]Table 3 Levels 1&amp;2'!AE61</f>
        <v>9167485.6833439991</v>
      </c>
      <c r="BF61" s="917">
        <f t="shared" si="58"/>
        <v>9460058</v>
      </c>
      <c r="BG61" s="918">
        <f t="shared" si="59"/>
        <v>292572.31665600091</v>
      </c>
      <c r="BH61" s="917">
        <f>'[10]Table 3 Levels 1&amp;2'!AN61</f>
        <v>7449070.7999999998</v>
      </c>
      <c r="BI61" s="917">
        <f t="shared" si="60"/>
        <v>7457735</v>
      </c>
      <c r="BJ61" s="918">
        <f t="shared" si="61"/>
        <v>8664.2000000001863</v>
      </c>
      <c r="BK61" s="917">
        <f>'[10]Table 3 Levels 1&amp;2'!AP61</f>
        <v>55577288.483343996</v>
      </c>
      <c r="BL61" s="917">
        <f t="shared" si="62"/>
        <v>55793344</v>
      </c>
      <c r="BM61" s="918">
        <f t="shared" si="63"/>
        <v>216055.51665600389</v>
      </c>
      <c r="BN61" s="917">
        <f>'[10]Table 3 Levels 1&amp;2'!AQ61</f>
        <v>6410.2985563257207</v>
      </c>
      <c r="BO61" s="917">
        <f t="shared" si="64"/>
        <v>6477.0540979800326</v>
      </c>
      <c r="BP61" s="918">
        <f t="shared" si="65"/>
        <v>66.755541654311855</v>
      </c>
      <c r="BQ61" s="904">
        <f>'[10]Table 3 Levels 1&amp;2'!C61</f>
        <v>8670</v>
      </c>
      <c r="BR61" s="904">
        <f t="shared" si="66"/>
        <v>8614</v>
      </c>
      <c r="BS61" s="329">
        <f t="shared" si="67"/>
        <v>-56</v>
      </c>
      <c r="BT61" s="904">
        <f>'[10]Table 3 Levels 1&amp;2'!P61</f>
        <v>11671</v>
      </c>
      <c r="BU61" s="904">
        <f t="shared" si="68"/>
        <v>11667.52</v>
      </c>
      <c r="BV61" s="329">
        <f t="shared" si="69"/>
        <v>-3.4799999999995634</v>
      </c>
    </row>
    <row r="62" spans="1:74" s="919" customFormat="1" ht="15.6" customHeight="1">
      <c r="A62" s="903">
        <v>59</v>
      </c>
      <c r="B62" s="904" t="s">
        <v>96</v>
      </c>
      <c r="C62" s="904">
        <f>+'8_2.1.16 SIS'!AL61</f>
        <v>5217</v>
      </c>
      <c r="D62" s="905">
        <f>'[9]At-Risk'!AL61</f>
        <v>4376</v>
      </c>
      <c r="E62" s="905">
        <f t="shared" si="28"/>
        <v>962.72</v>
      </c>
      <c r="F62" s="905">
        <f>[9]CTE!AL61</f>
        <v>2425.5</v>
      </c>
      <c r="G62" s="905">
        <f t="shared" si="29"/>
        <v>145.53</v>
      </c>
      <c r="H62" s="905">
        <f>[9]SWD!AL61</f>
        <v>854</v>
      </c>
      <c r="I62" s="905">
        <f t="shared" si="30"/>
        <v>1281</v>
      </c>
      <c r="J62" s="905">
        <f>[9]GT!AL61</f>
        <v>341</v>
      </c>
      <c r="K62" s="905">
        <f t="shared" si="31"/>
        <v>204.6</v>
      </c>
      <c r="L62" s="905">
        <f t="shared" si="71"/>
        <v>2283</v>
      </c>
      <c r="M62" s="907">
        <f t="shared" si="72"/>
        <v>6.0879999999999997E-2</v>
      </c>
      <c r="N62" s="905">
        <f t="shared" si="18"/>
        <v>317.61095999999998</v>
      </c>
      <c r="O62" s="905">
        <f t="shared" si="32"/>
        <v>2911.4609599999999</v>
      </c>
      <c r="P62" s="905">
        <f t="shared" si="73"/>
        <v>8128.4609600000003</v>
      </c>
      <c r="Q62" s="908">
        <f t="shared" si="33"/>
        <v>3961</v>
      </c>
      <c r="R62" s="908">
        <f t="shared" si="74"/>
        <v>32196834</v>
      </c>
      <c r="S62" s="908">
        <f>'6_Local Deduct Calc'!J65</f>
        <v>3459809</v>
      </c>
      <c r="T62" s="908">
        <f t="shared" si="34"/>
        <v>3459809</v>
      </c>
      <c r="U62" s="909">
        <f t="shared" si="35"/>
        <v>28737025</v>
      </c>
      <c r="V62" s="910">
        <f t="shared" si="70"/>
        <v>0.89249999999999996</v>
      </c>
      <c r="W62" s="910">
        <f t="shared" si="36"/>
        <v>0.1075</v>
      </c>
      <c r="X62" s="911">
        <f t="shared" si="75"/>
        <v>663.1797968180947</v>
      </c>
      <c r="Y62" s="908">
        <f>'7_Local Revenue'!AQ66</f>
        <v>8299167</v>
      </c>
      <c r="Z62" s="908">
        <f t="shared" si="37"/>
        <v>4839358</v>
      </c>
      <c r="AA62" s="325">
        <f t="shared" si="38"/>
        <v>0</v>
      </c>
      <c r="AB62" s="912">
        <f t="shared" si="39"/>
        <v>10946923.560000001</v>
      </c>
      <c r="AC62" s="912">
        <f t="shared" si="40"/>
        <v>4839358</v>
      </c>
      <c r="AD62" s="908">
        <f t="shared" si="41"/>
        <v>894797.29419999989</v>
      </c>
      <c r="AE62" s="913">
        <f t="shared" si="42"/>
        <v>3944561</v>
      </c>
      <c r="AF62" s="912">
        <f t="shared" si="43"/>
        <v>756</v>
      </c>
      <c r="AG62" s="914">
        <f t="shared" si="44"/>
        <v>0.81510000000000005</v>
      </c>
      <c r="AH62" s="913">
        <f t="shared" si="45"/>
        <v>32681586</v>
      </c>
      <c r="AI62" s="912">
        <f t="shared" si="76"/>
        <v>6264</v>
      </c>
      <c r="AJ62" s="913">
        <f>+'3A_Level 3'!O64</f>
        <v>880259</v>
      </c>
      <c r="AK62" s="912">
        <f t="shared" si="77"/>
        <v>168.72896300555874</v>
      </c>
      <c r="AL62" s="913">
        <f t="shared" si="46"/>
        <v>33561845</v>
      </c>
      <c r="AM62" s="912">
        <f t="shared" si="78"/>
        <v>6433.1694460417866</v>
      </c>
      <c r="AN62" s="915">
        <f>+'3A_Level 3'!P64</f>
        <v>4477485</v>
      </c>
      <c r="AO62" s="916">
        <f t="shared" si="79"/>
        <v>858.24899367452554</v>
      </c>
      <c r="AP62" s="913">
        <f t="shared" si="47"/>
        <v>37159071</v>
      </c>
      <c r="AQ62" s="912">
        <f t="shared" si="48"/>
        <v>7122.6894767107533</v>
      </c>
      <c r="AR62" s="914">
        <f t="shared" si="49"/>
        <v>0.81743315700005792</v>
      </c>
      <c r="AS62" s="917">
        <f t="shared" si="50"/>
        <v>1</v>
      </c>
      <c r="AT62" s="912">
        <f t="shared" si="51"/>
        <v>8299167</v>
      </c>
      <c r="AU62" s="912">
        <f t="shared" si="80"/>
        <v>1590.79</v>
      </c>
      <c r="AV62" s="917">
        <f t="shared" si="52"/>
        <v>69</v>
      </c>
      <c r="AW62" s="914">
        <f t="shared" si="53"/>
        <v>0.18256684299994205</v>
      </c>
      <c r="AX62" s="917">
        <f t="shared" si="54"/>
        <v>45458238</v>
      </c>
      <c r="AY62" s="918">
        <f t="shared" si="81"/>
        <v>8713.4824611845888</v>
      </c>
      <c r="AZ62" s="917">
        <f t="shared" si="55"/>
        <v>58</v>
      </c>
      <c r="BB62" s="917">
        <f>'[10]Table 3 Levels 1&amp;2'!U62</f>
        <v>28445164</v>
      </c>
      <c r="BC62" s="917">
        <f t="shared" si="56"/>
        <v>28737025</v>
      </c>
      <c r="BD62" s="918">
        <f t="shared" si="57"/>
        <v>291861</v>
      </c>
      <c r="BE62" s="917">
        <f>'[10]Table 3 Levels 1&amp;2'!AE62</f>
        <v>3911259.70242</v>
      </c>
      <c r="BF62" s="917">
        <f t="shared" si="58"/>
        <v>3944561</v>
      </c>
      <c r="BG62" s="918">
        <f t="shared" si="59"/>
        <v>33301.297580000013</v>
      </c>
      <c r="BH62" s="917">
        <f>'[10]Table 3 Levels 1&amp;2'!AN62</f>
        <v>4403070.4000000004</v>
      </c>
      <c r="BI62" s="917">
        <f t="shared" si="60"/>
        <v>4477485</v>
      </c>
      <c r="BJ62" s="918">
        <f t="shared" si="61"/>
        <v>74414.599999999627</v>
      </c>
      <c r="BK62" s="917">
        <f>'[10]Table 3 Levels 1&amp;2'!AP62</f>
        <v>36759494.102420002</v>
      </c>
      <c r="BL62" s="917">
        <f t="shared" si="62"/>
        <v>37159071</v>
      </c>
      <c r="BM62" s="918">
        <f t="shared" si="63"/>
        <v>399576.89757999778</v>
      </c>
      <c r="BN62" s="917">
        <f>'[10]Table 3 Levels 1&amp;2'!AQ62</f>
        <v>7110.1535981470024</v>
      </c>
      <c r="BO62" s="917">
        <f t="shared" si="64"/>
        <v>7122.6894767107533</v>
      </c>
      <c r="BP62" s="918">
        <f t="shared" si="65"/>
        <v>12.535878563750884</v>
      </c>
      <c r="BQ62" s="904">
        <f>'[10]Table 3 Levels 1&amp;2'!C62</f>
        <v>5170</v>
      </c>
      <c r="BR62" s="904">
        <f t="shared" si="66"/>
        <v>5217</v>
      </c>
      <c r="BS62" s="329">
        <f t="shared" si="67"/>
        <v>47</v>
      </c>
      <c r="BT62" s="904">
        <f>'[10]Table 3 Levels 1&amp;2'!P62</f>
        <v>8019</v>
      </c>
      <c r="BU62" s="904">
        <f t="shared" si="68"/>
        <v>8128.4609600000003</v>
      </c>
      <c r="BV62" s="329">
        <f t="shared" si="69"/>
        <v>109.46096000000034</v>
      </c>
    </row>
    <row r="63" spans="1:74" s="939" customFormat="1" ht="15.6" customHeight="1">
      <c r="A63" s="921">
        <v>60</v>
      </c>
      <c r="B63" s="922" t="s">
        <v>97</v>
      </c>
      <c r="C63" s="922">
        <f>+'8_2.1.16 SIS'!AL62</f>
        <v>6237</v>
      </c>
      <c r="D63" s="923">
        <f>'[9]At-Risk'!AL62</f>
        <v>4346</v>
      </c>
      <c r="E63" s="923">
        <f t="shared" si="28"/>
        <v>956.12</v>
      </c>
      <c r="F63" s="923">
        <f>[9]CTE!AL62</f>
        <v>2619</v>
      </c>
      <c r="G63" s="923">
        <f t="shared" si="29"/>
        <v>157.13999999999999</v>
      </c>
      <c r="H63" s="923">
        <f>[9]SWD!AL62</f>
        <v>788</v>
      </c>
      <c r="I63" s="923">
        <f t="shared" si="30"/>
        <v>1182</v>
      </c>
      <c r="J63" s="923">
        <f>[9]GT!AL62</f>
        <v>344</v>
      </c>
      <c r="K63" s="923">
        <f t="shared" si="31"/>
        <v>206.4</v>
      </c>
      <c r="L63" s="923">
        <f t="shared" si="71"/>
        <v>1263</v>
      </c>
      <c r="M63" s="924">
        <f t="shared" si="72"/>
        <v>3.3680000000000002E-2</v>
      </c>
      <c r="N63" s="923">
        <f t="shared" si="18"/>
        <v>210.06216000000001</v>
      </c>
      <c r="O63" s="923">
        <f t="shared" si="32"/>
        <v>2711.7221600000003</v>
      </c>
      <c r="P63" s="925">
        <f t="shared" si="73"/>
        <v>8948.7221600000012</v>
      </c>
      <c r="Q63" s="926">
        <f t="shared" si="33"/>
        <v>3961</v>
      </c>
      <c r="R63" s="926">
        <f t="shared" si="74"/>
        <v>35445888</v>
      </c>
      <c r="S63" s="926">
        <f>'6_Local Deduct Calc'!J66</f>
        <v>9535695</v>
      </c>
      <c r="T63" s="926">
        <f t="shared" si="34"/>
        <v>9535695</v>
      </c>
      <c r="U63" s="927">
        <f t="shared" si="35"/>
        <v>25910193</v>
      </c>
      <c r="V63" s="928">
        <f t="shared" si="70"/>
        <v>0.73099999999999998</v>
      </c>
      <c r="W63" s="929">
        <f t="shared" si="36"/>
        <v>0.26900000000000002</v>
      </c>
      <c r="X63" s="930">
        <f t="shared" si="75"/>
        <v>1528.8912938912938</v>
      </c>
      <c r="Y63" s="926">
        <f>'7_Local Revenue'!AQ67</f>
        <v>25655119</v>
      </c>
      <c r="Z63" s="926">
        <f t="shared" si="37"/>
        <v>16119424</v>
      </c>
      <c r="AA63" s="931">
        <f t="shared" si="38"/>
        <v>0</v>
      </c>
      <c r="AB63" s="932">
        <f t="shared" si="39"/>
        <v>12051601.920000002</v>
      </c>
      <c r="AC63" s="932">
        <f t="shared" si="40"/>
        <v>12051601.920000002</v>
      </c>
      <c r="AD63" s="926">
        <f t="shared" si="41"/>
        <v>5576035.1763456017</v>
      </c>
      <c r="AE63" s="933">
        <f t="shared" si="42"/>
        <v>6475567</v>
      </c>
      <c r="AF63" s="932">
        <f t="shared" si="43"/>
        <v>1038</v>
      </c>
      <c r="AG63" s="934">
        <f t="shared" si="44"/>
        <v>0.5373</v>
      </c>
      <c r="AH63" s="933">
        <f t="shared" si="45"/>
        <v>32385760</v>
      </c>
      <c r="AI63" s="932">
        <f t="shared" si="76"/>
        <v>5193</v>
      </c>
      <c r="AJ63" s="933">
        <f>+'3A_Level 3'!O65</f>
        <v>1052363</v>
      </c>
      <c r="AK63" s="932">
        <f t="shared" si="77"/>
        <v>168.72903639570308</v>
      </c>
      <c r="AL63" s="933">
        <f t="shared" si="46"/>
        <v>33438123</v>
      </c>
      <c r="AM63" s="932">
        <f t="shared" si="78"/>
        <v>5361.2510822510822</v>
      </c>
      <c r="AN63" s="935">
        <f>+'3A_Level 3'!P65</f>
        <v>4757390</v>
      </c>
      <c r="AO63" s="936">
        <f t="shared" si="79"/>
        <v>762.76895943562613</v>
      </c>
      <c r="AP63" s="933">
        <f t="shared" si="47"/>
        <v>37143150</v>
      </c>
      <c r="AQ63" s="932">
        <f t="shared" si="48"/>
        <v>5955.2910052910056</v>
      </c>
      <c r="AR63" s="934">
        <f t="shared" si="49"/>
        <v>0.63243431555347673</v>
      </c>
      <c r="AS63" s="937">
        <f t="shared" si="50"/>
        <v>33</v>
      </c>
      <c r="AT63" s="932">
        <f t="shared" si="51"/>
        <v>21587296.920000002</v>
      </c>
      <c r="AU63" s="932">
        <f t="shared" si="80"/>
        <v>3461.17</v>
      </c>
      <c r="AV63" s="937">
        <f t="shared" si="52"/>
        <v>34</v>
      </c>
      <c r="AW63" s="934">
        <f t="shared" si="53"/>
        <v>0.36756568444652321</v>
      </c>
      <c r="AX63" s="937">
        <f t="shared" si="54"/>
        <v>58730446.920000002</v>
      </c>
      <c r="AY63" s="938">
        <f t="shared" si="81"/>
        <v>9416.457739297739</v>
      </c>
      <c r="AZ63" s="937">
        <f t="shared" si="55"/>
        <v>23</v>
      </c>
      <c r="BB63" s="937">
        <f>'[10]Table 3 Levels 1&amp;2'!U63</f>
        <v>26195102</v>
      </c>
      <c r="BC63" s="937">
        <f t="shared" si="56"/>
        <v>25910193</v>
      </c>
      <c r="BD63" s="938">
        <f t="shared" si="57"/>
        <v>-284909</v>
      </c>
      <c r="BE63" s="937">
        <f>'[10]Table 3 Levels 1&amp;2'!AE63</f>
        <v>6594597.3801840004</v>
      </c>
      <c r="BF63" s="937">
        <f t="shared" si="58"/>
        <v>6475567</v>
      </c>
      <c r="BG63" s="938">
        <f t="shared" si="59"/>
        <v>-119030.38018400036</v>
      </c>
      <c r="BH63" s="937">
        <f>'[10]Table 3 Levels 1&amp;2'!AN63</f>
        <v>4802485.0399999991</v>
      </c>
      <c r="BI63" s="937">
        <f t="shared" si="60"/>
        <v>4757390</v>
      </c>
      <c r="BJ63" s="938">
        <f t="shared" si="61"/>
        <v>-45095.039999999106</v>
      </c>
      <c r="BK63" s="937">
        <f>'[10]Table 3 Levels 1&amp;2'!AP63</f>
        <v>37592184.420184001</v>
      </c>
      <c r="BL63" s="937">
        <f t="shared" si="62"/>
        <v>37143150</v>
      </c>
      <c r="BM63" s="938">
        <f t="shared" si="63"/>
        <v>-449034.42018400133</v>
      </c>
      <c r="BN63" s="937">
        <f>'[10]Table 3 Levels 1&amp;2'!AQ63</f>
        <v>5919.0969013043614</v>
      </c>
      <c r="BO63" s="937">
        <f t="shared" si="64"/>
        <v>5955.2910052910056</v>
      </c>
      <c r="BP63" s="938">
        <f t="shared" si="65"/>
        <v>36.194103986644222</v>
      </c>
      <c r="BQ63" s="922">
        <f>'[10]Table 3 Levels 1&amp;2'!C63</f>
        <v>6351</v>
      </c>
      <c r="BR63" s="922">
        <f t="shared" si="66"/>
        <v>6237</v>
      </c>
      <c r="BS63" s="940">
        <f t="shared" si="67"/>
        <v>-114</v>
      </c>
      <c r="BT63" s="922">
        <f>'[10]Table 3 Levels 1&amp;2'!P63</f>
        <v>8998</v>
      </c>
      <c r="BU63" s="922">
        <f t="shared" si="68"/>
        <v>8948.7221600000012</v>
      </c>
      <c r="BV63" s="940">
        <f t="shared" si="69"/>
        <v>-49.277839999998832</v>
      </c>
    </row>
    <row r="64" spans="1:74" s="919" customFormat="1" ht="15.6" customHeight="1">
      <c r="A64" s="903">
        <v>61</v>
      </c>
      <c r="B64" s="904" t="s">
        <v>98</v>
      </c>
      <c r="C64" s="905">
        <f>+'8_2.1.16 SIS'!AL63</f>
        <v>3609</v>
      </c>
      <c r="D64" s="905">
        <f>'[9]At-Risk'!AL63</f>
        <v>2523</v>
      </c>
      <c r="E64" s="905">
        <f t="shared" si="28"/>
        <v>555.06000000000006</v>
      </c>
      <c r="F64" s="905">
        <f>[9]CTE!AL63</f>
        <v>1268.5</v>
      </c>
      <c r="G64" s="905">
        <f t="shared" si="29"/>
        <v>76.11</v>
      </c>
      <c r="H64" s="905">
        <f>[9]SWD!AL63</f>
        <v>380</v>
      </c>
      <c r="I64" s="905">
        <f t="shared" si="30"/>
        <v>570</v>
      </c>
      <c r="J64" s="905">
        <f>[9]GT!AL63</f>
        <v>187</v>
      </c>
      <c r="K64" s="905">
        <f t="shared" si="31"/>
        <v>112.2</v>
      </c>
      <c r="L64" s="906">
        <f t="shared" si="71"/>
        <v>3891</v>
      </c>
      <c r="M64" s="907">
        <f t="shared" si="72"/>
        <v>0.10376000000000001</v>
      </c>
      <c r="N64" s="905">
        <f t="shared" si="18"/>
        <v>374.46984000000003</v>
      </c>
      <c r="O64" s="905">
        <f t="shared" si="32"/>
        <v>1687.8398400000001</v>
      </c>
      <c r="P64" s="905">
        <f t="shared" si="73"/>
        <v>5296.8398400000005</v>
      </c>
      <c r="Q64" s="908">
        <f t="shared" si="33"/>
        <v>3961</v>
      </c>
      <c r="R64" s="908">
        <f t="shared" si="74"/>
        <v>20980783</v>
      </c>
      <c r="S64" s="908">
        <f>'6_Local Deduct Calc'!J67</f>
        <v>11848463</v>
      </c>
      <c r="T64" s="908">
        <f t="shared" si="34"/>
        <v>11848463</v>
      </c>
      <c r="U64" s="909">
        <f t="shared" si="35"/>
        <v>9132320</v>
      </c>
      <c r="V64" s="910">
        <f t="shared" si="70"/>
        <v>0.43530000000000002</v>
      </c>
      <c r="W64" s="910">
        <f t="shared" si="36"/>
        <v>0.56469999999999998</v>
      </c>
      <c r="X64" s="911">
        <f t="shared" si="75"/>
        <v>3283.0321418675535</v>
      </c>
      <c r="Y64" s="908">
        <f>'7_Local Revenue'!AQ68</f>
        <v>29190353</v>
      </c>
      <c r="Z64" s="908">
        <f t="shared" si="37"/>
        <v>17341890</v>
      </c>
      <c r="AA64" s="325">
        <f t="shared" si="38"/>
        <v>0</v>
      </c>
      <c r="AB64" s="912">
        <f t="shared" si="39"/>
        <v>7133466.2200000007</v>
      </c>
      <c r="AC64" s="912">
        <f t="shared" si="40"/>
        <v>7133466.2200000007</v>
      </c>
      <c r="AD64" s="908">
        <f t="shared" si="41"/>
        <v>6928621.6040264806</v>
      </c>
      <c r="AE64" s="913">
        <f t="shared" si="42"/>
        <v>204845</v>
      </c>
      <c r="AF64" s="912">
        <f t="shared" si="43"/>
        <v>57</v>
      </c>
      <c r="AG64" s="914">
        <f t="shared" si="44"/>
        <v>2.87E-2</v>
      </c>
      <c r="AH64" s="913">
        <f t="shared" si="45"/>
        <v>9337165</v>
      </c>
      <c r="AI64" s="912">
        <f t="shared" si="76"/>
        <v>2587</v>
      </c>
      <c r="AJ64" s="913">
        <f>+'3A_Level 3'!O66</f>
        <v>608943</v>
      </c>
      <c r="AK64" s="912">
        <f t="shared" si="77"/>
        <v>168.72901080631755</v>
      </c>
      <c r="AL64" s="913">
        <f t="shared" si="46"/>
        <v>9946108</v>
      </c>
      <c r="AM64" s="912">
        <f t="shared" si="78"/>
        <v>2755.9179828207261</v>
      </c>
      <c r="AN64" s="915">
        <f>+'3A_Level 3'!P66</f>
        <v>3617802</v>
      </c>
      <c r="AO64" s="916">
        <f t="shared" si="79"/>
        <v>1002.4389027431422</v>
      </c>
      <c r="AP64" s="913">
        <f t="shared" si="47"/>
        <v>12954967</v>
      </c>
      <c r="AQ64" s="912">
        <f t="shared" si="48"/>
        <v>3589.6278747575507</v>
      </c>
      <c r="AR64" s="914">
        <f t="shared" si="49"/>
        <v>0.40564264325370314</v>
      </c>
      <c r="AS64" s="917">
        <f t="shared" si="50"/>
        <v>61</v>
      </c>
      <c r="AT64" s="912">
        <f t="shared" si="51"/>
        <v>18981929.219999999</v>
      </c>
      <c r="AU64" s="912">
        <f t="shared" si="80"/>
        <v>5259.61</v>
      </c>
      <c r="AV64" s="917">
        <f t="shared" si="52"/>
        <v>9</v>
      </c>
      <c r="AW64" s="914">
        <f t="shared" si="53"/>
        <v>0.59435735674629686</v>
      </c>
      <c r="AX64" s="917">
        <f t="shared" si="54"/>
        <v>31936896.219999999</v>
      </c>
      <c r="AY64" s="918">
        <f t="shared" si="81"/>
        <v>8849.2369686893871</v>
      </c>
      <c r="AZ64" s="917">
        <f t="shared" si="55"/>
        <v>53</v>
      </c>
      <c r="BB64" s="917">
        <f>'[10]Table 3 Levels 1&amp;2'!U64</f>
        <v>9810036.5</v>
      </c>
      <c r="BC64" s="917">
        <f t="shared" si="56"/>
        <v>9132320</v>
      </c>
      <c r="BD64" s="918">
        <f t="shared" si="57"/>
        <v>-677716.5</v>
      </c>
      <c r="BE64" s="917">
        <f>'[10]Table 3 Levels 1&amp;2'!AE64</f>
        <v>532134.33795456123</v>
      </c>
      <c r="BF64" s="917">
        <f t="shared" si="58"/>
        <v>204845</v>
      </c>
      <c r="BG64" s="918">
        <f t="shared" si="59"/>
        <v>-327289.33795456123</v>
      </c>
      <c r="BH64" s="917">
        <f>'[10]Table 3 Levels 1&amp;2'!AN64</f>
        <v>3632852.0799999996</v>
      </c>
      <c r="BI64" s="917">
        <f t="shared" si="60"/>
        <v>3617802</v>
      </c>
      <c r="BJ64" s="918">
        <f t="shared" si="61"/>
        <v>-15050.079999999609</v>
      </c>
      <c r="BK64" s="917">
        <f>'[10]Table 3 Levels 1&amp;2'!AP64</f>
        <v>13975022.917954562</v>
      </c>
      <c r="BL64" s="917">
        <f t="shared" si="62"/>
        <v>12954967</v>
      </c>
      <c r="BM64" s="918">
        <f t="shared" si="63"/>
        <v>-1020055.9179545622</v>
      </c>
      <c r="BN64" s="917">
        <f>'[10]Table 3 Levels 1&amp;2'!AQ64</f>
        <v>3830.872510404211</v>
      </c>
      <c r="BO64" s="917">
        <f t="shared" si="64"/>
        <v>3589.6278747575507</v>
      </c>
      <c r="BP64" s="918">
        <f t="shared" si="65"/>
        <v>-241.2446356466603</v>
      </c>
      <c r="BQ64" s="905">
        <f>'[10]Table 3 Levels 1&amp;2'!C64</f>
        <v>3648</v>
      </c>
      <c r="BR64" s="905">
        <f t="shared" si="66"/>
        <v>3609</v>
      </c>
      <c r="BS64" s="920">
        <f t="shared" si="67"/>
        <v>-39</v>
      </c>
      <c r="BT64" s="905">
        <f>'[10]Table 3 Levels 1&amp;2'!P64</f>
        <v>5368</v>
      </c>
      <c r="BU64" s="905">
        <f t="shared" si="68"/>
        <v>5296.8398400000005</v>
      </c>
      <c r="BV64" s="920">
        <f t="shared" si="69"/>
        <v>-71.160159999999451</v>
      </c>
    </row>
    <row r="65" spans="1:74" s="919" customFormat="1" ht="15.6" customHeight="1">
      <c r="A65" s="903">
        <v>62</v>
      </c>
      <c r="B65" s="904" t="s">
        <v>99</v>
      </c>
      <c r="C65" s="904">
        <f>+'8_2.1.16 SIS'!AL64</f>
        <v>2078</v>
      </c>
      <c r="D65" s="905">
        <f>'[9]At-Risk'!AL64</f>
        <v>1613</v>
      </c>
      <c r="E65" s="905">
        <f t="shared" si="28"/>
        <v>354.86</v>
      </c>
      <c r="F65" s="905">
        <f>[9]CTE!AL64</f>
        <v>847.5</v>
      </c>
      <c r="G65" s="905">
        <f t="shared" si="29"/>
        <v>50.85</v>
      </c>
      <c r="H65" s="905">
        <f>[9]SWD!AL64</f>
        <v>266</v>
      </c>
      <c r="I65" s="905">
        <f t="shared" si="30"/>
        <v>399</v>
      </c>
      <c r="J65" s="905">
        <f>[9]GT!AL64</f>
        <v>6</v>
      </c>
      <c r="K65" s="905">
        <f t="shared" si="31"/>
        <v>3.5999999999999996</v>
      </c>
      <c r="L65" s="905">
        <f t="shared" si="71"/>
        <v>5422</v>
      </c>
      <c r="M65" s="907">
        <f t="shared" si="72"/>
        <v>0.14459</v>
      </c>
      <c r="N65" s="905">
        <f t="shared" si="18"/>
        <v>300.45801999999998</v>
      </c>
      <c r="O65" s="905">
        <f t="shared" si="32"/>
        <v>1108.76802</v>
      </c>
      <c r="P65" s="905">
        <f t="shared" si="73"/>
        <v>3186.76802</v>
      </c>
      <c r="Q65" s="908">
        <f t="shared" si="33"/>
        <v>3961</v>
      </c>
      <c r="R65" s="908">
        <f t="shared" si="74"/>
        <v>12622788</v>
      </c>
      <c r="S65" s="908">
        <f>'6_Local Deduct Calc'!J68</f>
        <v>2023162.5</v>
      </c>
      <c r="T65" s="908">
        <f t="shared" si="34"/>
        <v>2023162.5</v>
      </c>
      <c r="U65" s="909">
        <f t="shared" si="35"/>
        <v>10599625.5</v>
      </c>
      <c r="V65" s="910">
        <f t="shared" si="70"/>
        <v>0.8397</v>
      </c>
      <c r="W65" s="910">
        <f t="shared" si="36"/>
        <v>0.1603</v>
      </c>
      <c r="X65" s="911">
        <f t="shared" si="75"/>
        <v>973.61044273339746</v>
      </c>
      <c r="Y65" s="908">
        <f>'7_Local Revenue'!AQ69</f>
        <v>4398213.5</v>
      </c>
      <c r="Z65" s="908">
        <f t="shared" si="37"/>
        <v>2375051</v>
      </c>
      <c r="AA65" s="325">
        <f t="shared" si="38"/>
        <v>0</v>
      </c>
      <c r="AB65" s="912">
        <f t="shared" si="39"/>
        <v>4291747.92</v>
      </c>
      <c r="AC65" s="912">
        <f t="shared" si="40"/>
        <v>2375051</v>
      </c>
      <c r="AD65" s="908">
        <f t="shared" si="41"/>
        <v>654839.56151600007</v>
      </c>
      <c r="AE65" s="913">
        <f t="shared" si="42"/>
        <v>1720211</v>
      </c>
      <c r="AF65" s="912">
        <f t="shared" si="43"/>
        <v>828</v>
      </c>
      <c r="AG65" s="914">
        <f t="shared" si="44"/>
        <v>0.72430000000000005</v>
      </c>
      <c r="AH65" s="913">
        <f t="shared" si="45"/>
        <v>12319836.5</v>
      </c>
      <c r="AI65" s="912">
        <f t="shared" si="76"/>
        <v>5929</v>
      </c>
      <c r="AJ65" s="913">
        <f>+'3A_Level 3'!O67</f>
        <v>350619</v>
      </c>
      <c r="AK65" s="912">
        <f t="shared" si="77"/>
        <v>168.72906641000964</v>
      </c>
      <c r="AL65" s="913">
        <f t="shared" si="46"/>
        <v>12670455.5</v>
      </c>
      <c r="AM65" s="912">
        <f t="shared" si="78"/>
        <v>6097.4280558229066</v>
      </c>
      <c r="AN65" s="915">
        <f>+'3A_Level 3'!P67</f>
        <v>1423033</v>
      </c>
      <c r="AO65" s="916">
        <f t="shared" si="79"/>
        <v>684.8089509143407</v>
      </c>
      <c r="AP65" s="913">
        <f t="shared" si="47"/>
        <v>13742869.5</v>
      </c>
      <c r="AQ65" s="912">
        <f t="shared" si="48"/>
        <v>6613.5079403272375</v>
      </c>
      <c r="AR65" s="914">
        <f t="shared" si="49"/>
        <v>0.75755507540536582</v>
      </c>
      <c r="AS65" s="917">
        <f t="shared" si="50"/>
        <v>3</v>
      </c>
      <c r="AT65" s="912">
        <f t="shared" si="51"/>
        <v>4398213.5</v>
      </c>
      <c r="AU65" s="912">
        <f t="shared" si="80"/>
        <v>2116.56</v>
      </c>
      <c r="AV65" s="917">
        <f t="shared" si="52"/>
        <v>66</v>
      </c>
      <c r="AW65" s="914">
        <f t="shared" si="53"/>
        <v>0.24244492459463418</v>
      </c>
      <c r="AX65" s="917">
        <f t="shared" si="54"/>
        <v>18141083</v>
      </c>
      <c r="AY65" s="918">
        <f t="shared" si="81"/>
        <v>8730.0688161693943</v>
      </c>
      <c r="AZ65" s="917">
        <f t="shared" si="55"/>
        <v>57</v>
      </c>
      <c r="BB65" s="917">
        <f>'[10]Table 3 Levels 1&amp;2'!U65</f>
        <v>10244399</v>
      </c>
      <c r="BC65" s="917">
        <f t="shared" si="56"/>
        <v>10599625.5</v>
      </c>
      <c r="BD65" s="918">
        <f t="shared" si="57"/>
        <v>355226.5</v>
      </c>
      <c r="BE65" s="917">
        <f>'[10]Table 3 Levels 1&amp;2'!AE65</f>
        <v>1613892.4060960002</v>
      </c>
      <c r="BF65" s="917">
        <f t="shared" si="58"/>
        <v>1720211</v>
      </c>
      <c r="BG65" s="918">
        <f t="shared" si="59"/>
        <v>106318.59390399978</v>
      </c>
      <c r="BH65" s="917">
        <f>'[10]Table 3 Levels 1&amp;2'!AN65</f>
        <v>1386955.6</v>
      </c>
      <c r="BI65" s="917">
        <f t="shared" si="60"/>
        <v>1423033</v>
      </c>
      <c r="BJ65" s="918">
        <f t="shared" si="61"/>
        <v>36077.399999999907</v>
      </c>
      <c r="BK65" s="917">
        <f>'[10]Table 3 Levels 1&amp;2'!AP65</f>
        <v>13245247.006096</v>
      </c>
      <c r="BL65" s="917">
        <f t="shared" si="62"/>
        <v>13742869.5</v>
      </c>
      <c r="BM65" s="918">
        <f t="shared" si="63"/>
        <v>497622.49390400015</v>
      </c>
      <c r="BN65" s="917">
        <f>'[10]Table 3 Levels 1&amp;2'!AQ65</f>
        <v>6476.8934015139366</v>
      </c>
      <c r="BO65" s="917">
        <f t="shared" si="64"/>
        <v>6613.5079403272375</v>
      </c>
      <c r="BP65" s="918">
        <f t="shared" si="65"/>
        <v>136.6145388133009</v>
      </c>
      <c r="BQ65" s="904">
        <f>'[10]Table 3 Levels 1&amp;2'!C65</f>
        <v>2045</v>
      </c>
      <c r="BR65" s="904">
        <f t="shared" si="66"/>
        <v>2078</v>
      </c>
      <c r="BS65" s="329">
        <f t="shared" si="67"/>
        <v>33</v>
      </c>
      <c r="BT65" s="904">
        <f>'[10]Table 3 Levels 1&amp;2'!P65</f>
        <v>3113</v>
      </c>
      <c r="BU65" s="904">
        <f t="shared" si="68"/>
        <v>3186.76802</v>
      </c>
      <c r="BV65" s="329">
        <f t="shared" si="69"/>
        <v>73.768019999999979</v>
      </c>
    </row>
    <row r="66" spans="1:74" s="919" customFormat="1" ht="15.6" customHeight="1">
      <c r="A66" s="903">
        <v>63</v>
      </c>
      <c r="B66" s="904" t="s">
        <v>100</v>
      </c>
      <c r="C66" s="904">
        <f>+'8_2.1.16 SIS'!AL65</f>
        <v>1942</v>
      </c>
      <c r="D66" s="905">
        <f>'[9]At-Risk'!AL65</f>
        <v>1028</v>
      </c>
      <c r="E66" s="905">
        <f t="shared" si="28"/>
        <v>226.16</v>
      </c>
      <c r="F66" s="905">
        <f>[9]CTE!AL65</f>
        <v>592.5</v>
      </c>
      <c r="G66" s="905">
        <f t="shared" si="29"/>
        <v>35.549999999999997</v>
      </c>
      <c r="H66" s="905">
        <f>[9]SWD!AL65</f>
        <v>265</v>
      </c>
      <c r="I66" s="905">
        <f t="shared" si="30"/>
        <v>397.5</v>
      </c>
      <c r="J66" s="905">
        <f>[9]GT!AL65</f>
        <v>146</v>
      </c>
      <c r="K66" s="905">
        <f t="shared" si="31"/>
        <v>87.6</v>
      </c>
      <c r="L66" s="905">
        <f t="shared" si="71"/>
        <v>5558</v>
      </c>
      <c r="M66" s="907">
        <f t="shared" si="72"/>
        <v>0.14821000000000001</v>
      </c>
      <c r="N66" s="905">
        <f t="shared" si="18"/>
        <v>287.82382000000001</v>
      </c>
      <c r="O66" s="905">
        <f t="shared" si="32"/>
        <v>1034.63382</v>
      </c>
      <c r="P66" s="905">
        <f t="shared" si="73"/>
        <v>2976.63382</v>
      </c>
      <c r="Q66" s="908">
        <f t="shared" si="33"/>
        <v>3961</v>
      </c>
      <c r="R66" s="908">
        <f t="shared" si="74"/>
        <v>11790447</v>
      </c>
      <c r="S66" s="908">
        <f>'6_Local Deduct Calc'!J69</f>
        <v>5742278</v>
      </c>
      <c r="T66" s="908">
        <f t="shared" si="34"/>
        <v>5742278</v>
      </c>
      <c r="U66" s="909">
        <f t="shared" si="35"/>
        <v>6048169</v>
      </c>
      <c r="V66" s="910">
        <f t="shared" si="70"/>
        <v>0.51300000000000001</v>
      </c>
      <c r="W66" s="910">
        <f t="shared" si="36"/>
        <v>0.48699999999999999</v>
      </c>
      <c r="X66" s="911">
        <f t="shared" si="75"/>
        <v>2956.8887744593203</v>
      </c>
      <c r="Y66" s="908">
        <f>'7_Local Revenue'!AQ70</f>
        <v>15311549</v>
      </c>
      <c r="Z66" s="908">
        <f t="shared" si="37"/>
        <v>9569271</v>
      </c>
      <c r="AA66" s="325">
        <f t="shared" si="38"/>
        <v>0</v>
      </c>
      <c r="AB66" s="912">
        <f t="shared" si="39"/>
        <v>4008751.9800000004</v>
      </c>
      <c r="AC66" s="912">
        <f t="shared" si="40"/>
        <v>4008751.9800000004</v>
      </c>
      <c r="AD66" s="908">
        <f t="shared" si="41"/>
        <v>3357891.0085272002</v>
      </c>
      <c r="AE66" s="913">
        <f t="shared" si="42"/>
        <v>650861</v>
      </c>
      <c r="AF66" s="912">
        <f t="shared" si="43"/>
        <v>335</v>
      </c>
      <c r="AG66" s="914">
        <f t="shared" si="44"/>
        <v>0.16239999999999999</v>
      </c>
      <c r="AH66" s="913">
        <f t="shared" si="45"/>
        <v>6699030</v>
      </c>
      <c r="AI66" s="912">
        <f t="shared" si="76"/>
        <v>3450</v>
      </c>
      <c r="AJ66" s="913">
        <f>+'3A_Level 3'!O68</f>
        <v>874356</v>
      </c>
      <c r="AK66" s="912">
        <f t="shared" si="77"/>
        <v>450.23480947476827</v>
      </c>
      <c r="AL66" s="913">
        <f t="shared" si="46"/>
        <v>7573386</v>
      </c>
      <c r="AM66" s="912">
        <f t="shared" si="78"/>
        <v>3899.786817713697</v>
      </c>
      <c r="AN66" s="915">
        <f>+'3A_Level 3'!P68</f>
        <v>2344042</v>
      </c>
      <c r="AO66" s="916">
        <f t="shared" si="79"/>
        <v>1207.0247167868176</v>
      </c>
      <c r="AP66" s="913">
        <f t="shared" si="47"/>
        <v>9043072</v>
      </c>
      <c r="AQ66" s="912">
        <f t="shared" si="48"/>
        <v>4656.5767250257468</v>
      </c>
      <c r="AR66" s="914">
        <f t="shared" si="49"/>
        <v>0.48116542145101204</v>
      </c>
      <c r="AS66" s="917">
        <f t="shared" si="50"/>
        <v>57</v>
      </c>
      <c r="AT66" s="912">
        <f t="shared" si="51"/>
        <v>9751029.9800000004</v>
      </c>
      <c r="AU66" s="912">
        <f t="shared" si="80"/>
        <v>5021.13</v>
      </c>
      <c r="AV66" s="917">
        <f t="shared" si="52"/>
        <v>11</v>
      </c>
      <c r="AW66" s="914">
        <f t="shared" si="53"/>
        <v>0.51883457854898796</v>
      </c>
      <c r="AX66" s="917">
        <f t="shared" si="54"/>
        <v>18794101.98</v>
      </c>
      <c r="AY66" s="918">
        <f t="shared" si="81"/>
        <v>9677.7044181256442</v>
      </c>
      <c r="AZ66" s="917">
        <f t="shared" si="55"/>
        <v>19</v>
      </c>
      <c r="BB66" s="917">
        <f>'[10]Table 3 Levels 1&amp;2'!U66</f>
        <v>6153723</v>
      </c>
      <c r="BC66" s="917">
        <f t="shared" si="56"/>
        <v>6048169</v>
      </c>
      <c r="BD66" s="918">
        <f t="shared" si="57"/>
        <v>-105554</v>
      </c>
      <c r="BE66" s="917">
        <f>'[10]Table 3 Levels 1&amp;2'!AE66</f>
        <v>680939.11514376011</v>
      </c>
      <c r="BF66" s="917">
        <f t="shared" si="58"/>
        <v>650861</v>
      </c>
      <c r="BG66" s="918">
        <f t="shared" si="59"/>
        <v>-30078.115143760107</v>
      </c>
      <c r="BH66" s="917">
        <f>'[10]Table 3 Levels 1&amp;2'!AN66</f>
        <v>2899420.2</v>
      </c>
      <c r="BI66" s="917">
        <f t="shared" si="60"/>
        <v>2344042</v>
      </c>
      <c r="BJ66" s="918">
        <f t="shared" si="61"/>
        <v>-555378.20000000019</v>
      </c>
      <c r="BK66" s="917">
        <f>'[10]Table 3 Levels 1&amp;2'!AP66</f>
        <v>9734082.3151437603</v>
      </c>
      <c r="BL66" s="917">
        <f t="shared" si="62"/>
        <v>9043072</v>
      </c>
      <c r="BM66" s="918">
        <f t="shared" si="63"/>
        <v>-691010.31514376029</v>
      </c>
      <c r="BN66" s="917">
        <f>'[10]Table 3 Levels 1&amp;2'!AQ66</f>
        <v>4916.2031894665452</v>
      </c>
      <c r="BO66" s="917">
        <f t="shared" si="64"/>
        <v>4656.5767250257468</v>
      </c>
      <c r="BP66" s="918">
        <f t="shared" si="65"/>
        <v>-259.62646444079837</v>
      </c>
      <c r="BQ66" s="904">
        <f>'[10]Table 3 Levels 1&amp;2'!C66</f>
        <v>1980</v>
      </c>
      <c r="BR66" s="904">
        <f t="shared" si="66"/>
        <v>1942</v>
      </c>
      <c r="BS66" s="329">
        <f t="shared" si="67"/>
        <v>-38</v>
      </c>
      <c r="BT66" s="904">
        <f>'[10]Table 3 Levels 1&amp;2'!P66</f>
        <v>3009</v>
      </c>
      <c r="BU66" s="904">
        <f t="shared" si="68"/>
        <v>2976.63382</v>
      </c>
      <c r="BV66" s="329">
        <f t="shared" si="69"/>
        <v>-32.366179999999986</v>
      </c>
    </row>
    <row r="67" spans="1:74" s="919" customFormat="1" ht="15.6" customHeight="1">
      <c r="A67" s="903">
        <v>64</v>
      </c>
      <c r="B67" s="904" t="s">
        <v>101</v>
      </c>
      <c r="C67" s="904">
        <f>+'8_2.1.16 SIS'!AL66</f>
        <v>2321</v>
      </c>
      <c r="D67" s="905">
        <f>'[9]At-Risk'!AL66</f>
        <v>1690</v>
      </c>
      <c r="E67" s="905">
        <f t="shared" si="28"/>
        <v>371.8</v>
      </c>
      <c r="F67" s="905">
        <f>[9]CTE!AL66</f>
        <v>1525.5</v>
      </c>
      <c r="G67" s="905">
        <f t="shared" si="29"/>
        <v>91.53</v>
      </c>
      <c r="H67" s="905">
        <f>[9]SWD!AL66</f>
        <v>342</v>
      </c>
      <c r="I67" s="905">
        <f t="shared" si="30"/>
        <v>513</v>
      </c>
      <c r="J67" s="905">
        <f>[9]GT!AL66</f>
        <v>67</v>
      </c>
      <c r="K67" s="905">
        <f t="shared" si="31"/>
        <v>40.199999999999996</v>
      </c>
      <c r="L67" s="905">
        <f t="shared" si="71"/>
        <v>5179</v>
      </c>
      <c r="M67" s="907">
        <f t="shared" si="72"/>
        <v>0.13811000000000001</v>
      </c>
      <c r="N67" s="905">
        <f t="shared" si="18"/>
        <v>320.55331000000001</v>
      </c>
      <c r="O67" s="905">
        <f t="shared" si="32"/>
        <v>1337.08331</v>
      </c>
      <c r="P67" s="905">
        <f t="shared" si="73"/>
        <v>3658.08331</v>
      </c>
      <c r="Q67" s="908">
        <f t="shared" si="33"/>
        <v>3961</v>
      </c>
      <c r="R67" s="908">
        <f t="shared" si="74"/>
        <v>14489668</v>
      </c>
      <c r="S67" s="908">
        <f>'6_Local Deduct Calc'!J70</f>
        <v>2799781</v>
      </c>
      <c r="T67" s="908">
        <f t="shared" si="34"/>
        <v>2799781</v>
      </c>
      <c r="U67" s="909">
        <f t="shared" si="35"/>
        <v>11689887</v>
      </c>
      <c r="V67" s="910">
        <f t="shared" si="70"/>
        <v>0.80679999999999996</v>
      </c>
      <c r="W67" s="910">
        <f t="shared" si="36"/>
        <v>0.19320000000000001</v>
      </c>
      <c r="X67" s="911">
        <f t="shared" si="75"/>
        <v>1206.282205945713</v>
      </c>
      <c r="Y67" s="908">
        <f>'7_Local Revenue'!AQ71</f>
        <v>7028786</v>
      </c>
      <c r="Z67" s="908">
        <f t="shared" si="37"/>
        <v>4229005</v>
      </c>
      <c r="AA67" s="325">
        <f t="shared" si="38"/>
        <v>0</v>
      </c>
      <c r="AB67" s="912">
        <f t="shared" si="39"/>
        <v>4926487.12</v>
      </c>
      <c r="AC67" s="912">
        <f t="shared" si="40"/>
        <v>4229005</v>
      </c>
      <c r="AD67" s="908">
        <f t="shared" si="41"/>
        <v>1405315.27752</v>
      </c>
      <c r="AE67" s="913">
        <f t="shared" si="42"/>
        <v>2823690</v>
      </c>
      <c r="AF67" s="912">
        <f t="shared" si="43"/>
        <v>1217</v>
      </c>
      <c r="AG67" s="914">
        <f t="shared" si="44"/>
        <v>0.66769999999999996</v>
      </c>
      <c r="AH67" s="913">
        <f t="shared" si="45"/>
        <v>14513577</v>
      </c>
      <c r="AI67" s="912">
        <f t="shared" si="76"/>
        <v>6253</v>
      </c>
      <c r="AJ67" s="913">
        <f>+'3A_Level 3'!O69</f>
        <v>391620</v>
      </c>
      <c r="AK67" s="912">
        <f t="shared" si="77"/>
        <v>168.72899612236105</v>
      </c>
      <c r="AL67" s="913">
        <f t="shared" si="46"/>
        <v>14905197</v>
      </c>
      <c r="AM67" s="912">
        <f t="shared" si="78"/>
        <v>6421.8858250753983</v>
      </c>
      <c r="AN67" s="915">
        <f>+'3A_Level 3'!P69</f>
        <v>1767184</v>
      </c>
      <c r="AO67" s="916">
        <f t="shared" si="79"/>
        <v>761.38905644118915</v>
      </c>
      <c r="AP67" s="913">
        <f t="shared" si="47"/>
        <v>16280761</v>
      </c>
      <c r="AQ67" s="912">
        <f t="shared" si="48"/>
        <v>7014.5458853942264</v>
      </c>
      <c r="AR67" s="914">
        <f t="shared" si="49"/>
        <v>0.69845891900001322</v>
      </c>
      <c r="AS67" s="917">
        <f t="shared" si="50"/>
        <v>17</v>
      </c>
      <c r="AT67" s="912">
        <f t="shared" si="51"/>
        <v>7028786</v>
      </c>
      <c r="AU67" s="912">
        <f t="shared" si="80"/>
        <v>3028.34</v>
      </c>
      <c r="AV67" s="917">
        <f t="shared" si="52"/>
        <v>50</v>
      </c>
      <c r="AW67" s="914">
        <f t="shared" si="53"/>
        <v>0.30154108099998683</v>
      </c>
      <c r="AX67" s="917">
        <f t="shared" si="54"/>
        <v>23309547</v>
      </c>
      <c r="AY67" s="918">
        <f t="shared" si="81"/>
        <v>10042.889702714347</v>
      </c>
      <c r="AZ67" s="917">
        <f t="shared" si="55"/>
        <v>7</v>
      </c>
      <c r="BB67" s="917">
        <f>'[10]Table 3 Levels 1&amp;2'!U67</f>
        <v>11679979</v>
      </c>
      <c r="BC67" s="917">
        <f t="shared" si="56"/>
        <v>11689887</v>
      </c>
      <c r="BD67" s="918">
        <f t="shared" si="57"/>
        <v>9908</v>
      </c>
      <c r="BE67" s="917">
        <f>'[10]Table 3 Levels 1&amp;2'!AE67</f>
        <v>2740091.1397479996</v>
      </c>
      <c r="BF67" s="917">
        <f t="shared" si="58"/>
        <v>2823690</v>
      </c>
      <c r="BG67" s="918">
        <f t="shared" si="59"/>
        <v>83598.860252000391</v>
      </c>
      <c r="BH67" s="917">
        <f>'[10]Table 3 Levels 1&amp;2'!AN67</f>
        <v>1759433.46</v>
      </c>
      <c r="BI67" s="917">
        <f t="shared" si="60"/>
        <v>1767184</v>
      </c>
      <c r="BJ67" s="918">
        <f t="shared" si="61"/>
        <v>7750.5400000000373</v>
      </c>
      <c r="BK67" s="917">
        <f>'[10]Table 3 Levels 1&amp;2'!AP67</f>
        <v>16179503.599748001</v>
      </c>
      <c r="BL67" s="917">
        <f t="shared" si="62"/>
        <v>16280761</v>
      </c>
      <c r="BM67" s="918">
        <f t="shared" si="63"/>
        <v>101257.4002519995</v>
      </c>
      <c r="BN67" s="917">
        <f>'[10]Table 3 Levels 1&amp;2'!AQ67</f>
        <v>6941.0139853058772</v>
      </c>
      <c r="BO67" s="917">
        <f t="shared" si="64"/>
        <v>7014.5458853942264</v>
      </c>
      <c r="BP67" s="918">
        <f t="shared" si="65"/>
        <v>73.531900088349175</v>
      </c>
      <c r="BQ67" s="904">
        <f>'[10]Table 3 Levels 1&amp;2'!C67</f>
        <v>2331</v>
      </c>
      <c r="BR67" s="904">
        <f t="shared" si="66"/>
        <v>2321</v>
      </c>
      <c r="BS67" s="329">
        <f t="shared" si="67"/>
        <v>-10</v>
      </c>
      <c r="BT67" s="904">
        <f>'[10]Table 3 Levels 1&amp;2'!P67</f>
        <v>3657</v>
      </c>
      <c r="BU67" s="904">
        <f t="shared" si="68"/>
        <v>3658.08331</v>
      </c>
      <c r="BV67" s="329">
        <f t="shared" si="69"/>
        <v>1.0833099999999831</v>
      </c>
    </row>
    <row r="68" spans="1:74" s="919" customFormat="1" ht="15.6" customHeight="1">
      <c r="A68" s="921">
        <v>65</v>
      </c>
      <c r="B68" s="922" t="s">
        <v>102</v>
      </c>
      <c r="C68" s="922">
        <f>+'8_2.1.16 SIS'!AL67</f>
        <v>8249</v>
      </c>
      <c r="D68" s="923">
        <f>'[9]At-Risk'!AL67</f>
        <v>6769</v>
      </c>
      <c r="E68" s="923">
        <f t="shared" si="28"/>
        <v>1489.18</v>
      </c>
      <c r="F68" s="923">
        <f>[9]CTE!AL67</f>
        <v>3283.5</v>
      </c>
      <c r="G68" s="923">
        <f t="shared" si="29"/>
        <v>197.01</v>
      </c>
      <c r="H68" s="923">
        <f>[9]SWD!AL67</f>
        <v>1453</v>
      </c>
      <c r="I68" s="923">
        <f t="shared" si="30"/>
        <v>2179.5</v>
      </c>
      <c r="J68" s="923">
        <f>[9]GT!AL67</f>
        <v>605</v>
      </c>
      <c r="K68" s="923">
        <f t="shared" si="31"/>
        <v>363</v>
      </c>
      <c r="L68" s="923">
        <f t="shared" si="71"/>
        <v>0</v>
      </c>
      <c r="M68" s="924">
        <f>ROUND(L68/$M$1,5)</f>
        <v>0</v>
      </c>
      <c r="N68" s="923">
        <f t="shared" ref="N68:N71" si="82">C68*M68</f>
        <v>0</v>
      </c>
      <c r="O68" s="923">
        <f t="shared" si="32"/>
        <v>4228.6900000000005</v>
      </c>
      <c r="P68" s="925">
        <f t="shared" ref="P68:P72" si="83">O68+C68</f>
        <v>12477.69</v>
      </c>
      <c r="Q68" s="926">
        <f t="shared" si="33"/>
        <v>3961</v>
      </c>
      <c r="R68" s="926">
        <f>ROUND(P68*Q68,0)</f>
        <v>49424130</v>
      </c>
      <c r="S68" s="926">
        <f>'6_Local Deduct Calc'!J71</f>
        <v>16764883</v>
      </c>
      <c r="T68" s="926">
        <f t="shared" si="34"/>
        <v>16764883</v>
      </c>
      <c r="U68" s="927">
        <f t="shared" si="35"/>
        <v>32659247</v>
      </c>
      <c r="V68" s="928">
        <f t="shared" si="70"/>
        <v>0.66080000000000005</v>
      </c>
      <c r="W68" s="929">
        <f t="shared" si="36"/>
        <v>0.3392</v>
      </c>
      <c r="X68" s="930">
        <f t="shared" ref="X68:X73" si="84">T68/C68</f>
        <v>2032.3533761668082</v>
      </c>
      <c r="Y68" s="926">
        <f>'7_Local Revenue'!AQ72</f>
        <v>44087768</v>
      </c>
      <c r="Z68" s="926">
        <f t="shared" si="37"/>
        <v>27322885</v>
      </c>
      <c r="AA68" s="931">
        <f t="shared" si="38"/>
        <v>0</v>
      </c>
      <c r="AB68" s="932">
        <f t="shared" si="39"/>
        <v>16804204.200000003</v>
      </c>
      <c r="AC68" s="932">
        <f t="shared" si="40"/>
        <v>16804204.200000003</v>
      </c>
      <c r="AD68" s="926">
        <f t="shared" si="41"/>
        <v>9803976.0311808009</v>
      </c>
      <c r="AE68" s="933">
        <f t="shared" si="42"/>
        <v>7000228</v>
      </c>
      <c r="AF68" s="932">
        <f t="shared" si="43"/>
        <v>849</v>
      </c>
      <c r="AG68" s="934">
        <f t="shared" si="44"/>
        <v>0.41660000000000003</v>
      </c>
      <c r="AH68" s="933">
        <f t="shared" si="45"/>
        <v>39659475</v>
      </c>
      <c r="AI68" s="932">
        <f t="shared" ref="AI68:AI73" si="85">ROUND(AH68/C68,0)</f>
        <v>4808</v>
      </c>
      <c r="AJ68" s="933">
        <f>+'3A_Level 3'!O70</f>
        <v>1391846</v>
      </c>
      <c r="AK68" s="932">
        <f t="shared" ref="AK68:AK73" si="86">AJ68/C68</f>
        <v>168.72905806764456</v>
      </c>
      <c r="AL68" s="933">
        <f t="shared" si="46"/>
        <v>41051321</v>
      </c>
      <c r="AM68" s="932">
        <f t="shared" ref="AM68:AM73" si="87">AL68/C68</f>
        <v>4976.5209116256519</v>
      </c>
      <c r="AN68" s="935">
        <f>+'3A_Level 3'!P70</f>
        <v>8231257</v>
      </c>
      <c r="AO68" s="936">
        <f t="shared" ref="AO68:AO73" si="88">AN68/C68</f>
        <v>997.84907261486239</v>
      </c>
      <c r="AP68" s="933">
        <f t="shared" si="47"/>
        <v>47890732</v>
      </c>
      <c r="AQ68" s="932">
        <f t="shared" si="48"/>
        <v>5805.6409261728695</v>
      </c>
      <c r="AR68" s="934">
        <f t="shared" si="49"/>
        <v>0.58790619068793615</v>
      </c>
      <c r="AS68" s="937">
        <f t="shared" si="50"/>
        <v>46</v>
      </c>
      <c r="AT68" s="932">
        <f t="shared" si="51"/>
        <v>33569087.200000003</v>
      </c>
      <c r="AU68" s="932">
        <f t="shared" ref="AU68:AU73" si="89">ROUND(AT68/C68,2)</f>
        <v>4069.47</v>
      </c>
      <c r="AV68" s="937">
        <f t="shared" si="52"/>
        <v>21</v>
      </c>
      <c r="AW68" s="934">
        <f t="shared" si="53"/>
        <v>0.41209380931206391</v>
      </c>
      <c r="AX68" s="937">
        <f t="shared" si="54"/>
        <v>81459819.200000003</v>
      </c>
      <c r="AY68" s="938">
        <f t="shared" ref="AY68:AY73" si="90">AX68/C68</f>
        <v>9875.1144623590735</v>
      </c>
      <c r="AZ68" s="937">
        <f t="shared" si="55"/>
        <v>11</v>
      </c>
      <c r="BB68" s="937">
        <f>'[10]Table 3 Levels 1&amp;2'!U68</f>
        <v>32002444</v>
      </c>
      <c r="BC68" s="937">
        <f t="shared" si="56"/>
        <v>32659247</v>
      </c>
      <c r="BD68" s="938">
        <f t="shared" si="57"/>
        <v>656803</v>
      </c>
      <c r="BE68" s="937">
        <f>'[10]Table 3 Levels 1&amp;2'!AE68</f>
        <v>6790615.7642711997</v>
      </c>
      <c r="BF68" s="937">
        <f t="shared" si="58"/>
        <v>7000228</v>
      </c>
      <c r="BG68" s="938">
        <f t="shared" si="59"/>
        <v>209612.2357288003</v>
      </c>
      <c r="BH68" s="937">
        <f>'[10]Table 3 Levels 1&amp;2'!AN68</f>
        <v>8190762.5599999996</v>
      </c>
      <c r="BI68" s="937">
        <f t="shared" si="60"/>
        <v>8231257</v>
      </c>
      <c r="BJ68" s="938">
        <f t="shared" si="61"/>
        <v>40494.44000000041</v>
      </c>
      <c r="BK68" s="937">
        <f>'[10]Table 3 Levels 1&amp;2'!AP68</f>
        <v>46983822.324271202</v>
      </c>
      <c r="BL68" s="937">
        <f t="shared" si="62"/>
        <v>47890732</v>
      </c>
      <c r="BM68" s="938">
        <f t="shared" si="63"/>
        <v>906909.67572879791</v>
      </c>
      <c r="BN68" s="937">
        <f>'[10]Table 3 Levels 1&amp;2'!AQ68</f>
        <v>5686.0489318977616</v>
      </c>
      <c r="BO68" s="937">
        <f t="shared" si="64"/>
        <v>5805.6409261728695</v>
      </c>
      <c r="BP68" s="938">
        <f t="shared" si="65"/>
        <v>119.59199427510794</v>
      </c>
      <c r="BQ68" s="922">
        <f>'[10]Table 3 Levels 1&amp;2'!C68</f>
        <v>8263</v>
      </c>
      <c r="BR68" s="922">
        <f t="shared" si="66"/>
        <v>8249</v>
      </c>
      <c r="BS68" s="940">
        <f t="shared" si="67"/>
        <v>-14</v>
      </c>
      <c r="BT68" s="922">
        <f>'[10]Table 3 Levels 1&amp;2'!P68</f>
        <v>12297</v>
      </c>
      <c r="BU68" s="922">
        <f t="shared" si="68"/>
        <v>12477.69</v>
      </c>
      <c r="BV68" s="940">
        <f t="shared" si="69"/>
        <v>180.69000000000051</v>
      </c>
    </row>
    <row r="69" spans="1:74" s="919" customFormat="1" ht="15.6" customHeight="1">
      <c r="A69" s="903">
        <v>66</v>
      </c>
      <c r="B69" s="904" t="s">
        <v>103</v>
      </c>
      <c r="C69" s="905">
        <f>+'8_2.1.16 SIS'!AL68</f>
        <v>1968</v>
      </c>
      <c r="D69" s="905">
        <f>'[9]At-Risk'!AL68</f>
        <v>1845</v>
      </c>
      <c r="E69" s="905">
        <f t="shared" ref="E69:E72" si="91">$D$1*D69</f>
        <v>405.9</v>
      </c>
      <c r="F69" s="905">
        <f>[9]CTE!AL68</f>
        <v>453</v>
      </c>
      <c r="G69" s="905">
        <f t="shared" ref="G69:G72" si="92">$F$1*F69</f>
        <v>27.18</v>
      </c>
      <c r="H69" s="905">
        <f>[9]SWD!AL68</f>
        <v>469</v>
      </c>
      <c r="I69" s="905">
        <f t="shared" ref="I69:I72" si="93">$H$1*H69</f>
        <v>703.5</v>
      </c>
      <c r="J69" s="905">
        <f>[9]GT!AL68</f>
        <v>144</v>
      </c>
      <c r="K69" s="905">
        <f t="shared" ref="K69:K72" si="94">$J$1*J69</f>
        <v>86.399999999999991</v>
      </c>
      <c r="L69" s="906">
        <f t="shared" si="71"/>
        <v>5532</v>
      </c>
      <c r="M69" s="907">
        <f>ROUND(L69/$M$1,5)</f>
        <v>0.14752000000000001</v>
      </c>
      <c r="N69" s="905">
        <f t="shared" si="82"/>
        <v>290.31936000000002</v>
      </c>
      <c r="O69" s="905">
        <f t="shared" ref="O69:O72" si="95">E69+G69+I69+K69+N69</f>
        <v>1513.29936</v>
      </c>
      <c r="P69" s="905">
        <f t="shared" si="83"/>
        <v>3481.29936</v>
      </c>
      <c r="Q69" s="908">
        <f>$Q$1</f>
        <v>3961</v>
      </c>
      <c r="R69" s="908">
        <f>ROUND(P69*Q69,0)</f>
        <v>13789427</v>
      </c>
      <c r="S69" s="908">
        <f>'6_Local Deduct Calc'!J72</f>
        <v>3645150</v>
      </c>
      <c r="T69" s="908">
        <f>IF((S69&gt;R69*$T$1),R69*$T$1,S69)</f>
        <v>3645150</v>
      </c>
      <c r="U69" s="909">
        <f>R69-T69</f>
        <v>10144277</v>
      </c>
      <c r="V69" s="910">
        <f>ROUND(U69/R69,4)</f>
        <v>0.73570000000000002</v>
      </c>
      <c r="W69" s="910">
        <f>ROUND(T69/R69,4)</f>
        <v>0.26429999999999998</v>
      </c>
      <c r="X69" s="911">
        <f t="shared" si="84"/>
        <v>1852.2103658536585</v>
      </c>
      <c r="Y69" s="908">
        <f>'7_Local Revenue'!AQ73</f>
        <v>8221120</v>
      </c>
      <c r="Z69" s="908">
        <f>IF(Y69-T69&gt;0,Y69-T69,0)</f>
        <v>4575970</v>
      </c>
      <c r="AA69" s="325">
        <f>IF(Y69-T69&lt;0,Y69-T69,0)</f>
        <v>0</v>
      </c>
      <c r="AB69" s="912">
        <f>R69*$AB$1</f>
        <v>4688405.1800000006</v>
      </c>
      <c r="AC69" s="912">
        <f>IF(Z69&lt;AB69,Z69,AB69)</f>
        <v>4575970</v>
      </c>
      <c r="AD69" s="908">
        <f>IF(AC69&gt;0,AC69*(W69*$AD$1),0)</f>
        <v>2080217.6581199998</v>
      </c>
      <c r="AE69" s="913">
        <f t="shared" ref="AE69:AE72" si="96">ROUND(IF(AC69-AD69&gt;AC69*$AE$1,AC69-AD69,AC69*$AE$1),0)</f>
        <v>2495752</v>
      </c>
      <c r="AF69" s="912">
        <f t="shared" ref="AF69:AF73" si="97">ROUND(AE69/C69,0)</f>
        <v>1268</v>
      </c>
      <c r="AG69" s="914">
        <f>IF(AC69=0,0,ROUND(AE69/AC69,4))</f>
        <v>0.5454</v>
      </c>
      <c r="AH69" s="913">
        <f>U69+AE69</f>
        <v>12640029</v>
      </c>
      <c r="AI69" s="912">
        <f t="shared" si="85"/>
        <v>6423</v>
      </c>
      <c r="AJ69" s="913">
        <f>+'3A_Level 3'!O71</f>
        <v>332059</v>
      </c>
      <c r="AK69" s="912">
        <f t="shared" si="86"/>
        <v>168.72916666666666</v>
      </c>
      <c r="AL69" s="913">
        <f>AJ69+AH69</f>
        <v>12972088</v>
      </c>
      <c r="AM69" s="912">
        <f t="shared" si="87"/>
        <v>6591.5081300813008</v>
      </c>
      <c r="AN69" s="915">
        <f>+'3A_Level 3'!P71</f>
        <v>1768817</v>
      </c>
      <c r="AO69" s="916">
        <f t="shared" si="88"/>
        <v>898.78912601626018</v>
      </c>
      <c r="AP69" s="913">
        <f t="shared" ref="AP69:AP72" si="98">AH69+AN69</f>
        <v>14408846</v>
      </c>
      <c r="AQ69" s="912">
        <f t="shared" ref="AQ69:AQ72" si="99">AP69/C69</f>
        <v>7321.5680894308944</v>
      </c>
      <c r="AR69" s="914">
        <f t="shared" ref="AR69:AR73" si="100">AP69/AX69</f>
        <v>0.63671531808753046</v>
      </c>
      <c r="AS69" s="917">
        <f>RANK(AR69,$AR$4:$AR$72)</f>
        <v>31</v>
      </c>
      <c r="AT69" s="912">
        <f>ROUND(AC69+T69,2)</f>
        <v>8221120</v>
      </c>
      <c r="AU69" s="912">
        <f t="shared" si="89"/>
        <v>4177.3999999999996</v>
      </c>
      <c r="AV69" s="917">
        <f>RANK(AU69,$AU$4:$AU$72)</f>
        <v>20</v>
      </c>
      <c r="AW69" s="914">
        <f>AT69/AX69</f>
        <v>0.36328468191246949</v>
      </c>
      <c r="AX69" s="917">
        <f t="shared" ref="AX69:AX72" si="101">AP69+AT69</f>
        <v>22629966</v>
      </c>
      <c r="AY69" s="918">
        <f t="shared" si="90"/>
        <v>11498.966463414634</v>
      </c>
      <c r="AZ69" s="917">
        <f>RANK(AY69,$AY$4:$AY$72)</f>
        <v>1</v>
      </c>
      <c r="BB69" s="917">
        <f>'[10]Table 3 Levels 1&amp;2'!U69</f>
        <v>10851173</v>
      </c>
      <c r="BC69" s="917">
        <f t="shared" ref="BC69:BC72" si="102">U69</f>
        <v>10144277</v>
      </c>
      <c r="BD69" s="918">
        <f t="shared" ref="BD69:BD72" si="103">BC69-BB69</f>
        <v>-706896</v>
      </c>
      <c r="BE69" s="917">
        <f>'[10]Table 3 Levels 1&amp;2'!AE69</f>
        <v>2367559.8513599997</v>
      </c>
      <c r="BF69" s="917">
        <f t="shared" ref="BF69:BF72" si="104">AE69</f>
        <v>2495752</v>
      </c>
      <c r="BG69" s="918">
        <f t="shared" ref="BG69:BG72" si="105">BF69-BE69</f>
        <v>128192.14864000026</v>
      </c>
      <c r="BH69" s="917">
        <f>'[10]Table 3 Levels 1&amp;2'!AN69</f>
        <v>1821867.5199999998</v>
      </c>
      <c r="BI69" s="917">
        <f t="shared" ref="BI69:BI72" si="106">AN69</f>
        <v>1768817</v>
      </c>
      <c r="BJ69" s="918">
        <f t="shared" ref="BJ69:BJ72" si="107">BI69-BH69</f>
        <v>-53050.519999999786</v>
      </c>
      <c r="BK69" s="917">
        <f>'[10]Table 3 Levels 1&amp;2'!AP69</f>
        <v>15040600.37136</v>
      </c>
      <c r="BL69" s="917">
        <f t="shared" ref="BL69:BL72" si="108">AP69</f>
        <v>14408846</v>
      </c>
      <c r="BM69" s="918">
        <f t="shared" ref="BM69:BM72" si="109">BL69-BK69</f>
        <v>-631754.37136000022</v>
      </c>
      <c r="BN69" s="917">
        <f>'[10]Table 3 Levels 1&amp;2'!AQ69</f>
        <v>7365.6221211361408</v>
      </c>
      <c r="BO69" s="917">
        <f t="shared" ref="BO69:BO73" si="110">AQ69</f>
        <v>7321.5680894308944</v>
      </c>
      <c r="BP69" s="918">
        <f t="shared" ref="BP69:BP72" si="111">BO69-BN69</f>
        <v>-44.054031705246416</v>
      </c>
      <c r="BQ69" s="905">
        <f>'[10]Table 3 Levels 1&amp;2'!C69</f>
        <v>2042</v>
      </c>
      <c r="BR69" s="905">
        <f t="shared" ref="BR69:BR72" si="112">C69</f>
        <v>1968</v>
      </c>
      <c r="BS69" s="920">
        <f t="shared" ref="BS69:BS72" si="113">BR69-BQ69</f>
        <v>-74</v>
      </c>
      <c r="BT69" s="905">
        <f>'[10]Table 3 Levels 1&amp;2'!P69</f>
        <v>3618</v>
      </c>
      <c r="BU69" s="905">
        <f t="shared" ref="BU69:BU72" si="114">P69</f>
        <v>3481.29936</v>
      </c>
      <c r="BV69" s="920">
        <f t="shared" ref="BV69:BV72" si="115">BU69-BT69</f>
        <v>-136.70064000000002</v>
      </c>
    </row>
    <row r="70" spans="1:74" s="919" customFormat="1" ht="15.6" customHeight="1">
      <c r="A70" s="903">
        <v>67</v>
      </c>
      <c r="B70" s="904" t="s">
        <v>11</v>
      </c>
      <c r="C70" s="904">
        <f>+'8_2.1.16 SIS'!AL69</f>
        <v>5222</v>
      </c>
      <c r="D70" s="905">
        <f>'[9]At-Risk'!AL69</f>
        <v>2430</v>
      </c>
      <c r="E70" s="905">
        <f t="shared" si="91"/>
        <v>534.6</v>
      </c>
      <c r="F70" s="905">
        <f>[9]CTE!AL69</f>
        <v>1932</v>
      </c>
      <c r="G70" s="905">
        <f t="shared" si="92"/>
        <v>115.92</v>
      </c>
      <c r="H70" s="905">
        <f>[9]SWD!AL69</f>
        <v>487</v>
      </c>
      <c r="I70" s="905">
        <f t="shared" si="93"/>
        <v>730.5</v>
      </c>
      <c r="J70" s="905">
        <f>[9]GT!AL69</f>
        <v>447</v>
      </c>
      <c r="K70" s="905">
        <f t="shared" si="94"/>
        <v>268.2</v>
      </c>
      <c r="L70" s="905">
        <f t="shared" si="71"/>
        <v>2278</v>
      </c>
      <c r="M70" s="907">
        <f>ROUND(L70/$M$1,5)</f>
        <v>6.0749999999999998E-2</v>
      </c>
      <c r="N70" s="905">
        <f t="shared" si="82"/>
        <v>317.23649999999998</v>
      </c>
      <c r="O70" s="905">
        <f t="shared" si="95"/>
        <v>1966.4565</v>
      </c>
      <c r="P70" s="905">
        <f t="shared" si="83"/>
        <v>7188.4565000000002</v>
      </c>
      <c r="Q70" s="908">
        <f>$Q$1</f>
        <v>3961</v>
      </c>
      <c r="R70" s="908">
        <f>ROUND(P70*Q70,0)</f>
        <v>28473476</v>
      </c>
      <c r="S70" s="908">
        <f>'6_Local Deduct Calc'!J73</f>
        <v>7386486</v>
      </c>
      <c r="T70" s="908">
        <f>IF((S70&gt;R70*$T$1),R70*$T$1,S70)</f>
        <v>7386486</v>
      </c>
      <c r="U70" s="909">
        <f>R70-T70</f>
        <v>21086990</v>
      </c>
      <c r="V70" s="910">
        <f>ROUND(U70/R70,4)</f>
        <v>0.74060000000000004</v>
      </c>
      <c r="W70" s="910">
        <f>ROUND(T70/R70,4)</f>
        <v>0.25940000000000002</v>
      </c>
      <c r="X70" s="911">
        <f t="shared" si="84"/>
        <v>1414.4936805821524</v>
      </c>
      <c r="Y70" s="908">
        <f>'7_Local Revenue'!AQ74</f>
        <v>27867404</v>
      </c>
      <c r="Z70" s="908">
        <f>IF(Y70-T70&gt;0,Y70-T70,0)</f>
        <v>20480918</v>
      </c>
      <c r="AA70" s="325">
        <f>IF(Y70-T70&lt;0,Y70-T70,0)</f>
        <v>0</v>
      </c>
      <c r="AB70" s="912">
        <f>R70*$AB$1</f>
        <v>9680981.8399999999</v>
      </c>
      <c r="AC70" s="912">
        <f>IF(Z70&lt;AB70,Z70,AB70)</f>
        <v>9680981.8399999999</v>
      </c>
      <c r="AD70" s="908">
        <f>IF(AC70&gt;0,AC70*(W70*$AD$1),0)</f>
        <v>4319344.3055891199</v>
      </c>
      <c r="AE70" s="913">
        <f t="shared" si="96"/>
        <v>5361638</v>
      </c>
      <c r="AF70" s="912">
        <f t="shared" si="97"/>
        <v>1027</v>
      </c>
      <c r="AG70" s="914">
        <f>IF(AC70=0,0,ROUND(AE70/AC70,4))</f>
        <v>0.55379999999999996</v>
      </c>
      <c r="AH70" s="913">
        <f>U70+AE70</f>
        <v>26448628</v>
      </c>
      <c r="AI70" s="912">
        <f t="shared" si="85"/>
        <v>5065</v>
      </c>
      <c r="AJ70" s="913">
        <f>+'3A_Level 3'!O72</f>
        <v>881103</v>
      </c>
      <c r="AK70" s="912">
        <f t="shared" si="86"/>
        <v>168.7290310225967</v>
      </c>
      <c r="AL70" s="913">
        <f>AJ70+AH70</f>
        <v>27329731</v>
      </c>
      <c r="AM70" s="912">
        <f t="shared" si="87"/>
        <v>5233.5754500191497</v>
      </c>
      <c r="AN70" s="915">
        <f>+'3A_Level 3'!P72</f>
        <v>4618018</v>
      </c>
      <c r="AO70" s="916">
        <f t="shared" si="88"/>
        <v>884.33895059364227</v>
      </c>
      <c r="AP70" s="913">
        <f t="shared" si="98"/>
        <v>31066646</v>
      </c>
      <c r="AQ70" s="912">
        <f t="shared" si="99"/>
        <v>5949.1853695901955</v>
      </c>
      <c r="AR70" s="914">
        <f t="shared" si="100"/>
        <v>0.64541846772679667</v>
      </c>
      <c r="AS70" s="917">
        <f>RANK(AR70,$AR$4:$AR$72)</f>
        <v>30</v>
      </c>
      <c r="AT70" s="912">
        <f>ROUND(AC70+T70,2)</f>
        <v>17067467.84</v>
      </c>
      <c r="AU70" s="912">
        <f t="shared" si="89"/>
        <v>3268.38</v>
      </c>
      <c r="AV70" s="917">
        <f>RANK(AU70,$AU$4:$AU$72)</f>
        <v>44</v>
      </c>
      <c r="AW70" s="914">
        <f>AT70/AX70</f>
        <v>0.35458153227320321</v>
      </c>
      <c r="AX70" s="917">
        <f t="shared" si="101"/>
        <v>48134113.840000004</v>
      </c>
      <c r="AY70" s="918">
        <f t="shared" si="90"/>
        <v>9217.5629720413635</v>
      </c>
      <c r="AZ70" s="917">
        <f>RANK(AY70,$AY$4:$AY$72)</f>
        <v>37</v>
      </c>
      <c r="BB70" s="917">
        <f>'[10]Table 3 Levels 1&amp;2'!U70</f>
        <v>20903949</v>
      </c>
      <c r="BC70" s="917">
        <f t="shared" si="102"/>
        <v>21086990</v>
      </c>
      <c r="BD70" s="918">
        <f t="shared" si="103"/>
        <v>183041</v>
      </c>
      <c r="BE70" s="917">
        <f>'[10]Table 3 Levels 1&amp;2'!AE70</f>
        <v>5310523.52493768</v>
      </c>
      <c r="BF70" s="917">
        <f t="shared" si="104"/>
        <v>5361638</v>
      </c>
      <c r="BG70" s="918">
        <f t="shared" si="105"/>
        <v>51114.475062320009</v>
      </c>
      <c r="BH70" s="917">
        <f>'[10]Table 3 Levels 1&amp;2'!AN70</f>
        <v>4572187.49</v>
      </c>
      <c r="BI70" s="917">
        <f t="shared" si="106"/>
        <v>4618018</v>
      </c>
      <c r="BJ70" s="918">
        <f t="shared" si="107"/>
        <v>45830.509999999776</v>
      </c>
      <c r="BK70" s="917">
        <f>'[10]Table 3 Levels 1&amp;2'!AP70</f>
        <v>30786660.014937684</v>
      </c>
      <c r="BL70" s="917">
        <f t="shared" si="108"/>
        <v>31066646</v>
      </c>
      <c r="BM70" s="918">
        <f t="shared" si="109"/>
        <v>279985.98506231606</v>
      </c>
      <c r="BN70" s="917">
        <f>'[10]Table 3 Levels 1&amp;2'!AQ70</f>
        <v>5910.2822067455718</v>
      </c>
      <c r="BO70" s="917">
        <f t="shared" si="110"/>
        <v>5949.1853695901955</v>
      </c>
      <c r="BP70" s="918">
        <f t="shared" si="111"/>
        <v>38.903162844623694</v>
      </c>
      <c r="BQ70" s="904">
        <f>'[10]Table 3 Levels 1&amp;2'!C70</f>
        <v>5209</v>
      </c>
      <c r="BR70" s="904">
        <f t="shared" si="112"/>
        <v>5222</v>
      </c>
      <c r="BS70" s="329">
        <f t="shared" si="113"/>
        <v>13</v>
      </c>
      <c r="BT70" s="904">
        <f>'[10]Table 3 Levels 1&amp;2'!P70</f>
        <v>7131</v>
      </c>
      <c r="BU70" s="904">
        <f t="shared" si="114"/>
        <v>7188.4565000000002</v>
      </c>
      <c r="BV70" s="329">
        <f t="shared" si="115"/>
        <v>57.456500000000233</v>
      </c>
    </row>
    <row r="71" spans="1:74" s="324" customFormat="1" ht="15.6" customHeight="1">
      <c r="A71" s="903">
        <v>68</v>
      </c>
      <c r="B71" s="904" t="s">
        <v>10</v>
      </c>
      <c r="C71" s="904">
        <f>+'8_2.1.16 SIS'!AL70</f>
        <v>1821</v>
      </c>
      <c r="D71" s="905">
        <f>'[9]At-Risk'!AL70</f>
        <v>1515</v>
      </c>
      <c r="E71" s="905">
        <f t="shared" si="91"/>
        <v>333.3</v>
      </c>
      <c r="F71" s="905">
        <f>[9]CTE!AL70</f>
        <v>913.5</v>
      </c>
      <c r="G71" s="905">
        <f t="shared" si="92"/>
        <v>54.809999999999995</v>
      </c>
      <c r="H71" s="905">
        <f>[9]SWD!AL70</f>
        <v>207</v>
      </c>
      <c r="I71" s="905">
        <f t="shared" si="93"/>
        <v>310.5</v>
      </c>
      <c r="J71" s="905">
        <f>[9]GT!AL70</f>
        <v>7</v>
      </c>
      <c r="K71" s="905">
        <f t="shared" si="94"/>
        <v>4.2</v>
      </c>
      <c r="L71" s="905">
        <f t="shared" si="71"/>
        <v>5679</v>
      </c>
      <c r="M71" s="907">
        <f>ROUND(L71/$M$1,5)</f>
        <v>0.15143999999999999</v>
      </c>
      <c r="N71" s="905">
        <f t="shared" si="82"/>
        <v>275.77224000000001</v>
      </c>
      <c r="O71" s="905">
        <f t="shared" si="95"/>
        <v>978.58224000000007</v>
      </c>
      <c r="P71" s="905">
        <f t="shared" si="83"/>
        <v>2799.5822400000002</v>
      </c>
      <c r="Q71" s="908">
        <f>$Q$1</f>
        <v>3961</v>
      </c>
      <c r="R71" s="908">
        <f>ROUND(P71*Q71,0)</f>
        <v>11089145</v>
      </c>
      <c r="S71" s="908">
        <f>'6_Local Deduct Calc'!J74</f>
        <v>1991516</v>
      </c>
      <c r="T71" s="908">
        <f>IF((S71&gt;R71*$T$1),R71*$T$1,S71)</f>
        <v>1991516</v>
      </c>
      <c r="U71" s="909">
        <f>R71-T71</f>
        <v>9097629</v>
      </c>
      <c r="V71" s="910">
        <f>ROUND(U71/R71,4)</f>
        <v>0.82040000000000002</v>
      </c>
      <c r="W71" s="910">
        <f>ROUND(T71/R71,4)</f>
        <v>0.17960000000000001</v>
      </c>
      <c r="X71" s="911">
        <f t="shared" si="84"/>
        <v>1093.6386600768808</v>
      </c>
      <c r="Y71" s="908">
        <f>'7_Local Revenue'!AQ75</f>
        <v>5234853</v>
      </c>
      <c r="Z71" s="908">
        <f>IF(Y71-T71&gt;0,Y71-T71,0)</f>
        <v>3243337</v>
      </c>
      <c r="AA71" s="325">
        <f>IF(Y71-T71&lt;0,Y71-T71,0)</f>
        <v>0</v>
      </c>
      <c r="AB71" s="912">
        <f>R71*$AB$1</f>
        <v>3770309.3000000003</v>
      </c>
      <c r="AC71" s="912">
        <f>IF(Z71&lt;AB71,Z71,AB71)</f>
        <v>3243337</v>
      </c>
      <c r="AD71" s="908">
        <f>IF(AC71&gt;0,AC71*(W71*$AD$1),0)</f>
        <v>1001905.7193440001</v>
      </c>
      <c r="AE71" s="913">
        <f t="shared" si="96"/>
        <v>2241431</v>
      </c>
      <c r="AF71" s="912">
        <f t="shared" si="97"/>
        <v>1231</v>
      </c>
      <c r="AG71" s="914">
        <f>IF(AC71=0,0,ROUND(AE71/AC71,4))</f>
        <v>0.69110000000000005</v>
      </c>
      <c r="AH71" s="913">
        <f>U71+AE71</f>
        <v>11339060</v>
      </c>
      <c r="AI71" s="912">
        <f t="shared" si="85"/>
        <v>6227</v>
      </c>
      <c r="AJ71" s="913">
        <f>+'3A_Level 3'!O73</f>
        <v>307256</v>
      </c>
      <c r="AK71" s="912">
        <f t="shared" si="86"/>
        <v>168.7292696320703</v>
      </c>
      <c r="AL71" s="913">
        <f>AJ71+AH71</f>
        <v>11646316</v>
      </c>
      <c r="AM71" s="912">
        <f t="shared" si="87"/>
        <v>6395.5606809445362</v>
      </c>
      <c r="AN71" s="915">
        <f>+'3A_Level 3'!P73</f>
        <v>1761689</v>
      </c>
      <c r="AO71" s="916">
        <f t="shared" si="88"/>
        <v>967.42943437671613</v>
      </c>
      <c r="AP71" s="913">
        <f t="shared" si="98"/>
        <v>13100749</v>
      </c>
      <c r="AQ71" s="912">
        <f t="shared" si="99"/>
        <v>7194.2608456891821</v>
      </c>
      <c r="AR71" s="914">
        <f t="shared" si="100"/>
        <v>0.71449789322434032</v>
      </c>
      <c r="AS71" s="917">
        <f>RANK(AR71,$AR$4:$AR$72)</f>
        <v>11</v>
      </c>
      <c r="AT71" s="912">
        <f>ROUND(AC71+T71,2)</f>
        <v>5234853</v>
      </c>
      <c r="AU71" s="912">
        <f t="shared" si="89"/>
        <v>2874.71</v>
      </c>
      <c r="AV71" s="917">
        <f>RANK(AU71,$AU$4:$AU$72)</f>
        <v>54</v>
      </c>
      <c r="AW71" s="914">
        <f>AT71/AX71</f>
        <v>0.28550210677565974</v>
      </c>
      <c r="AX71" s="917">
        <f t="shared" si="101"/>
        <v>18335602</v>
      </c>
      <c r="AY71" s="918">
        <f t="shared" si="90"/>
        <v>10068.974190005492</v>
      </c>
      <c r="AZ71" s="917">
        <f>RANK(AY71,$AY$4:$AY$72)</f>
        <v>6</v>
      </c>
      <c r="BB71" s="917">
        <f>'[10]Table 3 Levels 1&amp;2'!U71</f>
        <v>8553147</v>
      </c>
      <c r="BC71" s="917">
        <f t="shared" si="102"/>
        <v>9097629</v>
      </c>
      <c r="BD71" s="918">
        <f t="shared" si="103"/>
        <v>544482</v>
      </c>
      <c r="BE71" s="917">
        <f>'[10]Table 3 Levels 1&amp;2'!AE71</f>
        <v>2036715.7717200001</v>
      </c>
      <c r="BF71" s="917">
        <f t="shared" si="104"/>
        <v>2241431</v>
      </c>
      <c r="BG71" s="918">
        <f t="shared" si="105"/>
        <v>204715.22827999992</v>
      </c>
      <c r="BH71" s="917">
        <f>'[10]Table 3 Levels 1&amp;2'!AN71</f>
        <v>1643032</v>
      </c>
      <c r="BI71" s="917">
        <f t="shared" si="106"/>
        <v>1761689</v>
      </c>
      <c r="BJ71" s="918">
        <f t="shared" si="107"/>
        <v>118657</v>
      </c>
      <c r="BK71" s="917">
        <f>'[10]Table 3 Levels 1&amp;2'!AP71</f>
        <v>12232894.77172</v>
      </c>
      <c r="BL71" s="917">
        <f t="shared" si="108"/>
        <v>13100749</v>
      </c>
      <c r="BM71" s="918">
        <f t="shared" si="109"/>
        <v>867854.22828000039</v>
      </c>
      <c r="BN71" s="917">
        <f>'[10]Table 3 Levels 1&amp;2'!AQ71</f>
        <v>7153.7396325847949</v>
      </c>
      <c r="BO71" s="917">
        <f t="shared" si="110"/>
        <v>7194.2608456891821</v>
      </c>
      <c r="BP71" s="918">
        <f t="shared" si="111"/>
        <v>40.521213104387243</v>
      </c>
      <c r="BQ71" s="904">
        <f>'[10]Table 3 Levels 1&amp;2'!C71</f>
        <v>1710</v>
      </c>
      <c r="BR71" s="904">
        <f t="shared" si="112"/>
        <v>1821</v>
      </c>
      <c r="BS71" s="329">
        <f t="shared" si="113"/>
        <v>111</v>
      </c>
      <c r="BT71" s="904">
        <f>'[10]Table 3 Levels 1&amp;2'!P71</f>
        <v>2661</v>
      </c>
      <c r="BU71" s="904">
        <f t="shared" si="114"/>
        <v>2799.5822400000002</v>
      </c>
      <c r="BV71" s="329">
        <f t="shared" si="115"/>
        <v>138.58224000000018</v>
      </c>
    </row>
    <row r="72" spans="1:74" s="324" customFormat="1" ht="15.6" customHeight="1">
      <c r="A72" s="903">
        <v>69</v>
      </c>
      <c r="B72" s="904" t="s">
        <v>127</v>
      </c>
      <c r="C72" s="904">
        <f>+'8_2.1.16 SIS'!AL71</f>
        <v>4617</v>
      </c>
      <c r="D72" s="905">
        <f>'[9]At-Risk'!AL71</f>
        <v>2256</v>
      </c>
      <c r="E72" s="905">
        <f t="shared" si="91"/>
        <v>496.32</v>
      </c>
      <c r="F72" s="905">
        <f>[9]CTE!AL71</f>
        <v>1493</v>
      </c>
      <c r="G72" s="905">
        <f t="shared" si="92"/>
        <v>89.58</v>
      </c>
      <c r="H72" s="905">
        <f>[9]SWD!AL71</f>
        <v>315</v>
      </c>
      <c r="I72" s="905">
        <f t="shared" si="93"/>
        <v>472.5</v>
      </c>
      <c r="J72" s="905">
        <f>[9]GT!AL71</f>
        <v>418</v>
      </c>
      <c r="K72" s="905">
        <f t="shared" si="94"/>
        <v>250.79999999999998</v>
      </c>
      <c r="L72" s="905">
        <f t="shared" si="71"/>
        <v>2883</v>
      </c>
      <c r="M72" s="907">
        <f>ROUND(L72/$M$1,5)</f>
        <v>7.6880000000000004E-2</v>
      </c>
      <c r="N72" s="905">
        <f>C72*M72</f>
        <v>354.95496000000003</v>
      </c>
      <c r="O72" s="905">
        <f t="shared" si="95"/>
        <v>1664.1549600000001</v>
      </c>
      <c r="P72" s="905">
        <f t="shared" si="83"/>
        <v>6281.1549599999998</v>
      </c>
      <c r="Q72" s="908">
        <f>$Q$1</f>
        <v>3961</v>
      </c>
      <c r="R72" s="908">
        <f>ROUND(P72*Q72,0)</f>
        <v>24879655</v>
      </c>
      <c r="S72" s="908">
        <f>'6_Local Deduct Calc'!J75</f>
        <v>4462933</v>
      </c>
      <c r="T72" s="908">
        <f>IF((S72&gt;R72*$T$1),R72*$T$1,S72)</f>
        <v>4462933</v>
      </c>
      <c r="U72" s="909">
        <f>R72-T72</f>
        <v>20416722</v>
      </c>
      <c r="V72" s="910">
        <f>ROUND(U72/R72,4)</f>
        <v>0.8206</v>
      </c>
      <c r="W72" s="910">
        <f>ROUND(T72/R72,4)</f>
        <v>0.1794</v>
      </c>
      <c r="X72" s="911">
        <f t="shared" si="84"/>
        <v>966.63049599306908</v>
      </c>
      <c r="Y72" s="908">
        <f>'7_Local Revenue'!AQ76</f>
        <v>15824940</v>
      </c>
      <c r="Z72" s="908">
        <f>IF(Y72-T72&gt;0,Y72-T72,0)</f>
        <v>11362007</v>
      </c>
      <c r="AA72" s="325">
        <f>IF(Y72-T72&lt;0,Y72-T72,0)</f>
        <v>0</v>
      </c>
      <c r="AB72" s="912">
        <f>R72*$AB$1</f>
        <v>8459082.7000000011</v>
      </c>
      <c r="AC72" s="912">
        <f>IF(Z72&lt;AB72,Z72,AB72)</f>
        <v>8459082.7000000011</v>
      </c>
      <c r="AD72" s="908">
        <f>IF(AC72&gt;0,AC72*(W72*$AD$1),0)</f>
        <v>2610202.2305736006</v>
      </c>
      <c r="AE72" s="913">
        <f t="shared" si="96"/>
        <v>5848880</v>
      </c>
      <c r="AF72" s="912">
        <f t="shared" si="97"/>
        <v>1267</v>
      </c>
      <c r="AG72" s="914">
        <f>IF(AC72=0,0,ROUND(AE72/AC72,4))</f>
        <v>0.69140000000000001</v>
      </c>
      <c r="AH72" s="913">
        <f>U72+AE72</f>
        <v>26265602</v>
      </c>
      <c r="AI72" s="912">
        <f t="shared" si="85"/>
        <v>5689</v>
      </c>
      <c r="AJ72" s="913">
        <f>+'3A_Level 3'!O74</f>
        <v>779022</v>
      </c>
      <c r="AK72" s="912">
        <f t="shared" si="86"/>
        <v>168.72904483430798</v>
      </c>
      <c r="AL72" s="913">
        <f>AJ72+AH72</f>
        <v>27044624</v>
      </c>
      <c r="AM72" s="912">
        <f t="shared" si="87"/>
        <v>5857.6183669049169</v>
      </c>
      <c r="AN72" s="915">
        <f>+'3A_Level 3'!P74</f>
        <v>4037100</v>
      </c>
      <c r="AO72" s="916">
        <f t="shared" si="88"/>
        <v>874.39896036387267</v>
      </c>
      <c r="AP72" s="913">
        <f t="shared" si="98"/>
        <v>30302702</v>
      </c>
      <c r="AQ72" s="912">
        <f t="shared" si="99"/>
        <v>6563.2882824344815</v>
      </c>
      <c r="AR72" s="914">
        <f t="shared" si="100"/>
        <v>0.70105031593994649</v>
      </c>
      <c r="AS72" s="917">
        <f>RANK(AR72,$AR$4:$AR$72)</f>
        <v>14</v>
      </c>
      <c r="AT72" s="912">
        <f>ROUND(AC72+T72,2)</f>
        <v>12922015.699999999</v>
      </c>
      <c r="AU72" s="912">
        <f t="shared" si="89"/>
        <v>2798.79</v>
      </c>
      <c r="AV72" s="917">
        <f>RANK(AU72,$AU$4:$AU$72)</f>
        <v>55</v>
      </c>
      <c r="AW72" s="914">
        <f>AT72/AX72</f>
        <v>0.2989496840600534</v>
      </c>
      <c r="AX72" s="917">
        <f t="shared" si="101"/>
        <v>43224717.700000003</v>
      </c>
      <c r="AY72" s="918">
        <f t="shared" si="90"/>
        <v>9362.078774095733</v>
      </c>
      <c r="AZ72" s="917">
        <f>RANK(AY72,$AY$4:$AY$72)</f>
        <v>25</v>
      </c>
      <c r="BB72" s="917">
        <f>'[10]Table 3 Levels 1&amp;2'!U72</f>
        <v>19701752</v>
      </c>
      <c r="BC72" s="917">
        <f t="shared" si="102"/>
        <v>20416722</v>
      </c>
      <c r="BD72" s="918">
        <f t="shared" si="103"/>
        <v>714970</v>
      </c>
      <c r="BE72" s="917">
        <f>'[10]Table 3 Levels 1&amp;2'!AE72</f>
        <v>5623984.2360508805</v>
      </c>
      <c r="BF72" s="917">
        <f t="shared" si="104"/>
        <v>5848880</v>
      </c>
      <c r="BG72" s="918">
        <f t="shared" si="105"/>
        <v>224895.76394911949</v>
      </c>
      <c r="BH72" s="917">
        <f>'[10]Table 3 Levels 1&amp;2'!AN72</f>
        <v>3864347.51</v>
      </c>
      <c r="BI72" s="917">
        <f t="shared" si="106"/>
        <v>4037100</v>
      </c>
      <c r="BJ72" s="918">
        <f t="shared" si="107"/>
        <v>172752.49000000022</v>
      </c>
      <c r="BK72" s="917">
        <f>'[10]Table 3 Levels 1&amp;2'!AP72</f>
        <v>29190083.746050879</v>
      </c>
      <c r="BL72" s="917">
        <f t="shared" si="108"/>
        <v>30302702</v>
      </c>
      <c r="BM72" s="918">
        <f t="shared" si="109"/>
        <v>1112618.2539491206</v>
      </c>
      <c r="BN72" s="917">
        <f>'[10]Table 3 Levels 1&amp;2'!AQ72</f>
        <v>6555.1501787673205</v>
      </c>
      <c r="BO72" s="917">
        <f t="shared" si="110"/>
        <v>6563.2882824344815</v>
      </c>
      <c r="BP72" s="918">
        <f t="shared" si="111"/>
        <v>8.1381036671609763</v>
      </c>
      <c r="BQ72" s="904">
        <f>'[10]Table 3 Levels 1&amp;2'!C72</f>
        <v>4453</v>
      </c>
      <c r="BR72" s="904">
        <f t="shared" si="112"/>
        <v>4617</v>
      </c>
      <c r="BS72" s="329">
        <f t="shared" si="113"/>
        <v>164</v>
      </c>
      <c r="BT72" s="904">
        <f>'[10]Table 3 Levels 1&amp;2'!P72</f>
        <v>6082</v>
      </c>
      <c r="BU72" s="904">
        <f t="shared" si="114"/>
        <v>6281.1549599999998</v>
      </c>
      <c r="BV72" s="329">
        <f t="shared" si="115"/>
        <v>199.15495999999985</v>
      </c>
    </row>
    <row r="73" spans="1:74" s="330" customFormat="1" ht="15.6" customHeight="1">
      <c r="A73" s="943"/>
      <c r="B73" s="944" t="s">
        <v>38</v>
      </c>
      <c r="C73" s="863">
        <f>SUM(C4:C72)</f>
        <v>684798</v>
      </c>
      <c r="D73" s="863">
        <f>SUM(D4:D72)</f>
        <v>472642</v>
      </c>
      <c r="E73" s="863">
        <f t="shared" ref="E73:L73" si="116">SUM(E4:E72)</f>
        <v>103981.23999999999</v>
      </c>
      <c r="F73" s="863">
        <f t="shared" si="116"/>
        <v>257941</v>
      </c>
      <c r="G73" s="863">
        <f t="shared" si="116"/>
        <v>15476.46</v>
      </c>
      <c r="H73" s="863">
        <f t="shared" si="116"/>
        <v>84659</v>
      </c>
      <c r="I73" s="863">
        <f t="shared" si="116"/>
        <v>126988.5</v>
      </c>
      <c r="J73" s="863">
        <f t="shared" si="116"/>
        <v>29413</v>
      </c>
      <c r="K73" s="863">
        <f t="shared" si="116"/>
        <v>17647.8</v>
      </c>
      <c r="L73" s="863">
        <f t="shared" si="116"/>
        <v>181881</v>
      </c>
      <c r="M73" s="863"/>
      <c r="N73" s="863">
        <f>SUM(N4:N72)</f>
        <v>13136.974040000001</v>
      </c>
      <c r="O73" s="863">
        <f>SUM(O4:O72)</f>
        <v>277230.97403999994</v>
      </c>
      <c r="P73" s="863">
        <f>SUM(P4:P72)</f>
        <v>962028.97404</v>
      </c>
      <c r="Q73" s="845">
        <f>$Q$1</f>
        <v>3961</v>
      </c>
      <c r="R73" s="845">
        <f>SUM(R4:R72)</f>
        <v>3810596765</v>
      </c>
      <c r="S73" s="845">
        <f>SUM(S4:S72)</f>
        <v>1341852481</v>
      </c>
      <c r="T73" s="845">
        <f>SUM(T4:T72)</f>
        <v>1333671899</v>
      </c>
      <c r="U73" s="945">
        <f>SUM(U4:U72)</f>
        <v>2476924866</v>
      </c>
      <c r="V73" s="946">
        <f>ROUND(U73/R73,4)</f>
        <v>0.65</v>
      </c>
      <c r="W73" s="946">
        <f>ROUND(T73/R73,4)</f>
        <v>0.35</v>
      </c>
      <c r="X73" s="947">
        <f t="shared" si="84"/>
        <v>1947.5405871512476</v>
      </c>
      <c r="Y73" s="845">
        <f t="shared" ref="Y73:AE73" si="117">SUM(Y4:Y72)</f>
        <v>3459117876</v>
      </c>
      <c r="Z73" s="845">
        <f t="shared" si="117"/>
        <v>2124037431</v>
      </c>
      <c r="AA73" s="845">
        <f t="shared" si="117"/>
        <v>0</v>
      </c>
      <c r="AB73" s="845">
        <f t="shared" si="117"/>
        <v>1295602900.1000004</v>
      </c>
      <c r="AC73" s="845">
        <f t="shared" si="117"/>
        <v>1223248837.9600003</v>
      </c>
      <c r="AD73" s="845">
        <f t="shared" si="117"/>
        <v>754055947.62974846</v>
      </c>
      <c r="AE73" s="948">
        <f t="shared" si="117"/>
        <v>477077353</v>
      </c>
      <c r="AF73" s="949">
        <f t="shared" si="97"/>
        <v>697</v>
      </c>
      <c r="AG73" s="950">
        <f>IF(AC73=0,0,ROUND(AE73/AC73,4))</f>
        <v>0.39</v>
      </c>
      <c r="AH73" s="948">
        <f>SUM(AH4:AH72)</f>
        <v>2954002219</v>
      </c>
      <c r="AI73" s="949">
        <f t="shared" si="85"/>
        <v>4314</v>
      </c>
      <c r="AJ73" s="948">
        <f>SUM(AJ4:AJ72)</f>
        <v>145272737</v>
      </c>
      <c r="AK73" s="949">
        <f t="shared" si="86"/>
        <v>212.13954626035706</v>
      </c>
      <c r="AL73" s="948">
        <f>SUM(AL4:AL72)</f>
        <v>3099274956</v>
      </c>
      <c r="AM73" s="949">
        <f t="shared" si="87"/>
        <v>4525.8236092979241</v>
      </c>
      <c r="AN73" s="948">
        <f>SUM(AN4:AN72)</f>
        <v>628318150</v>
      </c>
      <c r="AO73" s="949">
        <f t="shared" si="88"/>
        <v>917.52334264994931</v>
      </c>
      <c r="AP73" s="948">
        <f>SUM(AP4:AP72)</f>
        <v>3582320369</v>
      </c>
      <c r="AQ73" s="949">
        <f t="shared" ref="AQ73" si="118">AP73/C73</f>
        <v>5231.2074056875163</v>
      </c>
      <c r="AR73" s="950">
        <f t="shared" si="100"/>
        <v>0.58351192063824786</v>
      </c>
      <c r="AS73" s="949"/>
      <c r="AT73" s="949">
        <f>SUM(AT4:AT72)</f>
        <v>2556920736.96</v>
      </c>
      <c r="AU73" s="949">
        <f t="shared" si="89"/>
        <v>3733.83</v>
      </c>
      <c r="AV73" s="949"/>
      <c r="AW73" s="950">
        <f>AT73/AX73</f>
        <v>0.41648807936175231</v>
      </c>
      <c r="AX73" s="949">
        <f>SUM(AX4:AX72)</f>
        <v>6139241105.9599991</v>
      </c>
      <c r="AY73" s="845">
        <f t="shared" si="90"/>
        <v>8965.0394801970779</v>
      </c>
      <c r="AZ73" s="949"/>
      <c r="BB73" s="949">
        <f>SUM(BB4:BB72)</f>
        <v>2460277341.5</v>
      </c>
      <c r="BC73" s="949">
        <f>SUM(BC4:BC72)</f>
        <v>2476924866</v>
      </c>
      <c r="BD73" s="845">
        <f t="shared" ref="BD73:BR73" si="119">SUM(BD4:BD72)</f>
        <v>16647524.5</v>
      </c>
      <c r="BE73" s="949">
        <f t="shared" si="119"/>
        <v>462082450.48076463</v>
      </c>
      <c r="BF73" s="949">
        <f t="shared" si="119"/>
        <v>477077353</v>
      </c>
      <c r="BG73" s="845">
        <f t="shared" si="119"/>
        <v>14994902.519235585</v>
      </c>
      <c r="BH73" s="949">
        <f t="shared" si="119"/>
        <v>626902057.01026976</v>
      </c>
      <c r="BI73" s="949">
        <f t="shared" si="119"/>
        <v>628318150</v>
      </c>
      <c r="BJ73" s="845">
        <f t="shared" si="119"/>
        <v>1416092.9897301658</v>
      </c>
      <c r="BK73" s="949">
        <f t="shared" ref="BK73" si="120">SUM(BK4:BK72)</f>
        <v>3549261848.9910336</v>
      </c>
      <c r="BL73" s="949">
        <f t="shared" ref="BL73" si="121">SUM(BL4:BL72)</f>
        <v>3582320369</v>
      </c>
      <c r="BM73" s="845">
        <f t="shared" ref="BM73" si="122">SUM(BM4:BM72)</f>
        <v>33058520.008965775</v>
      </c>
      <c r="BN73" s="949">
        <v>5196</v>
      </c>
      <c r="BO73" s="949">
        <f t="shared" si="110"/>
        <v>5231.2074056875163</v>
      </c>
      <c r="BP73" s="845">
        <f t="shared" si="119"/>
        <v>4248.6119496570427</v>
      </c>
      <c r="BQ73" s="863">
        <f t="shared" ref="BQ73" si="123">SUM(BQ4:BQ72)</f>
        <v>683123</v>
      </c>
      <c r="BR73" s="863">
        <f t="shared" si="119"/>
        <v>684798</v>
      </c>
      <c r="BS73" s="864">
        <f t="shared" ref="BS73" si="124">SUM(BS4:BS72)</f>
        <v>1675</v>
      </c>
      <c r="BT73" s="863">
        <f t="shared" ref="BT73" si="125">SUM(BT4:BT72)</f>
        <v>955569</v>
      </c>
      <c r="BU73" s="863">
        <f t="shared" ref="BU73:BV73" si="126">SUM(BU4:BU72)</f>
        <v>962028.97404</v>
      </c>
      <c r="BV73" s="864">
        <f t="shared" si="126"/>
        <v>6459.974040000001</v>
      </c>
    </row>
    <row r="74" spans="1:74" ht="17.399999999999999" customHeight="1" thickBot="1">
      <c r="A74" s="951"/>
      <c r="B74" s="952"/>
      <c r="C74" s="953"/>
      <c r="D74" s="431"/>
      <c r="E74" s="954"/>
      <c r="F74" s="953"/>
      <c r="G74" s="431"/>
      <c r="H74" s="431"/>
      <c r="I74" s="431"/>
      <c r="J74" s="431"/>
      <c r="K74" s="431"/>
      <c r="O74" s="956"/>
      <c r="P74" s="956"/>
      <c r="S74" s="808"/>
      <c r="T74" s="808"/>
      <c r="U74" s="957"/>
      <c r="V74" s="808"/>
      <c r="W74" s="808"/>
      <c r="X74" s="808"/>
      <c r="Y74" s="808"/>
      <c r="AA74" s="808"/>
      <c r="AB74" s="808"/>
      <c r="AC74" s="808"/>
      <c r="AD74" s="808"/>
      <c r="AE74" s="808"/>
      <c r="AF74" s="808"/>
      <c r="AG74" s="808"/>
      <c r="AI74" s="808"/>
      <c r="AY74" s="959"/>
      <c r="AZ74" s="959"/>
    </row>
    <row r="75" spans="1:74" s="965" customFormat="1" ht="17.399999999999999" customHeight="1">
      <c r="A75" s="960"/>
      <c r="B75" s="961"/>
      <c r="C75" s="962"/>
      <c r="D75" s="963"/>
      <c r="E75" s="961"/>
      <c r="F75" s="964"/>
      <c r="G75" s="961"/>
      <c r="H75" s="961"/>
      <c r="I75" s="961"/>
      <c r="J75" s="961"/>
      <c r="K75" s="961"/>
      <c r="N75" s="1227"/>
      <c r="O75" s="1227"/>
      <c r="Q75" s="966"/>
      <c r="R75" s="967">
        <f>R73*0.35</f>
        <v>1333708867.75</v>
      </c>
      <c r="S75" s="968"/>
      <c r="T75" s="968"/>
      <c r="U75" s="969">
        <f>R75/R76</f>
        <v>0.99393106666693265</v>
      </c>
      <c r="V75" s="970"/>
      <c r="W75" s="970"/>
      <c r="X75" s="970"/>
      <c r="Y75" s="970"/>
      <c r="Z75" s="284" t="s">
        <v>643</v>
      </c>
      <c r="AA75" s="970"/>
      <c r="AB75" s="970"/>
      <c r="AC75" s="970"/>
      <c r="AD75" s="970"/>
      <c r="AE75" s="971"/>
      <c r="AF75" s="970"/>
      <c r="AG75" s="970"/>
      <c r="AH75" s="970"/>
      <c r="AI75" s="970"/>
      <c r="AJ75" s="970"/>
      <c r="AK75" s="970"/>
      <c r="AL75" s="970"/>
      <c r="AM75" s="970"/>
      <c r="AN75" s="970"/>
      <c r="AO75" s="970"/>
      <c r="AP75" s="970"/>
      <c r="AQ75" s="970"/>
      <c r="AR75" s="970"/>
      <c r="AS75" s="970"/>
      <c r="AT75" s="970"/>
      <c r="AU75" s="970"/>
      <c r="AV75" s="970"/>
      <c r="AW75" s="970"/>
      <c r="AX75" s="970"/>
      <c r="AY75" s="970"/>
      <c r="AZ75" s="970"/>
      <c r="BD75" s="972">
        <f>BC73-BB73</f>
        <v>16647524.5</v>
      </c>
      <c r="BG75" s="965">
        <f>BF73-BE73</f>
        <v>14994902.519235373</v>
      </c>
      <c r="BJ75" s="972">
        <f>BI73-BH73</f>
        <v>1416092.9897302389</v>
      </c>
      <c r="BM75" s="972">
        <f>BL73-BK73</f>
        <v>33058520.008966446</v>
      </c>
      <c r="BS75" s="973">
        <f>BR73-BQ73</f>
        <v>1675</v>
      </c>
      <c r="BV75" s="973">
        <f>BU73-BT73</f>
        <v>6459.974040000001</v>
      </c>
    </row>
    <row r="76" spans="1:74" ht="17.399999999999999" customHeight="1">
      <c r="A76" s="951"/>
      <c r="B76" s="431"/>
      <c r="C76" s="974"/>
      <c r="D76" s="953"/>
      <c r="E76" s="431"/>
      <c r="F76" s="431"/>
      <c r="G76" s="431"/>
      <c r="H76" s="431"/>
      <c r="I76" s="431"/>
      <c r="J76" s="431"/>
      <c r="K76" s="431"/>
      <c r="Q76" s="975"/>
      <c r="R76" s="976">
        <f>'6_Local Deduct Calc'!E76+'6_Local Deduct Calc'!H76+'6_Local Deduct Calc'!I76</f>
        <v>1341852481</v>
      </c>
      <c r="S76" s="977" t="s">
        <v>135</v>
      </c>
      <c r="T76" s="977"/>
      <c r="U76" s="978"/>
      <c r="V76" s="970"/>
      <c r="W76" s="970"/>
      <c r="X76" s="970"/>
      <c r="Y76" s="970"/>
      <c r="Z76" s="285">
        <f>'7_Local Revenue'!AI80</f>
        <v>1408546</v>
      </c>
      <c r="AA76" s="970"/>
      <c r="AB76" s="970"/>
      <c r="AC76" s="970"/>
      <c r="AD76" s="970"/>
      <c r="AE76" s="970"/>
      <c r="AF76" s="970"/>
      <c r="AG76" s="970"/>
      <c r="AH76" s="970"/>
      <c r="AI76" s="970"/>
      <c r="AJ76" s="970"/>
      <c r="AK76" s="970"/>
      <c r="AL76" s="970"/>
      <c r="AM76" s="970"/>
      <c r="AN76" s="970"/>
      <c r="AO76" s="970"/>
      <c r="AP76" s="970"/>
      <c r="AQ76" s="970"/>
      <c r="AR76" s="970"/>
      <c r="AS76" s="970"/>
      <c r="AT76" s="970"/>
      <c r="AU76" s="970"/>
      <c r="AV76" s="970"/>
      <c r="AW76" s="970"/>
      <c r="AX76" s="970"/>
      <c r="AY76" s="970"/>
      <c r="AZ76" s="970"/>
    </row>
    <row r="77" spans="1:74" ht="17.399999999999999" customHeight="1" thickBot="1">
      <c r="A77" s="951"/>
      <c r="B77" s="431"/>
      <c r="C77" s="958"/>
      <c r="D77" s="979"/>
      <c r="E77" s="979"/>
      <c r="F77" s="979"/>
      <c r="G77" s="979"/>
      <c r="H77" s="979"/>
      <c r="I77" s="979"/>
      <c r="J77" s="979"/>
      <c r="K77" s="979"/>
      <c r="R77" s="980" t="s">
        <v>136</v>
      </c>
      <c r="S77" s="981"/>
      <c r="T77" s="981"/>
      <c r="U77" s="982"/>
      <c r="AH77" s="957">
        <f>AE73+U73</f>
        <v>2954002219</v>
      </c>
      <c r="AJ77" s="983">
        <f>+'3A_Level 3'!O75</f>
        <v>145272737</v>
      </c>
      <c r="AK77" s="808"/>
      <c r="AL77" s="959">
        <f>AJ73+AH73</f>
        <v>3099274956</v>
      </c>
      <c r="AM77" s="959"/>
      <c r="AN77" s="959">
        <f>+'3A_Level 3'!P75</f>
        <v>628318150</v>
      </c>
      <c r="AO77" s="959"/>
      <c r="AP77" s="984">
        <f>AH73+AN73</f>
        <v>3582320369</v>
      </c>
      <c r="AQ77" s="959"/>
      <c r="AR77" s="959"/>
      <c r="AS77" s="959"/>
      <c r="AT77" s="808"/>
      <c r="AU77" s="959"/>
      <c r="AV77" s="959"/>
      <c r="AW77" s="959"/>
      <c r="AX77" s="985">
        <f>AT73+AP73</f>
        <v>6139241105.96</v>
      </c>
    </row>
  </sheetData>
  <sheetProtection formatCells="0" formatColumns="0" formatRows="0" sort="0"/>
  <mergeCells count="8">
    <mergeCell ref="A2:B2"/>
    <mergeCell ref="N75:O75"/>
    <mergeCell ref="AN1:AQ1"/>
    <mergeCell ref="AJ1:AM1"/>
    <mergeCell ref="D1:E1"/>
    <mergeCell ref="F1:G1"/>
    <mergeCell ref="H1:I1"/>
    <mergeCell ref="J1:K1"/>
  </mergeCells>
  <phoneticPr fontId="0" type="noConversion"/>
  <printOptions horizontalCentered="1"/>
  <pageMargins left="0.25" right="0.25" top="0.75" bottom="0.42" header="0.27" footer="0.16"/>
  <pageSetup paperSize="5" scale="70" firstPageNumber="18" fitToWidth="14" orientation="portrait" r:id="rId1"/>
  <headerFooter alignWithMargins="0">
    <oddHeader>&amp;L&amp;"Arial,Bold"&amp;16&amp;K000000Table 3: FY2016-17 Budget Letter
Level 1 Base Per Pupil And Level 2 Local Incentive</oddHeader>
    <oddFooter>&amp;R&amp;12&amp;P</oddFooter>
  </headerFooter>
  <colBreaks count="8" manualBreakCount="8">
    <brk id="9" max="72" man="1"/>
    <brk id="18" max="72" man="1"/>
    <brk id="25" max="72" man="1"/>
    <brk id="35" max="72" man="1"/>
    <brk id="43" max="72" man="1"/>
    <brk id="53" max="72" man="1"/>
    <brk id="59" max="72" man="1"/>
    <brk id="68" max="7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V82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12.5546875" defaultRowHeight="13.2"/>
  <cols>
    <col min="1" max="1" width="4.33203125" style="134" customWidth="1"/>
    <col min="2" max="2" width="17.109375" style="134" customWidth="1"/>
    <col min="3" max="3" width="12" style="134" customWidth="1"/>
    <col min="4" max="4" width="14.44140625" style="134" bestFit="1" customWidth="1"/>
    <col min="5" max="5" width="12.109375" style="134" customWidth="1"/>
    <col min="6" max="6" width="12.33203125" style="134" customWidth="1"/>
    <col min="7" max="7" width="13.109375" style="134" customWidth="1"/>
    <col min="8" max="8" width="12.6640625" style="134" customWidth="1"/>
    <col min="9" max="9" width="11.109375" style="134" bestFit="1" customWidth="1"/>
    <col min="10" max="10" width="11.44140625" style="134" bestFit="1" customWidth="1"/>
    <col min="11" max="11" width="12.33203125" style="134" bestFit="1" customWidth="1"/>
    <col min="12" max="12" width="13.44140625" style="134" bestFit="1" customWidth="1"/>
    <col min="13" max="14" width="13.5546875" style="134" bestFit="1" customWidth="1"/>
    <col min="15" max="16" width="14.6640625" style="134" customWidth="1"/>
    <col min="17" max="17" width="2" style="134" customWidth="1"/>
    <col min="18" max="19" width="12.5546875" style="134"/>
    <col min="20" max="20" width="16" style="134" bestFit="1" customWidth="1"/>
    <col min="21" max="16384" width="12.5546875" style="134"/>
  </cols>
  <sheetData>
    <row r="1" spans="1:21" ht="39.6" hidden="1">
      <c r="A1" s="3" t="s">
        <v>125</v>
      </c>
      <c r="B1" s="6"/>
      <c r="E1" s="287" t="s">
        <v>35</v>
      </c>
      <c r="F1" s="287" t="s">
        <v>31</v>
      </c>
      <c r="G1" s="287" t="s">
        <v>35</v>
      </c>
      <c r="H1" s="287" t="s">
        <v>32</v>
      </c>
      <c r="I1" s="287"/>
      <c r="J1" s="287"/>
      <c r="K1" s="287"/>
      <c r="L1" s="287"/>
      <c r="M1" s="287"/>
      <c r="N1" s="287"/>
      <c r="O1" s="288"/>
      <c r="P1" s="288"/>
    </row>
    <row r="2" spans="1:21" ht="36.6" customHeight="1">
      <c r="A2" s="1238" t="s">
        <v>137</v>
      </c>
      <c r="B2" s="1239"/>
      <c r="C2" s="1264" t="s">
        <v>406</v>
      </c>
      <c r="D2" s="1265"/>
      <c r="E2" s="1259" t="s">
        <v>376</v>
      </c>
      <c r="F2" s="1260"/>
      <c r="G2" s="1260"/>
      <c r="H2" s="1260"/>
      <c r="I2" s="1260"/>
      <c r="J2" s="1260"/>
      <c r="K2" s="1260"/>
      <c r="L2" s="1261"/>
      <c r="M2" s="1262" t="s">
        <v>195</v>
      </c>
      <c r="N2" s="1263"/>
      <c r="O2" s="1254" t="s">
        <v>988</v>
      </c>
      <c r="P2" s="1254" t="s">
        <v>989</v>
      </c>
    </row>
    <row r="3" spans="1:21" ht="104.4" customHeight="1">
      <c r="A3" s="1240"/>
      <c r="B3" s="1241"/>
      <c r="C3" s="1246" t="s">
        <v>479</v>
      </c>
      <c r="D3" s="1248" t="s">
        <v>679</v>
      </c>
      <c r="E3" s="1244" t="s">
        <v>0</v>
      </c>
      <c r="F3" s="1244" t="s">
        <v>404</v>
      </c>
      <c r="G3" s="1244" t="s">
        <v>133</v>
      </c>
      <c r="H3" s="1244" t="s">
        <v>827</v>
      </c>
      <c r="I3" s="1244" t="s">
        <v>828</v>
      </c>
      <c r="J3" s="1257" t="s">
        <v>829</v>
      </c>
      <c r="K3" s="1257" t="s">
        <v>830</v>
      </c>
      <c r="L3" s="204" t="s">
        <v>831</v>
      </c>
      <c r="M3" s="1257" t="s">
        <v>830</v>
      </c>
      <c r="N3" s="204" t="s">
        <v>194</v>
      </c>
      <c r="O3" s="1255"/>
      <c r="P3" s="1255"/>
      <c r="S3" s="1253" t="s">
        <v>298</v>
      </c>
    </row>
    <row r="4" spans="1:21" ht="12.6" customHeight="1">
      <c r="A4" s="1242"/>
      <c r="B4" s="1243"/>
      <c r="C4" s="1247"/>
      <c r="D4" s="1249"/>
      <c r="E4" s="1245"/>
      <c r="F4" s="1245"/>
      <c r="G4" s="1245"/>
      <c r="H4" s="1245"/>
      <c r="I4" s="1245"/>
      <c r="J4" s="1258"/>
      <c r="K4" s="1258"/>
      <c r="L4" s="545">
        <f>-(H75+J75)/K75</f>
        <v>68.729011999270824</v>
      </c>
      <c r="M4" s="1258"/>
      <c r="N4" s="544">
        <v>100</v>
      </c>
      <c r="O4" s="1256"/>
      <c r="P4" s="1256"/>
      <c r="S4" s="1253"/>
    </row>
    <row r="5" spans="1:21" s="289" customFormat="1" ht="14.25" customHeight="1">
      <c r="A5" s="39"/>
      <c r="B5" s="40"/>
      <c r="C5" s="9">
        <v>1</v>
      </c>
      <c r="D5" s="9">
        <f t="shared" ref="D5:E5" si="0">C5+1</f>
        <v>2</v>
      </c>
      <c r="E5" s="9">
        <f t="shared" si="0"/>
        <v>3</v>
      </c>
      <c r="F5" s="9">
        <f t="shared" ref="F5" si="1">E5+1</f>
        <v>4</v>
      </c>
      <c r="G5" s="9">
        <f t="shared" ref="G5" si="2">F5+1</f>
        <v>5</v>
      </c>
      <c r="H5" s="9">
        <f t="shared" ref="H5" si="3">G5+1</f>
        <v>6</v>
      </c>
      <c r="I5" s="9">
        <f t="shared" ref="I5" si="4">H5+1</f>
        <v>7</v>
      </c>
      <c r="J5" s="9">
        <f t="shared" ref="J5" si="5">I5+1</f>
        <v>8</v>
      </c>
      <c r="K5" s="9">
        <f t="shared" ref="K5" si="6">J5+1</f>
        <v>9</v>
      </c>
      <c r="L5" s="9">
        <f t="shared" ref="L5" si="7">K5+1</f>
        <v>10</v>
      </c>
      <c r="M5" s="9">
        <f t="shared" ref="M5" si="8">L5+1</f>
        <v>11</v>
      </c>
      <c r="N5" s="9">
        <f t="shared" ref="N5" si="9">M5+1</f>
        <v>12</v>
      </c>
      <c r="O5" s="9">
        <f t="shared" ref="O5" si="10">N5+1</f>
        <v>13</v>
      </c>
      <c r="P5" s="9">
        <f t="shared" ref="P5" si="11">O5+1</f>
        <v>14</v>
      </c>
    </row>
    <row r="6" spans="1:21" ht="15.6" customHeight="1">
      <c r="A6" s="94">
        <v>1</v>
      </c>
      <c r="B6" s="95" t="s">
        <v>39</v>
      </c>
      <c r="C6" s="100">
        <v>777.48</v>
      </c>
      <c r="D6" s="101">
        <f>ROUND(C6*'3_Levels 1&amp;2'!C4,0)</f>
        <v>7485577</v>
      </c>
      <c r="E6" s="102">
        <v>0</v>
      </c>
      <c r="F6" s="102">
        <v>0</v>
      </c>
      <c r="G6" s="102">
        <f>E6-F6</f>
        <v>0</v>
      </c>
      <c r="H6" s="103">
        <f>'[11]Table 3A Level 3'!H6+'[11]Table 3A Level 3'!J6</f>
        <v>0</v>
      </c>
      <c r="I6" s="103">
        <f t="shared" ref="I6:I37" si="12">SUM(G6:H6)</f>
        <v>0</v>
      </c>
      <c r="J6" s="103">
        <f>ROUND(-I6/1,0)</f>
        <v>0</v>
      </c>
      <c r="K6" s="104">
        <f>IF(H6&lt;0,0,'3_Levels 1&amp;2'!C4)</f>
        <v>9628</v>
      </c>
      <c r="L6" s="100">
        <f t="shared" ref="L6:L37" si="13">ROUND($L$4*K6,0)</f>
        <v>661723</v>
      </c>
      <c r="M6" s="443">
        <f>'3_Levels 1&amp;2'!C4</f>
        <v>9628</v>
      </c>
      <c r="N6" s="100">
        <f t="shared" ref="N6:N37" si="14">ROUND(M6*$N$4,0)</f>
        <v>962800</v>
      </c>
      <c r="O6" s="100">
        <f>F6+G6+H6+J6+L6+N6</f>
        <v>1624523</v>
      </c>
      <c r="P6" s="100">
        <f>D6+F6+G6+H6+J6+L6+N6</f>
        <v>9110100</v>
      </c>
      <c r="R6" s="286">
        <f t="shared" ref="R6:R41" si="15">C6</f>
        <v>777.48</v>
      </c>
      <c r="S6" s="290">
        <f>'8_2.1.16 SIS'!AL3</f>
        <v>9628</v>
      </c>
      <c r="T6" s="283">
        <f>S6*R6</f>
        <v>7485577.4400000004</v>
      </c>
      <c r="U6" s="283">
        <f t="shared" ref="U6:U37" si="16">T6-D6</f>
        <v>0.44000000040978193</v>
      </c>
    </row>
    <row r="7" spans="1:21" ht="15.6" customHeight="1">
      <c r="A7" s="94">
        <v>2</v>
      </c>
      <c r="B7" s="95" t="s">
        <v>40</v>
      </c>
      <c r="C7" s="100">
        <v>842.32</v>
      </c>
      <c r="D7" s="100">
        <f>ROUND(C7*'3_Levels 1&amp;2'!C5,0)</f>
        <v>3393707</v>
      </c>
      <c r="E7" s="102">
        <v>0</v>
      </c>
      <c r="F7" s="102">
        <v>0</v>
      </c>
      <c r="G7" s="102">
        <f t="shared" ref="G7:G70" si="17">E7-F7</f>
        <v>0</v>
      </c>
      <c r="H7" s="103">
        <f>'[11]Table 3A Level 3'!H7+'[11]Table 3A Level 3'!J7</f>
        <v>0</v>
      </c>
      <c r="I7" s="103">
        <f t="shared" si="12"/>
        <v>0</v>
      </c>
      <c r="J7" s="103">
        <f t="shared" ref="J7:J70" si="18">ROUND(-I7/1,0)</f>
        <v>0</v>
      </c>
      <c r="K7" s="104">
        <f>IF(H7&lt;0,0,'3_Levels 1&amp;2'!C5)</f>
        <v>4029</v>
      </c>
      <c r="L7" s="100">
        <f t="shared" si="13"/>
        <v>276909</v>
      </c>
      <c r="M7" s="443">
        <f>'3_Levels 1&amp;2'!C5</f>
        <v>4029</v>
      </c>
      <c r="N7" s="100">
        <f t="shared" si="14"/>
        <v>402900</v>
      </c>
      <c r="O7" s="100">
        <f t="shared" ref="O7:O70" si="19">F7+G7+H7+J7+L7+N7</f>
        <v>679809</v>
      </c>
      <c r="P7" s="100">
        <f t="shared" ref="P7:P70" si="20">D7+F7+G7+H7+J7+L7+N7</f>
        <v>4073516</v>
      </c>
      <c r="R7" s="286">
        <f t="shared" si="15"/>
        <v>842.32</v>
      </c>
      <c r="S7" s="290">
        <f>'8_2.1.16 SIS'!AL4</f>
        <v>4029</v>
      </c>
      <c r="T7" s="283">
        <f t="shared" ref="T7:T70" si="21">S7*R7</f>
        <v>3393707.2800000003</v>
      </c>
      <c r="U7" s="283">
        <f t="shared" si="16"/>
        <v>0.28000000026077032</v>
      </c>
    </row>
    <row r="8" spans="1:21" ht="15.6" customHeight="1">
      <c r="A8" s="94">
        <v>3</v>
      </c>
      <c r="B8" s="95" t="s">
        <v>41</v>
      </c>
      <c r="C8" s="100">
        <v>596.84</v>
      </c>
      <c r="D8" s="100">
        <f>ROUND(C8*'3_Levels 1&amp;2'!C6,0)</f>
        <v>12928151</v>
      </c>
      <c r="E8" s="102">
        <v>0</v>
      </c>
      <c r="F8" s="102">
        <v>0</v>
      </c>
      <c r="G8" s="102">
        <f t="shared" si="17"/>
        <v>0</v>
      </c>
      <c r="H8" s="103">
        <f>'[11]Table 3A Level 3'!H8+'[11]Table 3A Level 3'!J8</f>
        <v>0</v>
      </c>
      <c r="I8" s="103">
        <f t="shared" si="12"/>
        <v>0</v>
      </c>
      <c r="J8" s="103">
        <f t="shared" si="18"/>
        <v>0</v>
      </c>
      <c r="K8" s="104">
        <f>IF(H8&lt;0,0,'3_Levels 1&amp;2'!C6)</f>
        <v>21661</v>
      </c>
      <c r="L8" s="100">
        <f t="shared" si="13"/>
        <v>1488739</v>
      </c>
      <c r="M8" s="443">
        <f>'3_Levels 1&amp;2'!C6</f>
        <v>21661</v>
      </c>
      <c r="N8" s="100">
        <f t="shared" si="14"/>
        <v>2166100</v>
      </c>
      <c r="O8" s="100">
        <f t="shared" si="19"/>
        <v>3654839</v>
      </c>
      <c r="P8" s="100">
        <f t="shared" si="20"/>
        <v>16582990</v>
      </c>
      <c r="R8" s="286">
        <f t="shared" si="15"/>
        <v>596.84</v>
      </c>
      <c r="S8" s="290">
        <f>'8_2.1.16 SIS'!AL5</f>
        <v>21661</v>
      </c>
      <c r="T8" s="283">
        <f t="shared" si="21"/>
        <v>12928151.24</v>
      </c>
      <c r="U8" s="283">
        <f t="shared" si="16"/>
        <v>0.24000000022351742</v>
      </c>
    </row>
    <row r="9" spans="1:21" ht="15.6" customHeight="1">
      <c r="A9" s="94">
        <v>4</v>
      </c>
      <c r="B9" s="95" t="s">
        <v>42</v>
      </c>
      <c r="C9" s="100">
        <v>585.76</v>
      </c>
      <c r="D9" s="100">
        <f>ROUND(C9*'3_Levels 1&amp;2'!C7,0)</f>
        <v>1992170</v>
      </c>
      <c r="E9" s="102">
        <v>0</v>
      </c>
      <c r="F9" s="102">
        <v>0</v>
      </c>
      <c r="G9" s="102">
        <f t="shared" si="17"/>
        <v>0</v>
      </c>
      <c r="H9" s="103">
        <f>'[11]Table 3A Level 3'!H9+'[11]Table 3A Level 3'!J9</f>
        <v>0</v>
      </c>
      <c r="I9" s="103">
        <f t="shared" si="12"/>
        <v>0</v>
      </c>
      <c r="J9" s="103">
        <f t="shared" si="18"/>
        <v>0</v>
      </c>
      <c r="K9" s="104">
        <f>IF(H9&lt;0,0,'3_Levels 1&amp;2'!C7)</f>
        <v>3401</v>
      </c>
      <c r="L9" s="100">
        <f t="shared" si="13"/>
        <v>233747</v>
      </c>
      <c r="M9" s="443">
        <f>'3_Levels 1&amp;2'!C7</f>
        <v>3401</v>
      </c>
      <c r="N9" s="100">
        <f t="shared" si="14"/>
        <v>340100</v>
      </c>
      <c r="O9" s="100">
        <f t="shared" si="19"/>
        <v>573847</v>
      </c>
      <c r="P9" s="100">
        <f t="shared" si="20"/>
        <v>2566017</v>
      </c>
      <c r="R9" s="286">
        <f t="shared" si="15"/>
        <v>585.76</v>
      </c>
      <c r="S9" s="290">
        <f>'8_2.1.16 SIS'!AL6</f>
        <v>3401</v>
      </c>
      <c r="T9" s="283">
        <f t="shared" si="21"/>
        <v>1992169.76</v>
      </c>
      <c r="U9" s="283">
        <f t="shared" si="16"/>
        <v>-0.23999999999068677</v>
      </c>
    </row>
    <row r="10" spans="1:21" ht="15.6" customHeight="1">
      <c r="A10" s="5">
        <v>5</v>
      </c>
      <c r="B10" s="8" t="s">
        <v>43</v>
      </c>
      <c r="C10" s="38">
        <v>555.91</v>
      </c>
      <c r="D10" s="38">
        <f>ROUND(C10*'3_Levels 1&amp;2'!C8,0)</f>
        <v>3071959</v>
      </c>
      <c r="E10" s="37">
        <v>0</v>
      </c>
      <c r="F10" s="37">
        <v>0</v>
      </c>
      <c r="G10" s="37">
        <f t="shared" si="17"/>
        <v>0</v>
      </c>
      <c r="H10" s="35">
        <f>'[11]Table 3A Level 3'!H10+'[11]Table 3A Level 3'!J10</f>
        <v>0</v>
      </c>
      <c r="I10" s="35">
        <f t="shared" si="12"/>
        <v>0</v>
      </c>
      <c r="J10" s="35">
        <f t="shared" si="18"/>
        <v>0</v>
      </c>
      <c r="K10" s="36">
        <f>IF(H10&lt;0,0,'3_Levels 1&amp;2'!C8)</f>
        <v>5526</v>
      </c>
      <c r="L10" s="38">
        <f t="shared" si="13"/>
        <v>379797</v>
      </c>
      <c r="M10" s="444">
        <f>'3_Levels 1&amp;2'!C8</f>
        <v>5526</v>
      </c>
      <c r="N10" s="38">
        <f t="shared" si="14"/>
        <v>552600</v>
      </c>
      <c r="O10" s="38">
        <f t="shared" si="19"/>
        <v>932397</v>
      </c>
      <c r="P10" s="38">
        <f t="shared" si="20"/>
        <v>4004356</v>
      </c>
      <c r="R10" s="286">
        <f t="shared" si="15"/>
        <v>555.91</v>
      </c>
      <c r="S10" s="290">
        <f>'8_2.1.16 SIS'!AL7</f>
        <v>5526</v>
      </c>
      <c r="T10" s="283">
        <f t="shared" si="21"/>
        <v>3071958.6599999997</v>
      </c>
      <c r="U10" s="283">
        <f t="shared" si="16"/>
        <v>-0.34000000031664968</v>
      </c>
    </row>
    <row r="11" spans="1:21" ht="15.6" customHeight="1">
      <c r="A11" s="94">
        <v>6</v>
      </c>
      <c r="B11" s="95" t="s">
        <v>44</v>
      </c>
      <c r="C11" s="100">
        <v>545.4799999999999</v>
      </c>
      <c r="D11" s="101">
        <f>ROUND(C11*'3_Levels 1&amp;2'!C9,0)</f>
        <v>3231424</v>
      </c>
      <c r="E11" s="102">
        <v>0</v>
      </c>
      <c r="F11" s="102">
        <v>0</v>
      </c>
      <c r="G11" s="102">
        <f t="shared" si="17"/>
        <v>0</v>
      </c>
      <c r="H11" s="103">
        <f>'[11]Table 3A Level 3'!H11+'[11]Table 3A Level 3'!J11</f>
        <v>0</v>
      </c>
      <c r="I11" s="103">
        <f t="shared" si="12"/>
        <v>0</v>
      </c>
      <c r="J11" s="103">
        <f t="shared" si="18"/>
        <v>0</v>
      </c>
      <c r="K11" s="104">
        <f>IF(H11&lt;0,0,'3_Levels 1&amp;2'!C9)</f>
        <v>5924</v>
      </c>
      <c r="L11" s="100">
        <f t="shared" si="13"/>
        <v>407151</v>
      </c>
      <c r="M11" s="443">
        <f>'3_Levels 1&amp;2'!C9</f>
        <v>5924</v>
      </c>
      <c r="N11" s="100">
        <f t="shared" si="14"/>
        <v>592400</v>
      </c>
      <c r="O11" s="100">
        <f t="shared" si="19"/>
        <v>999551</v>
      </c>
      <c r="P11" s="100">
        <f t="shared" si="20"/>
        <v>4230975</v>
      </c>
      <c r="R11" s="286">
        <f t="shared" si="15"/>
        <v>545.4799999999999</v>
      </c>
      <c r="S11" s="290">
        <f>'8_2.1.16 SIS'!AL8</f>
        <v>5924</v>
      </c>
      <c r="T11" s="283">
        <f t="shared" si="21"/>
        <v>3231423.5199999996</v>
      </c>
      <c r="U11" s="283">
        <f t="shared" si="16"/>
        <v>-0.48000000044703484</v>
      </c>
    </row>
    <row r="12" spans="1:21" ht="15.6" customHeight="1">
      <c r="A12" s="94">
        <v>7</v>
      </c>
      <c r="B12" s="95" t="s">
        <v>45</v>
      </c>
      <c r="C12" s="100">
        <v>756.91999999999985</v>
      </c>
      <c r="D12" s="100">
        <f>ROUND(C12*'3_Levels 1&amp;2'!C10,0)</f>
        <v>1629649</v>
      </c>
      <c r="E12" s="102">
        <v>0</v>
      </c>
      <c r="F12" s="102">
        <v>0</v>
      </c>
      <c r="G12" s="102">
        <f t="shared" si="17"/>
        <v>0</v>
      </c>
      <c r="H12" s="103">
        <f>'[11]Table 3A Level 3'!H12+'[11]Table 3A Level 3'!J12</f>
        <v>0</v>
      </c>
      <c r="I12" s="103">
        <f t="shared" si="12"/>
        <v>0</v>
      </c>
      <c r="J12" s="103">
        <f t="shared" si="18"/>
        <v>0</v>
      </c>
      <c r="K12" s="104">
        <f>IF(H12&lt;0,0,'3_Levels 1&amp;2'!C10)</f>
        <v>2153</v>
      </c>
      <c r="L12" s="100">
        <f t="shared" si="13"/>
        <v>147974</v>
      </c>
      <c r="M12" s="443">
        <f>'3_Levels 1&amp;2'!C10</f>
        <v>2153</v>
      </c>
      <c r="N12" s="100">
        <f t="shared" si="14"/>
        <v>215300</v>
      </c>
      <c r="O12" s="100">
        <f t="shared" si="19"/>
        <v>363274</v>
      </c>
      <c r="P12" s="100">
        <f t="shared" si="20"/>
        <v>1992923</v>
      </c>
      <c r="R12" s="286">
        <f t="shared" si="15"/>
        <v>756.91999999999985</v>
      </c>
      <c r="S12" s="290">
        <f>'8_2.1.16 SIS'!AL9</f>
        <v>2153</v>
      </c>
      <c r="T12" s="283">
        <f t="shared" si="21"/>
        <v>1629648.7599999998</v>
      </c>
      <c r="U12" s="283">
        <f t="shared" si="16"/>
        <v>-0.24000000022351742</v>
      </c>
    </row>
    <row r="13" spans="1:21" ht="15.6" customHeight="1">
      <c r="A13" s="94">
        <v>8</v>
      </c>
      <c r="B13" s="95" t="s">
        <v>46</v>
      </c>
      <c r="C13" s="100">
        <v>725.76</v>
      </c>
      <c r="D13" s="100">
        <f>ROUND(C13*'3_Levels 1&amp;2'!C11,0)</f>
        <v>15796166</v>
      </c>
      <c r="E13" s="102">
        <v>0</v>
      </c>
      <c r="F13" s="102">
        <v>0</v>
      </c>
      <c r="G13" s="102">
        <f t="shared" si="17"/>
        <v>0</v>
      </c>
      <c r="H13" s="103">
        <f>'[11]Table 3A Level 3'!H13+'[11]Table 3A Level 3'!J13</f>
        <v>0</v>
      </c>
      <c r="I13" s="103">
        <f t="shared" si="12"/>
        <v>0</v>
      </c>
      <c r="J13" s="103">
        <f t="shared" si="18"/>
        <v>0</v>
      </c>
      <c r="K13" s="104">
        <f>IF(H13&lt;0,0,'3_Levels 1&amp;2'!C11)</f>
        <v>21765</v>
      </c>
      <c r="L13" s="100">
        <f t="shared" si="13"/>
        <v>1495887</v>
      </c>
      <c r="M13" s="443">
        <f>'3_Levels 1&amp;2'!C11</f>
        <v>21765</v>
      </c>
      <c r="N13" s="100">
        <f t="shared" si="14"/>
        <v>2176500</v>
      </c>
      <c r="O13" s="100">
        <f t="shared" si="19"/>
        <v>3672387</v>
      </c>
      <c r="P13" s="100">
        <f t="shared" si="20"/>
        <v>19468553</v>
      </c>
      <c r="R13" s="286">
        <f t="shared" si="15"/>
        <v>725.76</v>
      </c>
      <c r="S13" s="290">
        <f>'8_2.1.16 SIS'!AL10</f>
        <v>21765</v>
      </c>
      <c r="T13" s="283">
        <f t="shared" si="21"/>
        <v>15796166.4</v>
      </c>
      <c r="U13" s="283">
        <f t="shared" si="16"/>
        <v>0.40000000037252903</v>
      </c>
    </row>
    <row r="14" spans="1:21" ht="15.6" customHeight="1">
      <c r="A14" s="94">
        <v>9</v>
      </c>
      <c r="B14" s="95" t="s">
        <v>47</v>
      </c>
      <c r="C14" s="100">
        <v>744.76</v>
      </c>
      <c r="D14" s="100">
        <f>ROUND(C14*'3_Levels 1&amp;2'!C12,0)</f>
        <v>29884985</v>
      </c>
      <c r="E14" s="102">
        <v>0</v>
      </c>
      <c r="F14" s="102">
        <v>0</v>
      </c>
      <c r="G14" s="102">
        <f t="shared" si="17"/>
        <v>0</v>
      </c>
      <c r="H14" s="103">
        <f>'[11]Table 3A Level 3'!H14+'[11]Table 3A Level 3'!J14</f>
        <v>0</v>
      </c>
      <c r="I14" s="103">
        <f t="shared" si="12"/>
        <v>0</v>
      </c>
      <c r="J14" s="103">
        <f t="shared" si="18"/>
        <v>0</v>
      </c>
      <c r="K14" s="104">
        <f>IF(H14&lt;0,0,'3_Levels 1&amp;2'!C12)</f>
        <v>40127</v>
      </c>
      <c r="L14" s="100">
        <f t="shared" si="13"/>
        <v>2757889</v>
      </c>
      <c r="M14" s="443">
        <f>'3_Levels 1&amp;2'!C12</f>
        <v>40127</v>
      </c>
      <c r="N14" s="100">
        <f t="shared" si="14"/>
        <v>4012700</v>
      </c>
      <c r="O14" s="100">
        <f t="shared" si="19"/>
        <v>6770589</v>
      </c>
      <c r="P14" s="100">
        <f t="shared" si="20"/>
        <v>36655574</v>
      </c>
      <c r="R14" s="286">
        <f t="shared" si="15"/>
        <v>744.76</v>
      </c>
      <c r="S14" s="290">
        <f>'8_2.1.16 SIS'!AL11</f>
        <v>40127</v>
      </c>
      <c r="T14" s="283">
        <f t="shared" si="21"/>
        <v>29884984.52</v>
      </c>
      <c r="U14" s="283">
        <f t="shared" si="16"/>
        <v>-0.48000000044703484</v>
      </c>
    </row>
    <row r="15" spans="1:21" ht="15.6" customHeight="1">
      <c r="A15" s="5">
        <v>10</v>
      </c>
      <c r="B15" s="8" t="s">
        <v>48</v>
      </c>
      <c r="C15" s="38">
        <v>608.04000000000008</v>
      </c>
      <c r="D15" s="38">
        <f>ROUND(C15*'3_Levels 1&amp;2'!C13,0)</f>
        <v>19834873</v>
      </c>
      <c r="E15" s="37">
        <v>0</v>
      </c>
      <c r="F15" s="37">
        <v>0</v>
      </c>
      <c r="G15" s="37">
        <f t="shared" si="17"/>
        <v>0</v>
      </c>
      <c r="H15" s="35">
        <f>'[11]Table 3A Level 3'!H15+'[11]Table 3A Level 3'!J15</f>
        <v>0</v>
      </c>
      <c r="I15" s="35">
        <f t="shared" si="12"/>
        <v>0</v>
      </c>
      <c r="J15" s="35">
        <f t="shared" si="18"/>
        <v>0</v>
      </c>
      <c r="K15" s="36">
        <f>IF(H15&lt;0,0,'3_Levels 1&amp;2'!C13)</f>
        <v>32621</v>
      </c>
      <c r="L15" s="38">
        <f t="shared" si="13"/>
        <v>2242009</v>
      </c>
      <c r="M15" s="444">
        <f>'3_Levels 1&amp;2'!C13</f>
        <v>32621</v>
      </c>
      <c r="N15" s="38">
        <f t="shared" si="14"/>
        <v>3262100</v>
      </c>
      <c r="O15" s="38">
        <f t="shared" si="19"/>
        <v>5504109</v>
      </c>
      <c r="P15" s="38">
        <f t="shared" si="20"/>
        <v>25338982</v>
      </c>
      <c r="R15" s="286">
        <f t="shared" si="15"/>
        <v>608.04000000000008</v>
      </c>
      <c r="S15" s="290">
        <f>'8_2.1.16 SIS'!AL12</f>
        <v>32621</v>
      </c>
      <c r="T15" s="283">
        <f t="shared" si="21"/>
        <v>19834872.840000004</v>
      </c>
      <c r="U15" s="283">
        <f t="shared" si="16"/>
        <v>-0.15999999642372131</v>
      </c>
    </row>
    <row r="16" spans="1:21" ht="15.6" customHeight="1">
      <c r="A16" s="94">
        <v>11</v>
      </c>
      <c r="B16" s="95" t="s">
        <v>49</v>
      </c>
      <c r="C16" s="100">
        <v>706.55</v>
      </c>
      <c r="D16" s="101">
        <f>ROUND(C16*'3_Levels 1&amp;2'!C14,0)</f>
        <v>1110697</v>
      </c>
      <c r="E16" s="102">
        <v>0</v>
      </c>
      <c r="F16" s="102">
        <v>0</v>
      </c>
      <c r="G16" s="102">
        <f t="shared" si="17"/>
        <v>0</v>
      </c>
      <c r="H16" s="103">
        <f>'[11]Table 3A Level 3'!H16+'[11]Table 3A Level 3'!J16</f>
        <v>0</v>
      </c>
      <c r="I16" s="103">
        <f t="shared" si="12"/>
        <v>0</v>
      </c>
      <c r="J16" s="103">
        <f t="shared" si="18"/>
        <v>0</v>
      </c>
      <c r="K16" s="104">
        <f>IF(H16&lt;0,0,'3_Levels 1&amp;2'!C14)</f>
        <v>1572</v>
      </c>
      <c r="L16" s="100">
        <f t="shared" si="13"/>
        <v>108042</v>
      </c>
      <c r="M16" s="443">
        <f>'3_Levels 1&amp;2'!C14</f>
        <v>1572</v>
      </c>
      <c r="N16" s="100">
        <f t="shared" si="14"/>
        <v>157200</v>
      </c>
      <c r="O16" s="100">
        <f t="shared" si="19"/>
        <v>265242</v>
      </c>
      <c r="P16" s="100">
        <f t="shared" si="20"/>
        <v>1375939</v>
      </c>
      <c r="R16" s="286">
        <f t="shared" si="15"/>
        <v>706.55</v>
      </c>
      <c r="S16" s="290">
        <f>'8_2.1.16 SIS'!AL13</f>
        <v>1572</v>
      </c>
      <c r="T16" s="283">
        <f t="shared" si="21"/>
        <v>1110696.5999999999</v>
      </c>
      <c r="U16" s="283">
        <f t="shared" si="16"/>
        <v>-0.40000000013969839</v>
      </c>
    </row>
    <row r="17" spans="1:21" ht="15.6" customHeight="1">
      <c r="A17" s="94">
        <v>12</v>
      </c>
      <c r="B17" s="95" t="s">
        <v>50</v>
      </c>
      <c r="C17" s="100">
        <v>1063.31</v>
      </c>
      <c r="D17" s="100">
        <f>ROUND(C17*'3_Levels 1&amp;2'!C15,0)</f>
        <v>1373797</v>
      </c>
      <c r="E17" s="102">
        <v>0</v>
      </c>
      <c r="F17" s="102">
        <v>0</v>
      </c>
      <c r="G17" s="102">
        <f t="shared" si="17"/>
        <v>0</v>
      </c>
      <c r="H17" s="103">
        <f>'[11]Table 3A Level 3'!H17+'[11]Table 3A Level 3'!J17</f>
        <v>0</v>
      </c>
      <c r="I17" s="103">
        <f t="shared" si="12"/>
        <v>0</v>
      </c>
      <c r="J17" s="103">
        <f t="shared" si="18"/>
        <v>0</v>
      </c>
      <c r="K17" s="104">
        <f>IF(H17&lt;0,0,'3_Levels 1&amp;2'!C15)</f>
        <v>1292</v>
      </c>
      <c r="L17" s="100">
        <f t="shared" si="13"/>
        <v>88798</v>
      </c>
      <c r="M17" s="443">
        <f>'3_Levels 1&amp;2'!C15</f>
        <v>1292</v>
      </c>
      <c r="N17" s="100">
        <f t="shared" si="14"/>
        <v>129200</v>
      </c>
      <c r="O17" s="100">
        <f t="shared" si="19"/>
        <v>217998</v>
      </c>
      <c r="P17" s="100">
        <f t="shared" si="20"/>
        <v>1591795</v>
      </c>
      <c r="R17" s="286">
        <f t="shared" si="15"/>
        <v>1063.31</v>
      </c>
      <c r="S17" s="290">
        <f>'8_2.1.16 SIS'!AL14</f>
        <v>1292</v>
      </c>
      <c r="T17" s="283">
        <f t="shared" si="21"/>
        <v>1373796.52</v>
      </c>
      <c r="U17" s="283">
        <f t="shared" si="16"/>
        <v>-0.47999999998137355</v>
      </c>
    </row>
    <row r="18" spans="1:21" ht="15.6" customHeight="1">
      <c r="A18" s="94">
        <v>13</v>
      </c>
      <c r="B18" s="95" t="s">
        <v>51</v>
      </c>
      <c r="C18" s="100">
        <v>749.43000000000006</v>
      </c>
      <c r="D18" s="100">
        <f>ROUND(C18*'3_Levels 1&amp;2'!C16,0)</f>
        <v>1120398</v>
      </c>
      <c r="E18" s="102">
        <v>0</v>
      </c>
      <c r="F18" s="102">
        <v>0</v>
      </c>
      <c r="G18" s="102">
        <f t="shared" si="17"/>
        <v>0</v>
      </c>
      <c r="H18" s="103">
        <f>'[11]Table 3A Level 3'!H18+'[11]Table 3A Level 3'!J18</f>
        <v>0</v>
      </c>
      <c r="I18" s="103">
        <f t="shared" si="12"/>
        <v>0</v>
      </c>
      <c r="J18" s="103">
        <f t="shared" si="18"/>
        <v>0</v>
      </c>
      <c r="K18" s="104">
        <f>IF(H18&lt;0,0,'3_Levels 1&amp;2'!C16)</f>
        <v>1495</v>
      </c>
      <c r="L18" s="100">
        <f t="shared" si="13"/>
        <v>102750</v>
      </c>
      <c r="M18" s="443">
        <f>'3_Levels 1&amp;2'!C16</f>
        <v>1495</v>
      </c>
      <c r="N18" s="100">
        <f t="shared" si="14"/>
        <v>149500</v>
      </c>
      <c r="O18" s="100">
        <f t="shared" si="19"/>
        <v>252250</v>
      </c>
      <c r="P18" s="100">
        <f t="shared" si="20"/>
        <v>1372648</v>
      </c>
      <c r="R18" s="286">
        <f t="shared" si="15"/>
        <v>749.43000000000006</v>
      </c>
      <c r="S18" s="290">
        <f>'8_2.1.16 SIS'!AL15</f>
        <v>1495</v>
      </c>
      <c r="T18" s="283">
        <f t="shared" si="21"/>
        <v>1120397.8500000001</v>
      </c>
      <c r="U18" s="283">
        <f t="shared" si="16"/>
        <v>-0.14999999990686774</v>
      </c>
    </row>
    <row r="19" spans="1:21" ht="15.6" customHeight="1">
      <c r="A19" s="94">
        <v>14</v>
      </c>
      <c r="B19" s="95" t="s">
        <v>52</v>
      </c>
      <c r="C19" s="100">
        <v>809.9799999999999</v>
      </c>
      <c r="D19" s="100">
        <f>ROUND(C19*'3_Levels 1&amp;2'!C17,0)</f>
        <v>1378586</v>
      </c>
      <c r="E19" s="102">
        <v>0</v>
      </c>
      <c r="F19" s="102">
        <v>0</v>
      </c>
      <c r="G19" s="102">
        <f t="shared" si="17"/>
        <v>0</v>
      </c>
      <c r="H19" s="103">
        <f>'[11]Table 3A Level 3'!H19+'[11]Table 3A Level 3'!J19</f>
        <v>0</v>
      </c>
      <c r="I19" s="103">
        <f t="shared" si="12"/>
        <v>0</v>
      </c>
      <c r="J19" s="103">
        <f t="shared" si="18"/>
        <v>0</v>
      </c>
      <c r="K19" s="104">
        <f>IF(H19&lt;0,0,'3_Levels 1&amp;2'!C17)</f>
        <v>1702</v>
      </c>
      <c r="L19" s="100">
        <f t="shared" si="13"/>
        <v>116977</v>
      </c>
      <c r="M19" s="443">
        <f>'3_Levels 1&amp;2'!C17</f>
        <v>1702</v>
      </c>
      <c r="N19" s="100">
        <f t="shared" si="14"/>
        <v>170200</v>
      </c>
      <c r="O19" s="100">
        <f t="shared" si="19"/>
        <v>287177</v>
      </c>
      <c r="P19" s="100">
        <f t="shared" si="20"/>
        <v>1665763</v>
      </c>
      <c r="R19" s="286">
        <f t="shared" si="15"/>
        <v>809.9799999999999</v>
      </c>
      <c r="S19" s="290">
        <f>'8_2.1.16 SIS'!AL16</f>
        <v>1702</v>
      </c>
      <c r="T19" s="283">
        <f t="shared" si="21"/>
        <v>1378585.9599999997</v>
      </c>
      <c r="U19" s="283">
        <f t="shared" si="16"/>
        <v>-4.0000000270083547E-2</v>
      </c>
    </row>
    <row r="20" spans="1:21" ht="15.6" customHeight="1">
      <c r="A20" s="5">
        <v>15</v>
      </c>
      <c r="B20" s="8" t="s">
        <v>53</v>
      </c>
      <c r="C20" s="38">
        <v>553.79999999999995</v>
      </c>
      <c r="D20" s="38">
        <f>ROUND(C20*'3_Levels 1&amp;2'!C18,0)</f>
        <v>2001987</v>
      </c>
      <c r="E20" s="37">
        <v>224419</v>
      </c>
      <c r="F20" s="37">
        <v>0</v>
      </c>
      <c r="G20" s="37">
        <f t="shared" si="17"/>
        <v>224419</v>
      </c>
      <c r="H20" s="35">
        <f>'[11]Table 3A Level 3'!H20+'[11]Table 3A Level 3'!J20</f>
        <v>-201978</v>
      </c>
      <c r="I20" s="35">
        <f t="shared" si="12"/>
        <v>22441</v>
      </c>
      <c r="J20" s="35">
        <f t="shared" si="18"/>
        <v>-22441</v>
      </c>
      <c r="K20" s="36">
        <f>IF(H20&lt;0,0,'3_Levels 1&amp;2'!C18)</f>
        <v>0</v>
      </c>
      <c r="L20" s="38">
        <f t="shared" si="13"/>
        <v>0</v>
      </c>
      <c r="M20" s="444">
        <f>'3_Levels 1&amp;2'!C18</f>
        <v>3615</v>
      </c>
      <c r="N20" s="38">
        <f t="shared" si="14"/>
        <v>361500</v>
      </c>
      <c r="O20" s="38">
        <f t="shared" si="19"/>
        <v>361500</v>
      </c>
      <c r="P20" s="38">
        <f t="shared" si="20"/>
        <v>2363487</v>
      </c>
      <c r="R20" s="286">
        <f t="shared" si="15"/>
        <v>553.79999999999995</v>
      </c>
      <c r="S20" s="290">
        <f>'8_2.1.16 SIS'!AL17</f>
        <v>3615</v>
      </c>
      <c r="T20" s="283">
        <f t="shared" si="21"/>
        <v>2001986.9999999998</v>
      </c>
      <c r="U20" s="283">
        <f t="shared" si="16"/>
        <v>0</v>
      </c>
    </row>
    <row r="21" spans="1:21" ht="15.6" customHeight="1">
      <c r="A21" s="94">
        <v>16</v>
      </c>
      <c r="B21" s="95" t="s">
        <v>54</v>
      </c>
      <c r="C21" s="100">
        <v>686.73</v>
      </c>
      <c r="D21" s="101">
        <f>ROUND(C21*'3_Levels 1&amp;2'!C19,0)</f>
        <v>3345749</v>
      </c>
      <c r="E21" s="102">
        <v>0</v>
      </c>
      <c r="F21" s="102">
        <v>0</v>
      </c>
      <c r="G21" s="102">
        <f t="shared" si="17"/>
        <v>0</v>
      </c>
      <c r="H21" s="103">
        <f>'[11]Table 3A Level 3'!H21+'[11]Table 3A Level 3'!J21</f>
        <v>0</v>
      </c>
      <c r="I21" s="103">
        <f t="shared" si="12"/>
        <v>0</v>
      </c>
      <c r="J21" s="103">
        <f t="shared" si="18"/>
        <v>0</v>
      </c>
      <c r="K21" s="104">
        <f>IF(H21&lt;0,0,'3_Levels 1&amp;2'!C19)</f>
        <v>4872</v>
      </c>
      <c r="L21" s="100">
        <f t="shared" si="13"/>
        <v>334848</v>
      </c>
      <c r="M21" s="443">
        <f>'3_Levels 1&amp;2'!C19</f>
        <v>4872</v>
      </c>
      <c r="N21" s="100">
        <f t="shared" si="14"/>
        <v>487200</v>
      </c>
      <c r="O21" s="100">
        <f t="shared" si="19"/>
        <v>822048</v>
      </c>
      <c r="P21" s="100">
        <f t="shared" si="20"/>
        <v>4167797</v>
      </c>
      <c r="R21" s="286">
        <f t="shared" si="15"/>
        <v>686.73</v>
      </c>
      <c r="S21" s="290">
        <f>'8_2.1.16 SIS'!AL18</f>
        <v>4872</v>
      </c>
      <c r="T21" s="283">
        <f t="shared" si="21"/>
        <v>3345748.56</v>
      </c>
      <c r="U21" s="283">
        <f t="shared" si="16"/>
        <v>-0.43999999994412065</v>
      </c>
    </row>
    <row r="22" spans="1:21" ht="15.6" customHeight="1">
      <c r="A22" s="94">
        <v>17</v>
      </c>
      <c r="B22" s="95" t="s">
        <v>55</v>
      </c>
      <c r="C22" s="100">
        <v>801.47762416806802</v>
      </c>
      <c r="D22" s="100">
        <f>ROUND(C22*'3_Levels 1&amp;2'!C20,0)</f>
        <v>35581599</v>
      </c>
      <c r="E22" s="102">
        <v>25595514</v>
      </c>
      <c r="F22" s="102">
        <v>13580692</v>
      </c>
      <c r="G22" s="102">
        <f t="shared" si="17"/>
        <v>12014822</v>
      </c>
      <c r="H22" s="103">
        <f>'[11]Table 3A Level 3'!H22+'[11]Table 3A Level 3'!J22</f>
        <v>-10813340</v>
      </c>
      <c r="I22" s="103">
        <f t="shared" si="12"/>
        <v>1201482</v>
      </c>
      <c r="J22" s="103">
        <f t="shared" si="18"/>
        <v>-1201482</v>
      </c>
      <c r="K22" s="104">
        <f>IF(H22&lt;0,0,'3_Levels 1&amp;2'!C20)</f>
        <v>0</v>
      </c>
      <c r="L22" s="100">
        <f t="shared" si="13"/>
        <v>0</v>
      </c>
      <c r="M22" s="443">
        <f>'3_Levels 1&amp;2'!C20</f>
        <v>44395</v>
      </c>
      <c r="N22" s="100">
        <f t="shared" si="14"/>
        <v>4439500</v>
      </c>
      <c r="O22" s="100">
        <f t="shared" si="19"/>
        <v>18020192</v>
      </c>
      <c r="P22" s="100">
        <f t="shared" si="20"/>
        <v>53601791</v>
      </c>
      <c r="R22" s="286">
        <f t="shared" si="15"/>
        <v>801.47762416806802</v>
      </c>
      <c r="S22" s="290">
        <f>'8_2.1.16 SIS'!AL19</f>
        <v>44395</v>
      </c>
      <c r="T22" s="283">
        <f t="shared" si="21"/>
        <v>35581599.124941379</v>
      </c>
      <c r="U22" s="283">
        <f t="shared" si="16"/>
        <v>0.1249413788318634</v>
      </c>
    </row>
    <row r="23" spans="1:21" ht="15.6" customHeight="1">
      <c r="A23" s="94">
        <v>18</v>
      </c>
      <c r="B23" s="95" t="s">
        <v>56</v>
      </c>
      <c r="C23" s="100">
        <v>845.94999999999993</v>
      </c>
      <c r="D23" s="100">
        <f>ROUND(C23*'3_Levels 1&amp;2'!C21,0)</f>
        <v>860331</v>
      </c>
      <c r="E23" s="102">
        <v>0</v>
      </c>
      <c r="F23" s="102">
        <v>0</v>
      </c>
      <c r="G23" s="102">
        <f t="shared" si="17"/>
        <v>0</v>
      </c>
      <c r="H23" s="103">
        <f>'[11]Table 3A Level 3'!H23+'[11]Table 3A Level 3'!J23</f>
        <v>0</v>
      </c>
      <c r="I23" s="103">
        <f t="shared" si="12"/>
        <v>0</v>
      </c>
      <c r="J23" s="103">
        <f t="shared" si="18"/>
        <v>0</v>
      </c>
      <c r="K23" s="104">
        <f>IF(H23&lt;0,0,'3_Levels 1&amp;2'!C21)</f>
        <v>1017</v>
      </c>
      <c r="L23" s="100">
        <f t="shared" si="13"/>
        <v>69897</v>
      </c>
      <c r="M23" s="443">
        <f>'3_Levels 1&amp;2'!C21</f>
        <v>1017</v>
      </c>
      <c r="N23" s="100">
        <f t="shared" si="14"/>
        <v>101700</v>
      </c>
      <c r="O23" s="100">
        <f t="shared" si="19"/>
        <v>171597</v>
      </c>
      <c r="P23" s="100">
        <f t="shared" si="20"/>
        <v>1031928</v>
      </c>
      <c r="R23" s="286">
        <f t="shared" si="15"/>
        <v>845.94999999999993</v>
      </c>
      <c r="S23" s="290">
        <f>'8_2.1.16 SIS'!AL20</f>
        <v>1017</v>
      </c>
      <c r="T23" s="283">
        <f t="shared" si="21"/>
        <v>860331.14999999991</v>
      </c>
      <c r="U23" s="283">
        <f t="shared" si="16"/>
        <v>0.14999999990686774</v>
      </c>
    </row>
    <row r="24" spans="1:21" ht="15.6" customHeight="1">
      <c r="A24" s="94">
        <v>19</v>
      </c>
      <c r="B24" s="95" t="s">
        <v>57</v>
      </c>
      <c r="C24" s="100">
        <v>905.43</v>
      </c>
      <c r="D24" s="100">
        <f>ROUND(C24*'3_Levels 1&amp;2'!C22,0)</f>
        <v>1783697</v>
      </c>
      <c r="E24" s="102">
        <v>0</v>
      </c>
      <c r="F24" s="102">
        <v>0</v>
      </c>
      <c r="G24" s="102">
        <f t="shared" si="17"/>
        <v>0</v>
      </c>
      <c r="H24" s="103">
        <f>'[11]Table 3A Level 3'!H24+'[11]Table 3A Level 3'!J24</f>
        <v>0</v>
      </c>
      <c r="I24" s="103">
        <f t="shared" si="12"/>
        <v>0</v>
      </c>
      <c r="J24" s="103">
        <f t="shared" si="18"/>
        <v>0</v>
      </c>
      <c r="K24" s="104">
        <f>IF(H24&lt;0,0,'3_Levels 1&amp;2'!C22)</f>
        <v>1970</v>
      </c>
      <c r="L24" s="100">
        <f t="shared" si="13"/>
        <v>135396</v>
      </c>
      <c r="M24" s="443">
        <f>'3_Levels 1&amp;2'!C22</f>
        <v>1970</v>
      </c>
      <c r="N24" s="100">
        <f t="shared" si="14"/>
        <v>197000</v>
      </c>
      <c r="O24" s="100">
        <f t="shared" si="19"/>
        <v>332396</v>
      </c>
      <c r="P24" s="100">
        <f t="shared" si="20"/>
        <v>2116093</v>
      </c>
      <c r="R24" s="286">
        <f t="shared" si="15"/>
        <v>905.43</v>
      </c>
      <c r="S24" s="290">
        <f>'8_2.1.16 SIS'!AL21</f>
        <v>1970</v>
      </c>
      <c r="T24" s="283">
        <f t="shared" si="21"/>
        <v>1783697.0999999999</v>
      </c>
      <c r="U24" s="283">
        <f t="shared" si="16"/>
        <v>9.9999999860301614E-2</v>
      </c>
    </row>
    <row r="25" spans="1:21" ht="15.6" customHeight="1">
      <c r="A25" s="5">
        <v>20</v>
      </c>
      <c r="B25" s="8" t="s">
        <v>58</v>
      </c>
      <c r="C25" s="38">
        <v>586.16999999999996</v>
      </c>
      <c r="D25" s="38">
        <f>ROUND(C25*'3_Levels 1&amp;2'!C23,0)</f>
        <v>3437301</v>
      </c>
      <c r="E25" s="37">
        <v>175620</v>
      </c>
      <c r="F25" s="37">
        <v>0</v>
      </c>
      <c r="G25" s="37">
        <f t="shared" si="17"/>
        <v>175620</v>
      </c>
      <c r="H25" s="35">
        <f>'[11]Table 3A Level 3'!H25+'[11]Table 3A Level 3'!J25</f>
        <v>-158058</v>
      </c>
      <c r="I25" s="35">
        <f t="shared" si="12"/>
        <v>17562</v>
      </c>
      <c r="J25" s="35">
        <f t="shared" si="18"/>
        <v>-17562</v>
      </c>
      <c r="K25" s="36">
        <f>IF(H25&lt;0,0,'3_Levels 1&amp;2'!C23)</f>
        <v>0</v>
      </c>
      <c r="L25" s="38">
        <f t="shared" si="13"/>
        <v>0</v>
      </c>
      <c r="M25" s="444">
        <f>'3_Levels 1&amp;2'!C23</f>
        <v>5864</v>
      </c>
      <c r="N25" s="38">
        <f t="shared" si="14"/>
        <v>586400</v>
      </c>
      <c r="O25" s="38">
        <f t="shared" si="19"/>
        <v>586400</v>
      </c>
      <c r="P25" s="38">
        <f t="shared" si="20"/>
        <v>4023701</v>
      </c>
      <c r="R25" s="286">
        <f t="shared" si="15"/>
        <v>586.16999999999996</v>
      </c>
      <c r="S25" s="290">
        <f>'8_2.1.16 SIS'!AL22</f>
        <v>5864</v>
      </c>
      <c r="T25" s="283">
        <f t="shared" si="21"/>
        <v>3437300.88</v>
      </c>
      <c r="U25" s="283">
        <f t="shared" si="16"/>
        <v>-0.12000000011175871</v>
      </c>
    </row>
    <row r="26" spans="1:21" ht="15.6" customHeight="1">
      <c r="A26" s="94">
        <v>21</v>
      </c>
      <c r="B26" s="95" t="s">
        <v>59</v>
      </c>
      <c r="C26" s="100">
        <v>610.35</v>
      </c>
      <c r="D26" s="101">
        <f>ROUND(C26*'3_Levels 1&amp;2'!C24,0)</f>
        <v>1772456</v>
      </c>
      <c r="E26" s="102">
        <v>0</v>
      </c>
      <c r="F26" s="102">
        <v>0</v>
      </c>
      <c r="G26" s="102">
        <f t="shared" si="17"/>
        <v>0</v>
      </c>
      <c r="H26" s="103">
        <f>'[11]Table 3A Level 3'!H26+'[11]Table 3A Level 3'!J26</f>
        <v>0</v>
      </c>
      <c r="I26" s="103">
        <f t="shared" si="12"/>
        <v>0</v>
      </c>
      <c r="J26" s="103">
        <f t="shared" si="18"/>
        <v>0</v>
      </c>
      <c r="K26" s="104">
        <f>IF(H26&lt;0,0,'3_Levels 1&amp;2'!C24)</f>
        <v>2904</v>
      </c>
      <c r="L26" s="100">
        <f t="shared" si="13"/>
        <v>199589</v>
      </c>
      <c r="M26" s="443">
        <f>'3_Levels 1&amp;2'!C24</f>
        <v>2904</v>
      </c>
      <c r="N26" s="100">
        <f t="shared" si="14"/>
        <v>290400</v>
      </c>
      <c r="O26" s="100">
        <f t="shared" si="19"/>
        <v>489989</v>
      </c>
      <c r="P26" s="100">
        <f t="shared" si="20"/>
        <v>2262445</v>
      </c>
      <c r="R26" s="286">
        <f t="shared" si="15"/>
        <v>610.35</v>
      </c>
      <c r="S26" s="290">
        <f>'8_2.1.16 SIS'!AL23</f>
        <v>2904</v>
      </c>
      <c r="T26" s="283">
        <f t="shared" si="21"/>
        <v>1772456.4000000001</v>
      </c>
      <c r="U26" s="283">
        <f t="shared" si="16"/>
        <v>0.40000000013969839</v>
      </c>
    </row>
    <row r="27" spans="1:21" ht="15.6" customHeight="1">
      <c r="A27" s="94">
        <v>22</v>
      </c>
      <c r="B27" s="95" t="s">
        <v>60</v>
      </c>
      <c r="C27" s="100">
        <v>496.36</v>
      </c>
      <c r="D27" s="100">
        <f>ROUND(C27*'3_Levels 1&amp;2'!C25,0)</f>
        <v>1523329</v>
      </c>
      <c r="E27" s="102">
        <v>0</v>
      </c>
      <c r="F27" s="102">
        <v>0</v>
      </c>
      <c r="G27" s="102">
        <f t="shared" si="17"/>
        <v>0</v>
      </c>
      <c r="H27" s="103">
        <f>'[11]Table 3A Level 3'!H27+'[11]Table 3A Level 3'!J27</f>
        <v>0</v>
      </c>
      <c r="I27" s="103">
        <f t="shared" si="12"/>
        <v>0</v>
      </c>
      <c r="J27" s="103">
        <f t="shared" si="18"/>
        <v>0</v>
      </c>
      <c r="K27" s="104">
        <f>IF(H27&lt;0,0,'3_Levels 1&amp;2'!C25)</f>
        <v>3069</v>
      </c>
      <c r="L27" s="100">
        <f t="shared" si="13"/>
        <v>210929</v>
      </c>
      <c r="M27" s="443">
        <f>'3_Levels 1&amp;2'!C25</f>
        <v>3069</v>
      </c>
      <c r="N27" s="100">
        <f t="shared" si="14"/>
        <v>306900</v>
      </c>
      <c r="O27" s="100">
        <f t="shared" si="19"/>
        <v>517829</v>
      </c>
      <c r="P27" s="100">
        <f t="shared" si="20"/>
        <v>2041158</v>
      </c>
      <c r="R27" s="286">
        <f t="shared" si="15"/>
        <v>496.36</v>
      </c>
      <c r="S27" s="290">
        <f>'8_2.1.16 SIS'!AL24</f>
        <v>3069</v>
      </c>
      <c r="T27" s="283">
        <f t="shared" si="21"/>
        <v>1523328.84</v>
      </c>
      <c r="U27" s="283">
        <f t="shared" si="16"/>
        <v>-0.15999999991618097</v>
      </c>
    </row>
    <row r="28" spans="1:21" ht="15.6" customHeight="1">
      <c r="A28" s="94">
        <v>23</v>
      </c>
      <c r="B28" s="95" t="s">
        <v>61</v>
      </c>
      <c r="C28" s="100">
        <v>688.58</v>
      </c>
      <c r="D28" s="100">
        <f>ROUND(C28*'3_Levels 1&amp;2'!C26,0)</f>
        <v>9116799</v>
      </c>
      <c r="E28" s="102">
        <v>0</v>
      </c>
      <c r="F28" s="102">
        <v>0</v>
      </c>
      <c r="G28" s="102">
        <f t="shared" si="17"/>
        <v>0</v>
      </c>
      <c r="H28" s="103">
        <f>'[11]Table 3A Level 3'!H28+'[11]Table 3A Level 3'!J28</f>
        <v>0</v>
      </c>
      <c r="I28" s="103">
        <f t="shared" si="12"/>
        <v>0</v>
      </c>
      <c r="J28" s="103">
        <f t="shared" si="18"/>
        <v>0</v>
      </c>
      <c r="K28" s="104">
        <f>IF(H28&lt;0,0,'3_Levels 1&amp;2'!C26)</f>
        <v>13240</v>
      </c>
      <c r="L28" s="100">
        <f t="shared" si="13"/>
        <v>909972</v>
      </c>
      <c r="M28" s="443">
        <f>'3_Levels 1&amp;2'!C26</f>
        <v>13240</v>
      </c>
      <c r="N28" s="100">
        <f t="shared" si="14"/>
        <v>1324000</v>
      </c>
      <c r="O28" s="100">
        <f t="shared" si="19"/>
        <v>2233972</v>
      </c>
      <c r="P28" s="100">
        <f t="shared" si="20"/>
        <v>11350771</v>
      </c>
      <c r="R28" s="286">
        <f t="shared" si="15"/>
        <v>688.58</v>
      </c>
      <c r="S28" s="290">
        <f>'8_2.1.16 SIS'!AL25</f>
        <v>13240</v>
      </c>
      <c r="T28" s="283">
        <f t="shared" si="21"/>
        <v>9116799.2000000011</v>
      </c>
      <c r="U28" s="283">
        <f t="shared" si="16"/>
        <v>0.20000000111758709</v>
      </c>
    </row>
    <row r="29" spans="1:21" ht="15.6" customHeight="1">
      <c r="A29" s="94">
        <v>24</v>
      </c>
      <c r="B29" s="95" t="s">
        <v>62</v>
      </c>
      <c r="C29" s="100">
        <v>854.24999999999989</v>
      </c>
      <c r="D29" s="100">
        <f>ROUND(C29*'3_Levels 1&amp;2'!C27,0)</f>
        <v>4055979</v>
      </c>
      <c r="E29" s="102">
        <v>2421938</v>
      </c>
      <c r="F29" s="102">
        <v>1654734</v>
      </c>
      <c r="G29" s="102">
        <f t="shared" si="17"/>
        <v>767204</v>
      </c>
      <c r="H29" s="103">
        <f>'[11]Table 3A Level 3'!H29+'[11]Table 3A Level 3'!J29</f>
        <v>-690484</v>
      </c>
      <c r="I29" s="103">
        <f t="shared" si="12"/>
        <v>76720</v>
      </c>
      <c r="J29" s="103">
        <f t="shared" si="18"/>
        <v>-76720</v>
      </c>
      <c r="K29" s="104">
        <f>IF(H29&lt;0,0,'3_Levels 1&amp;2'!C27)</f>
        <v>0</v>
      </c>
      <c r="L29" s="100">
        <f t="shared" si="13"/>
        <v>0</v>
      </c>
      <c r="M29" s="443">
        <f>'3_Levels 1&amp;2'!C27</f>
        <v>4748</v>
      </c>
      <c r="N29" s="100">
        <f t="shared" si="14"/>
        <v>474800</v>
      </c>
      <c r="O29" s="100">
        <f t="shared" si="19"/>
        <v>2129534</v>
      </c>
      <c r="P29" s="100">
        <f t="shared" si="20"/>
        <v>6185513</v>
      </c>
      <c r="R29" s="286">
        <f t="shared" si="15"/>
        <v>854.24999999999989</v>
      </c>
      <c r="S29" s="290">
        <f>'8_2.1.16 SIS'!AL26</f>
        <v>4748</v>
      </c>
      <c r="T29" s="283">
        <f t="shared" si="21"/>
        <v>4055978.9999999995</v>
      </c>
      <c r="U29" s="283">
        <f t="shared" si="16"/>
        <v>0</v>
      </c>
    </row>
    <row r="30" spans="1:21" ht="15.6" customHeight="1">
      <c r="A30" s="5">
        <v>25</v>
      </c>
      <c r="B30" s="8" t="s">
        <v>63</v>
      </c>
      <c r="C30" s="38">
        <v>653.73</v>
      </c>
      <c r="D30" s="38">
        <f>ROUND(C30*'3_Levels 1&amp;2'!C28,0)</f>
        <v>1421863</v>
      </c>
      <c r="E30" s="37">
        <v>0</v>
      </c>
      <c r="F30" s="37">
        <v>0</v>
      </c>
      <c r="G30" s="37">
        <f t="shared" si="17"/>
        <v>0</v>
      </c>
      <c r="H30" s="35">
        <f>'[11]Table 3A Level 3'!H30+'[11]Table 3A Level 3'!J30</f>
        <v>0</v>
      </c>
      <c r="I30" s="35">
        <f t="shared" si="12"/>
        <v>0</v>
      </c>
      <c r="J30" s="35">
        <f t="shared" si="18"/>
        <v>0</v>
      </c>
      <c r="K30" s="36">
        <f>IF(H30&lt;0,0,'3_Levels 1&amp;2'!C28)</f>
        <v>2175</v>
      </c>
      <c r="L30" s="38">
        <f t="shared" si="13"/>
        <v>149486</v>
      </c>
      <c r="M30" s="444">
        <f>'3_Levels 1&amp;2'!C28</f>
        <v>2175</v>
      </c>
      <c r="N30" s="38">
        <f t="shared" si="14"/>
        <v>217500</v>
      </c>
      <c r="O30" s="38">
        <f t="shared" si="19"/>
        <v>366986</v>
      </c>
      <c r="P30" s="38">
        <f t="shared" si="20"/>
        <v>1788849</v>
      </c>
      <c r="R30" s="286">
        <f t="shared" si="15"/>
        <v>653.73</v>
      </c>
      <c r="S30" s="290">
        <f>'8_2.1.16 SIS'!AL27</f>
        <v>2175</v>
      </c>
      <c r="T30" s="283">
        <f t="shared" si="21"/>
        <v>1421862.75</v>
      </c>
      <c r="U30" s="283">
        <f t="shared" si="16"/>
        <v>-0.25</v>
      </c>
    </row>
    <row r="31" spans="1:21" ht="15.6" customHeight="1">
      <c r="A31" s="94">
        <v>26</v>
      </c>
      <c r="B31" s="95" t="s">
        <v>64</v>
      </c>
      <c r="C31" s="100">
        <v>836.83</v>
      </c>
      <c r="D31" s="101">
        <f>ROUND(C31*'3_Levels 1&amp;2'!C29,0)</f>
        <v>39870765</v>
      </c>
      <c r="E31" s="102">
        <v>23386991</v>
      </c>
      <c r="F31" s="102">
        <v>14897747</v>
      </c>
      <c r="G31" s="102">
        <f t="shared" si="17"/>
        <v>8489244</v>
      </c>
      <c r="H31" s="103">
        <f>'[11]Table 3A Level 3'!H31+'[11]Table 3A Level 3'!J31</f>
        <v>-7640320</v>
      </c>
      <c r="I31" s="103">
        <f t="shared" si="12"/>
        <v>848924</v>
      </c>
      <c r="J31" s="103">
        <f t="shared" si="18"/>
        <v>-848924</v>
      </c>
      <c r="K31" s="104">
        <f>IF(H31&lt;0,0,'3_Levels 1&amp;2'!C29)</f>
        <v>0</v>
      </c>
      <c r="L31" s="100">
        <f t="shared" si="13"/>
        <v>0</v>
      </c>
      <c r="M31" s="443">
        <f>'3_Levels 1&amp;2'!C29</f>
        <v>47645</v>
      </c>
      <c r="N31" s="100">
        <f t="shared" si="14"/>
        <v>4764500</v>
      </c>
      <c r="O31" s="100">
        <f t="shared" si="19"/>
        <v>19662247</v>
      </c>
      <c r="P31" s="100">
        <f t="shared" si="20"/>
        <v>59533012</v>
      </c>
      <c r="R31" s="286">
        <f t="shared" si="15"/>
        <v>836.83</v>
      </c>
      <c r="S31" s="290">
        <f>'8_2.1.16 SIS'!AL28</f>
        <v>47645</v>
      </c>
      <c r="T31" s="283">
        <f t="shared" si="21"/>
        <v>39870765.350000001</v>
      </c>
      <c r="U31" s="283">
        <f t="shared" si="16"/>
        <v>0.35000000149011612</v>
      </c>
    </row>
    <row r="32" spans="1:21" ht="15.6" customHeight="1">
      <c r="A32" s="94">
        <v>27</v>
      </c>
      <c r="B32" s="95" t="s">
        <v>65</v>
      </c>
      <c r="C32" s="100">
        <v>693.06</v>
      </c>
      <c r="D32" s="100">
        <f>ROUND(C32*'3_Levels 1&amp;2'!C30,0)</f>
        <v>3867968</v>
      </c>
      <c r="E32" s="102">
        <v>0</v>
      </c>
      <c r="F32" s="102">
        <v>0</v>
      </c>
      <c r="G32" s="102">
        <f t="shared" si="17"/>
        <v>0</v>
      </c>
      <c r="H32" s="103">
        <f>'[11]Table 3A Level 3'!H32+'[11]Table 3A Level 3'!J32</f>
        <v>0</v>
      </c>
      <c r="I32" s="103">
        <f t="shared" si="12"/>
        <v>0</v>
      </c>
      <c r="J32" s="103">
        <f t="shared" si="18"/>
        <v>0</v>
      </c>
      <c r="K32" s="104">
        <f>IF(H32&lt;0,0,'3_Levels 1&amp;2'!C30)</f>
        <v>5581</v>
      </c>
      <c r="L32" s="100">
        <f t="shared" si="13"/>
        <v>383577</v>
      </c>
      <c r="M32" s="443">
        <f>'3_Levels 1&amp;2'!C30</f>
        <v>5581</v>
      </c>
      <c r="N32" s="100">
        <f t="shared" si="14"/>
        <v>558100</v>
      </c>
      <c r="O32" s="100">
        <f t="shared" si="19"/>
        <v>941677</v>
      </c>
      <c r="P32" s="100">
        <f t="shared" si="20"/>
        <v>4809645</v>
      </c>
      <c r="R32" s="286">
        <f t="shared" si="15"/>
        <v>693.06</v>
      </c>
      <c r="S32" s="290">
        <f>'8_2.1.16 SIS'!AL29</f>
        <v>5581</v>
      </c>
      <c r="T32" s="283">
        <f t="shared" si="21"/>
        <v>3867967.86</v>
      </c>
      <c r="U32" s="283">
        <f t="shared" si="16"/>
        <v>-0.14000000013038516</v>
      </c>
    </row>
    <row r="33" spans="1:22" ht="15.6" customHeight="1">
      <c r="A33" s="94">
        <v>28</v>
      </c>
      <c r="B33" s="95" t="s">
        <v>66</v>
      </c>
      <c r="C33" s="100">
        <v>694.4</v>
      </c>
      <c r="D33" s="100">
        <f>ROUND(C33*'3_Levels 1&amp;2'!C31,0)</f>
        <v>21600701</v>
      </c>
      <c r="E33" s="102">
        <v>1996377</v>
      </c>
      <c r="F33" s="102">
        <v>1996377</v>
      </c>
      <c r="G33" s="102">
        <f t="shared" si="17"/>
        <v>0</v>
      </c>
      <c r="H33" s="103">
        <f>'[11]Table 3A Level 3'!H33+'[11]Table 3A Level 3'!J33</f>
        <v>0</v>
      </c>
      <c r="I33" s="103">
        <f t="shared" si="12"/>
        <v>0</v>
      </c>
      <c r="J33" s="103">
        <f t="shared" si="18"/>
        <v>0</v>
      </c>
      <c r="K33" s="104">
        <f>IF(H33&lt;0,0,'3_Levels 1&amp;2'!C31)</f>
        <v>31107</v>
      </c>
      <c r="L33" s="100">
        <f t="shared" si="13"/>
        <v>2137953</v>
      </c>
      <c r="M33" s="443">
        <f>'3_Levels 1&amp;2'!C31</f>
        <v>31107</v>
      </c>
      <c r="N33" s="100">
        <f t="shared" si="14"/>
        <v>3110700</v>
      </c>
      <c r="O33" s="100">
        <f t="shared" si="19"/>
        <v>7245030</v>
      </c>
      <c r="P33" s="100">
        <f t="shared" si="20"/>
        <v>28845731</v>
      </c>
      <c r="R33" s="286">
        <f t="shared" si="15"/>
        <v>694.4</v>
      </c>
      <c r="S33" s="290">
        <f>'8_2.1.16 SIS'!AL30</f>
        <v>31107</v>
      </c>
      <c r="T33" s="283">
        <f t="shared" si="21"/>
        <v>21600700.800000001</v>
      </c>
      <c r="U33" s="283">
        <f t="shared" si="16"/>
        <v>-0.19999999925494194</v>
      </c>
    </row>
    <row r="34" spans="1:22" ht="15.6" customHeight="1">
      <c r="A34" s="94">
        <v>29</v>
      </c>
      <c r="B34" s="95" t="s">
        <v>67</v>
      </c>
      <c r="C34" s="100">
        <v>754.94999999999993</v>
      </c>
      <c r="D34" s="100">
        <f>ROUND(C34*'3_Levels 1&amp;2'!C32,0)</f>
        <v>10551936</v>
      </c>
      <c r="E34" s="102">
        <v>0</v>
      </c>
      <c r="F34" s="102">
        <v>0</v>
      </c>
      <c r="G34" s="102">
        <f t="shared" si="17"/>
        <v>0</v>
      </c>
      <c r="H34" s="103">
        <f>'[11]Table 3A Level 3'!H34+'[11]Table 3A Level 3'!J34</f>
        <v>0</v>
      </c>
      <c r="I34" s="103">
        <f t="shared" si="12"/>
        <v>0</v>
      </c>
      <c r="J34" s="103">
        <f t="shared" si="18"/>
        <v>0</v>
      </c>
      <c r="K34" s="104">
        <f>IF(H34&lt;0,0,'3_Levels 1&amp;2'!C32)</f>
        <v>13977</v>
      </c>
      <c r="L34" s="100">
        <f t="shared" si="13"/>
        <v>960625</v>
      </c>
      <c r="M34" s="443">
        <f>'3_Levels 1&amp;2'!C32</f>
        <v>13977</v>
      </c>
      <c r="N34" s="100">
        <f t="shared" si="14"/>
        <v>1397700</v>
      </c>
      <c r="O34" s="100">
        <f t="shared" si="19"/>
        <v>2358325</v>
      </c>
      <c r="P34" s="100">
        <f t="shared" si="20"/>
        <v>12910261</v>
      </c>
      <c r="R34" s="286">
        <f t="shared" si="15"/>
        <v>754.94999999999993</v>
      </c>
      <c r="S34" s="290">
        <f>'8_2.1.16 SIS'!AL31</f>
        <v>13977</v>
      </c>
      <c r="T34" s="283">
        <f t="shared" si="21"/>
        <v>10551936.149999999</v>
      </c>
      <c r="U34" s="283">
        <f t="shared" si="16"/>
        <v>0.14999999850988388</v>
      </c>
    </row>
    <row r="35" spans="1:22" ht="15.6" customHeight="1">
      <c r="A35" s="5">
        <v>30</v>
      </c>
      <c r="B35" s="8" t="s">
        <v>68</v>
      </c>
      <c r="C35" s="38">
        <v>727.17</v>
      </c>
      <c r="D35" s="38">
        <f>ROUND(C35*'3_Levels 1&amp;2'!C33,0)</f>
        <v>1841194</v>
      </c>
      <c r="E35" s="37">
        <v>0</v>
      </c>
      <c r="F35" s="37">
        <v>0</v>
      </c>
      <c r="G35" s="37">
        <f t="shared" si="17"/>
        <v>0</v>
      </c>
      <c r="H35" s="35">
        <f>'[11]Table 3A Level 3'!H35+'[11]Table 3A Level 3'!J35</f>
        <v>0</v>
      </c>
      <c r="I35" s="35">
        <f t="shared" si="12"/>
        <v>0</v>
      </c>
      <c r="J35" s="35">
        <f t="shared" si="18"/>
        <v>0</v>
      </c>
      <c r="K35" s="36">
        <f>IF(H35&lt;0,0,'3_Levels 1&amp;2'!C33)</f>
        <v>2532</v>
      </c>
      <c r="L35" s="38">
        <f t="shared" si="13"/>
        <v>174022</v>
      </c>
      <c r="M35" s="444">
        <f>'3_Levels 1&amp;2'!C33</f>
        <v>2532</v>
      </c>
      <c r="N35" s="38">
        <f t="shared" si="14"/>
        <v>253200</v>
      </c>
      <c r="O35" s="38">
        <f t="shared" si="19"/>
        <v>427222</v>
      </c>
      <c r="P35" s="38">
        <f t="shared" si="20"/>
        <v>2268416</v>
      </c>
      <c r="R35" s="286">
        <f t="shared" si="15"/>
        <v>727.17</v>
      </c>
      <c r="S35" s="290">
        <f>'8_2.1.16 SIS'!AL32</f>
        <v>2532</v>
      </c>
      <c r="T35" s="283">
        <f t="shared" si="21"/>
        <v>1841194.44</v>
      </c>
      <c r="U35" s="283">
        <f t="shared" si="16"/>
        <v>0.43999999994412065</v>
      </c>
    </row>
    <row r="36" spans="1:22" ht="15.6" customHeight="1">
      <c r="A36" s="94">
        <v>31</v>
      </c>
      <c r="B36" s="95" t="s">
        <v>69</v>
      </c>
      <c r="C36" s="100">
        <v>620.83000000000004</v>
      </c>
      <c r="D36" s="101">
        <f>ROUND(C36*'3_Levels 1&amp;2'!C34,0)</f>
        <v>4065195</v>
      </c>
      <c r="E36" s="102">
        <v>0</v>
      </c>
      <c r="F36" s="102">
        <v>0</v>
      </c>
      <c r="G36" s="102">
        <f t="shared" si="17"/>
        <v>0</v>
      </c>
      <c r="H36" s="103">
        <f>'[11]Table 3A Level 3'!H36+'[11]Table 3A Level 3'!J36</f>
        <v>0</v>
      </c>
      <c r="I36" s="103">
        <f t="shared" si="12"/>
        <v>0</v>
      </c>
      <c r="J36" s="103">
        <f t="shared" si="18"/>
        <v>0</v>
      </c>
      <c r="K36" s="104">
        <f>IF(H36&lt;0,0,'3_Levels 1&amp;2'!C34)</f>
        <v>6548</v>
      </c>
      <c r="L36" s="100">
        <f t="shared" si="13"/>
        <v>450038</v>
      </c>
      <c r="M36" s="443">
        <f>'3_Levels 1&amp;2'!C34</f>
        <v>6548</v>
      </c>
      <c r="N36" s="100">
        <f t="shared" si="14"/>
        <v>654800</v>
      </c>
      <c r="O36" s="100">
        <f t="shared" si="19"/>
        <v>1104838</v>
      </c>
      <c r="P36" s="100">
        <f t="shared" si="20"/>
        <v>5170033</v>
      </c>
      <c r="R36" s="286">
        <f t="shared" si="15"/>
        <v>620.83000000000004</v>
      </c>
      <c r="S36" s="290">
        <f>'8_2.1.16 SIS'!AL33</f>
        <v>6548</v>
      </c>
      <c r="T36" s="283">
        <f t="shared" si="21"/>
        <v>4065194.8400000003</v>
      </c>
      <c r="U36" s="283">
        <f t="shared" si="16"/>
        <v>-0.15999999968335032</v>
      </c>
    </row>
    <row r="37" spans="1:22" ht="15.6" customHeight="1">
      <c r="A37" s="94">
        <v>32</v>
      </c>
      <c r="B37" s="95" t="s">
        <v>70</v>
      </c>
      <c r="C37" s="100">
        <v>559.77</v>
      </c>
      <c r="D37" s="100">
        <f>ROUND(C37*'3_Levels 1&amp;2'!C35,0)</f>
        <v>14303803</v>
      </c>
      <c r="E37" s="102">
        <v>0</v>
      </c>
      <c r="F37" s="102">
        <v>0</v>
      </c>
      <c r="G37" s="102">
        <f t="shared" si="17"/>
        <v>0</v>
      </c>
      <c r="H37" s="103">
        <f>'[11]Table 3A Level 3'!H37+'[11]Table 3A Level 3'!J37</f>
        <v>0</v>
      </c>
      <c r="I37" s="103">
        <f t="shared" si="12"/>
        <v>0</v>
      </c>
      <c r="J37" s="103">
        <f t="shared" si="18"/>
        <v>0</v>
      </c>
      <c r="K37" s="104">
        <f>IF(H37&lt;0,0,'3_Levels 1&amp;2'!C35)</f>
        <v>25553</v>
      </c>
      <c r="L37" s="100">
        <f t="shared" si="13"/>
        <v>1756232</v>
      </c>
      <c r="M37" s="443">
        <f>'3_Levels 1&amp;2'!C35</f>
        <v>25553</v>
      </c>
      <c r="N37" s="100">
        <f t="shared" si="14"/>
        <v>2555300</v>
      </c>
      <c r="O37" s="100">
        <f t="shared" si="19"/>
        <v>4311532</v>
      </c>
      <c r="P37" s="100">
        <f t="shared" si="20"/>
        <v>18615335</v>
      </c>
      <c r="R37" s="286">
        <f t="shared" si="15"/>
        <v>559.77</v>
      </c>
      <c r="S37" s="290">
        <f>'8_2.1.16 SIS'!AL34</f>
        <v>25553</v>
      </c>
      <c r="T37" s="283">
        <f t="shared" si="21"/>
        <v>14303802.809999999</v>
      </c>
      <c r="U37" s="283">
        <f t="shared" si="16"/>
        <v>-0.19000000134110451</v>
      </c>
    </row>
    <row r="38" spans="1:22" ht="15.6" customHeight="1">
      <c r="A38" s="94">
        <v>33</v>
      </c>
      <c r="B38" s="95" t="s">
        <v>71</v>
      </c>
      <c r="C38" s="100">
        <v>655.31000000000006</v>
      </c>
      <c r="D38" s="100">
        <f>ROUND(C38*'3_Levels 1&amp;2'!C36,0)</f>
        <v>1089125</v>
      </c>
      <c r="E38" s="102">
        <v>0</v>
      </c>
      <c r="F38" s="102">
        <v>0</v>
      </c>
      <c r="G38" s="102">
        <f t="shared" si="17"/>
        <v>0</v>
      </c>
      <c r="H38" s="103">
        <f>'[11]Table 3A Level 3'!H38+'[11]Table 3A Level 3'!J38</f>
        <v>0</v>
      </c>
      <c r="I38" s="103">
        <f t="shared" ref="I38:I69" si="22">SUM(G38:H38)</f>
        <v>0</v>
      </c>
      <c r="J38" s="103">
        <f t="shared" si="18"/>
        <v>0</v>
      </c>
      <c r="K38" s="104">
        <f>IF(H38&lt;0,0,'3_Levels 1&amp;2'!C36)</f>
        <v>1662</v>
      </c>
      <c r="L38" s="100">
        <f t="shared" ref="L38:L69" si="23">ROUND($L$4*K38,0)</f>
        <v>114228</v>
      </c>
      <c r="M38" s="443">
        <f>'3_Levels 1&amp;2'!C36</f>
        <v>1662</v>
      </c>
      <c r="N38" s="100">
        <f t="shared" ref="N38:N69" si="24">ROUND(M38*$N$4,0)</f>
        <v>166200</v>
      </c>
      <c r="O38" s="100">
        <f t="shared" si="19"/>
        <v>280428</v>
      </c>
      <c r="P38" s="100">
        <f t="shared" si="20"/>
        <v>1369553</v>
      </c>
      <c r="R38" s="286">
        <f t="shared" si="15"/>
        <v>655.31000000000006</v>
      </c>
      <c r="S38" s="290">
        <f>'8_2.1.16 SIS'!AL35</f>
        <v>1662</v>
      </c>
      <c r="T38" s="283">
        <f t="shared" si="21"/>
        <v>1089125.2200000002</v>
      </c>
      <c r="U38" s="283">
        <f t="shared" ref="U38:U69" si="25">T38-D38</f>
        <v>0.22000000020489097</v>
      </c>
    </row>
    <row r="39" spans="1:22" ht="15.6" customHeight="1">
      <c r="A39" s="94">
        <v>34</v>
      </c>
      <c r="B39" s="95" t="s">
        <v>72</v>
      </c>
      <c r="C39" s="100">
        <v>644.11000000000013</v>
      </c>
      <c r="D39" s="100">
        <f>ROUND(C39*'3_Levels 1&amp;2'!C37,0)</f>
        <v>2693024</v>
      </c>
      <c r="E39" s="102">
        <v>0</v>
      </c>
      <c r="F39" s="102">
        <v>0</v>
      </c>
      <c r="G39" s="102">
        <f t="shared" si="17"/>
        <v>0</v>
      </c>
      <c r="H39" s="103">
        <f>'[11]Table 3A Level 3'!H39+'[11]Table 3A Level 3'!J39</f>
        <v>0</v>
      </c>
      <c r="I39" s="103">
        <f t="shared" si="22"/>
        <v>0</v>
      </c>
      <c r="J39" s="103">
        <f t="shared" si="18"/>
        <v>0</v>
      </c>
      <c r="K39" s="104">
        <f>IF(H39&lt;0,0,'3_Levels 1&amp;2'!C37)</f>
        <v>4181</v>
      </c>
      <c r="L39" s="100">
        <f t="shared" si="23"/>
        <v>287356</v>
      </c>
      <c r="M39" s="443">
        <f>'3_Levels 1&amp;2'!C37</f>
        <v>4181</v>
      </c>
      <c r="N39" s="100">
        <f t="shared" si="24"/>
        <v>418100</v>
      </c>
      <c r="O39" s="100">
        <f t="shared" si="19"/>
        <v>705456</v>
      </c>
      <c r="P39" s="100">
        <f t="shared" si="20"/>
        <v>3398480</v>
      </c>
      <c r="R39" s="286">
        <f t="shared" si="15"/>
        <v>644.11000000000013</v>
      </c>
      <c r="S39" s="290">
        <f>'8_2.1.16 SIS'!AL36</f>
        <v>4181</v>
      </c>
      <c r="T39" s="283">
        <f t="shared" si="21"/>
        <v>2693023.9100000006</v>
      </c>
      <c r="U39" s="283">
        <f t="shared" si="25"/>
        <v>-8.9999999385327101E-2</v>
      </c>
    </row>
    <row r="40" spans="1:22" ht="15.6" customHeight="1">
      <c r="A40" s="5">
        <v>35</v>
      </c>
      <c r="B40" s="8" t="s">
        <v>73</v>
      </c>
      <c r="C40" s="38">
        <v>537.96</v>
      </c>
      <c r="D40" s="38">
        <f>ROUND(C40*'3_Levels 1&amp;2'!C38,0)</f>
        <v>3305764</v>
      </c>
      <c r="E40" s="37">
        <v>0</v>
      </c>
      <c r="F40" s="37">
        <v>0</v>
      </c>
      <c r="G40" s="37">
        <f t="shared" si="17"/>
        <v>0</v>
      </c>
      <c r="H40" s="35">
        <f>'[11]Table 3A Level 3'!H40+'[11]Table 3A Level 3'!J40</f>
        <v>0</v>
      </c>
      <c r="I40" s="35">
        <f t="shared" si="22"/>
        <v>0</v>
      </c>
      <c r="J40" s="35">
        <f t="shared" si="18"/>
        <v>0</v>
      </c>
      <c r="K40" s="36">
        <f>IF(H40&lt;0,0,'3_Levels 1&amp;2'!C38)</f>
        <v>6145</v>
      </c>
      <c r="L40" s="38">
        <f t="shared" si="23"/>
        <v>422340</v>
      </c>
      <c r="M40" s="444">
        <f>'3_Levels 1&amp;2'!C38</f>
        <v>6145</v>
      </c>
      <c r="N40" s="38">
        <f t="shared" si="24"/>
        <v>614500</v>
      </c>
      <c r="O40" s="38">
        <f t="shared" si="19"/>
        <v>1036840</v>
      </c>
      <c r="P40" s="38">
        <f t="shared" si="20"/>
        <v>4342604</v>
      </c>
      <c r="R40" s="286">
        <f t="shared" si="15"/>
        <v>537.96</v>
      </c>
      <c r="S40" s="290">
        <f>'8_2.1.16 SIS'!AL37</f>
        <v>6145</v>
      </c>
      <c r="T40" s="283">
        <f t="shared" si="21"/>
        <v>3305764.2</v>
      </c>
      <c r="U40" s="283">
        <f t="shared" si="25"/>
        <v>0.20000000018626451</v>
      </c>
    </row>
    <row r="41" spans="1:22" ht="15.6" customHeight="1">
      <c r="A41" s="94">
        <v>36</v>
      </c>
      <c r="B41" s="95" t="s">
        <v>74</v>
      </c>
      <c r="C41" s="100">
        <v>727.23177743956114</v>
      </c>
      <c r="D41" s="101">
        <v>32713656</v>
      </c>
      <c r="E41" s="102">
        <v>0</v>
      </c>
      <c r="F41" s="102">
        <v>0</v>
      </c>
      <c r="G41" s="102">
        <f t="shared" si="17"/>
        <v>0</v>
      </c>
      <c r="H41" s="103">
        <f>'[11]Table 3A Level 3'!H41+'[11]Table 3A Level 3'!J41</f>
        <v>0</v>
      </c>
      <c r="I41" s="103">
        <f t="shared" si="22"/>
        <v>0</v>
      </c>
      <c r="J41" s="103">
        <f t="shared" si="18"/>
        <v>0</v>
      </c>
      <c r="K41" s="104">
        <f>IF(H41&lt;0,0,'3_Levels 1&amp;2'!C39)</f>
        <v>44637</v>
      </c>
      <c r="L41" s="100">
        <f t="shared" si="23"/>
        <v>3067857</v>
      </c>
      <c r="M41" s="443">
        <f>'3_Levels 1&amp;2'!C39</f>
        <v>44637</v>
      </c>
      <c r="N41" s="100">
        <f t="shared" si="24"/>
        <v>4463700</v>
      </c>
      <c r="O41" s="100">
        <f t="shared" si="19"/>
        <v>7531557</v>
      </c>
      <c r="P41" s="100">
        <f t="shared" si="20"/>
        <v>40245213</v>
      </c>
      <c r="R41" s="291">
        <f t="shared" si="15"/>
        <v>727.23177743956114</v>
      </c>
      <c r="S41" s="290">
        <f>'8_2.1.16 SIS'!AL38</f>
        <v>44637</v>
      </c>
      <c r="T41" s="292" t="e">
        <f>#REF!+'[12]5C1A_Madison'!#REF!+'[13]5C1B_DArbonne'!#REF!+'[14]5C1C_Intl High'!#REF!+'[15]5C1D_NOMMA'!#REF!+'[16]5C1E_LFNO'!#REF!+'[17]5C1F_L.C. Charter'!#REF!+'[18]5C1G_JS Clark'!#REF!+'[19]5C1H_Southwest'!#REF!+'[20]5C1I_LA Key'!#REF!+'[21]5C1J_Jeff Chamber'!#REF!+'[22]5C1K_Tallulah'!#REF!+'[23]5C1L_Northshore'!#REF!+'[24]5C1M_BR Charter'!#REF!+'[25]5C1N_Delta'!#REF!+'[26]5C1O_Impact'!#REF!+'[27]5C1P_Vision'!#REF!+'[28]5C1Q_Advantage'!#REF!+'[29]5C1R_Iberville'!#REF!+'[30]5C1S_LC Col Prep'!#REF!+'[31]5C1T_Northeast'!#REF!+'[32]5C1U_Acadiana Ren'!#REF!+'[33]5C1V_Laf Ren'!#REF!+'[34]5C1W_Willow'!#REF!+'[35]5C1X_Tangi'!#REF!+'[36]5C1Y_GEO'!#REF!+('[1]5C2_LAVCA'!C41*'[12]5C1A_Madison'!#REF!)+('[2]5C3_LA Conn'!C41*'[12]5C1A_Madison'!#REF!)+'8_2.1.16 SIS'!C38*'3A_Level 3'!R41+#REF!</f>
        <v>#REF!</v>
      </c>
      <c r="U41" s="283" t="e">
        <f t="shared" si="25"/>
        <v>#REF!</v>
      </c>
      <c r="V41" s="293"/>
    </row>
    <row r="42" spans="1:22" ht="15.6" customHeight="1">
      <c r="A42" s="94">
        <v>37</v>
      </c>
      <c r="B42" s="95" t="s">
        <v>75</v>
      </c>
      <c r="C42" s="100">
        <v>653.61</v>
      </c>
      <c r="D42" s="100">
        <f>ROUND(C42*'3_Levels 1&amp;2'!C40,0)</f>
        <v>12614019</v>
      </c>
      <c r="E42" s="102">
        <v>0</v>
      </c>
      <c r="F42" s="102">
        <v>0</v>
      </c>
      <c r="G42" s="102">
        <f t="shared" si="17"/>
        <v>0</v>
      </c>
      <c r="H42" s="103">
        <f>'[11]Table 3A Level 3'!H42+'[11]Table 3A Level 3'!J42</f>
        <v>0</v>
      </c>
      <c r="I42" s="103">
        <f t="shared" si="22"/>
        <v>0</v>
      </c>
      <c r="J42" s="103">
        <f t="shared" si="18"/>
        <v>0</v>
      </c>
      <c r="K42" s="104">
        <f>IF(H42&lt;0,0,'3_Levels 1&amp;2'!C40)</f>
        <v>19299</v>
      </c>
      <c r="L42" s="100">
        <f t="shared" si="23"/>
        <v>1326401</v>
      </c>
      <c r="M42" s="443">
        <f>'3_Levels 1&amp;2'!C40</f>
        <v>19299</v>
      </c>
      <c r="N42" s="100">
        <f t="shared" si="24"/>
        <v>1929900</v>
      </c>
      <c r="O42" s="100">
        <f t="shared" si="19"/>
        <v>3256301</v>
      </c>
      <c r="P42" s="100">
        <f t="shared" si="20"/>
        <v>15870320</v>
      </c>
      <c r="R42" s="286">
        <f t="shared" ref="R42:R74" si="26">C42</f>
        <v>653.61</v>
      </c>
      <c r="S42" s="290">
        <f>'8_2.1.16 SIS'!AL39</f>
        <v>19299</v>
      </c>
      <c r="T42" s="283">
        <f t="shared" si="21"/>
        <v>12614019.390000001</v>
      </c>
      <c r="U42" s="283">
        <f t="shared" si="25"/>
        <v>0.39000000059604645</v>
      </c>
      <c r="V42" s="294"/>
    </row>
    <row r="43" spans="1:22" ht="15.6" customHeight="1">
      <c r="A43" s="94">
        <v>38</v>
      </c>
      <c r="B43" s="95" t="s">
        <v>76</v>
      </c>
      <c r="C43" s="100">
        <v>829.92000000000007</v>
      </c>
      <c r="D43" s="100">
        <f>ROUND(C43*'3_Levels 1&amp;2'!C41,0)</f>
        <v>3235028</v>
      </c>
      <c r="E43" s="102">
        <v>5387703</v>
      </c>
      <c r="F43" s="102">
        <v>1258024</v>
      </c>
      <c r="G43" s="102">
        <f t="shared" si="17"/>
        <v>4129679</v>
      </c>
      <c r="H43" s="103">
        <f>'[11]Table 3A Level 3'!H43+'[11]Table 3A Level 3'!J43</f>
        <v>-3716712</v>
      </c>
      <c r="I43" s="103">
        <f t="shared" si="22"/>
        <v>412967</v>
      </c>
      <c r="J43" s="103">
        <f t="shared" si="18"/>
        <v>-412967</v>
      </c>
      <c r="K43" s="104">
        <f>IF(H43&lt;0,0,'3_Levels 1&amp;2'!C41)</f>
        <v>0</v>
      </c>
      <c r="L43" s="100">
        <f t="shared" si="23"/>
        <v>0</v>
      </c>
      <c r="M43" s="443">
        <f>'3_Levels 1&amp;2'!C41</f>
        <v>3898</v>
      </c>
      <c r="N43" s="100">
        <f t="shared" si="24"/>
        <v>389800</v>
      </c>
      <c r="O43" s="100">
        <f t="shared" si="19"/>
        <v>1647824</v>
      </c>
      <c r="P43" s="100">
        <f t="shared" si="20"/>
        <v>4882852</v>
      </c>
      <c r="R43" s="286">
        <f t="shared" si="26"/>
        <v>829.92000000000007</v>
      </c>
      <c r="S43" s="290">
        <f>'8_2.1.16 SIS'!AL40</f>
        <v>3898</v>
      </c>
      <c r="T43" s="283">
        <f t="shared" si="21"/>
        <v>3235028.16</v>
      </c>
      <c r="U43" s="283">
        <f t="shared" si="25"/>
        <v>0.16000000014901161</v>
      </c>
    </row>
    <row r="44" spans="1:22" ht="15.6" customHeight="1">
      <c r="A44" s="94">
        <v>39</v>
      </c>
      <c r="B44" s="95" t="s">
        <v>77</v>
      </c>
      <c r="C44" s="100">
        <v>779.65573042776396</v>
      </c>
      <c r="D44" s="100">
        <f>ROUND(C44*'3_Levels 1&amp;2'!C42,0)</f>
        <v>2095715</v>
      </c>
      <c r="E44" s="102">
        <v>324688</v>
      </c>
      <c r="F44" s="102">
        <v>324688</v>
      </c>
      <c r="G44" s="102">
        <f t="shared" si="17"/>
        <v>0</v>
      </c>
      <c r="H44" s="103">
        <f>'[11]Table 3A Level 3'!H44+'[11]Table 3A Level 3'!J44</f>
        <v>0</v>
      </c>
      <c r="I44" s="103">
        <f t="shared" si="22"/>
        <v>0</v>
      </c>
      <c r="J44" s="103">
        <f t="shared" si="18"/>
        <v>0</v>
      </c>
      <c r="K44" s="104">
        <f>IF(H44&lt;0,0,'3_Levels 1&amp;2'!C42)</f>
        <v>2688</v>
      </c>
      <c r="L44" s="100">
        <f t="shared" si="23"/>
        <v>184744</v>
      </c>
      <c r="M44" s="443">
        <f>'3_Levels 1&amp;2'!C42</f>
        <v>2688</v>
      </c>
      <c r="N44" s="100">
        <f t="shared" si="24"/>
        <v>268800</v>
      </c>
      <c r="O44" s="100">
        <f t="shared" si="19"/>
        <v>778232</v>
      </c>
      <c r="P44" s="100">
        <f t="shared" si="20"/>
        <v>2873947</v>
      </c>
      <c r="R44" s="286">
        <f t="shared" si="26"/>
        <v>779.65573042776396</v>
      </c>
      <c r="S44" s="290">
        <f>'8_2.1.16 SIS'!AL41</f>
        <v>2688</v>
      </c>
      <c r="T44" s="283">
        <f t="shared" si="21"/>
        <v>2095714.6033898294</v>
      </c>
      <c r="U44" s="283">
        <f t="shared" si="25"/>
        <v>-0.39661017060279846</v>
      </c>
    </row>
    <row r="45" spans="1:22" ht="15.6" customHeight="1">
      <c r="A45" s="5">
        <v>40</v>
      </c>
      <c r="B45" s="8" t="s">
        <v>78</v>
      </c>
      <c r="C45" s="38">
        <v>700.2700000000001</v>
      </c>
      <c r="D45" s="38">
        <f>ROUND(C45*'3_Levels 1&amp;2'!C43,0)</f>
        <v>15848511</v>
      </c>
      <c r="E45" s="37">
        <v>0</v>
      </c>
      <c r="F45" s="37">
        <v>0</v>
      </c>
      <c r="G45" s="37">
        <f t="shared" si="17"/>
        <v>0</v>
      </c>
      <c r="H45" s="35">
        <f>'[11]Table 3A Level 3'!H45+'[11]Table 3A Level 3'!J45</f>
        <v>0</v>
      </c>
      <c r="I45" s="35">
        <f t="shared" si="22"/>
        <v>0</v>
      </c>
      <c r="J45" s="35">
        <f t="shared" si="18"/>
        <v>0</v>
      </c>
      <c r="K45" s="36">
        <f>IF(H45&lt;0,0,'3_Levels 1&amp;2'!C43)</f>
        <v>22632</v>
      </c>
      <c r="L45" s="38">
        <f t="shared" si="23"/>
        <v>1555475</v>
      </c>
      <c r="M45" s="444">
        <f>'3_Levels 1&amp;2'!C43</f>
        <v>22632</v>
      </c>
      <c r="N45" s="38">
        <f t="shared" si="24"/>
        <v>2263200</v>
      </c>
      <c r="O45" s="38">
        <f t="shared" si="19"/>
        <v>3818675</v>
      </c>
      <c r="P45" s="38">
        <f t="shared" si="20"/>
        <v>19667186</v>
      </c>
      <c r="R45" s="286">
        <f t="shared" si="26"/>
        <v>700.2700000000001</v>
      </c>
      <c r="S45" s="290">
        <f>'8_2.1.16 SIS'!AL42</f>
        <v>22632</v>
      </c>
      <c r="T45" s="283">
        <f t="shared" si="21"/>
        <v>15848510.640000002</v>
      </c>
      <c r="U45" s="283">
        <f t="shared" si="25"/>
        <v>-0.3599999975413084</v>
      </c>
    </row>
    <row r="46" spans="1:22" ht="15.6" customHeight="1">
      <c r="A46" s="94">
        <v>41</v>
      </c>
      <c r="B46" s="95" t="s">
        <v>79</v>
      </c>
      <c r="C46" s="100">
        <v>886.22</v>
      </c>
      <c r="D46" s="101">
        <f>ROUND(C46*'3_Levels 1&amp;2'!C44,0)</f>
        <v>1270839</v>
      </c>
      <c r="E46" s="102">
        <v>0</v>
      </c>
      <c r="F46" s="102">
        <v>0</v>
      </c>
      <c r="G46" s="102">
        <f t="shared" si="17"/>
        <v>0</v>
      </c>
      <c r="H46" s="103">
        <f>'[11]Table 3A Level 3'!H46+'[11]Table 3A Level 3'!J46</f>
        <v>0</v>
      </c>
      <c r="I46" s="103">
        <f t="shared" si="22"/>
        <v>0</v>
      </c>
      <c r="J46" s="103">
        <f t="shared" si="18"/>
        <v>0</v>
      </c>
      <c r="K46" s="104">
        <f>IF(H46&lt;0,0,'3_Levels 1&amp;2'!C44)</f>
        <v>1434</v>
      </c>
      <c r="L46" s="100">
        <f t="shared" si="23"/>
        <v>98557</v>
      </c>
      <c r="M46" s="443">
        <f>'3_Levels 1&amp;2'!C44</f>
        <v>1434</v>
      </c>
      <c r="N46" s="100">
        <f t="shared" si="24"/>
        <v>143400</v>
      </c>
      <c r="O46" s="100">
        <f t="shared" si="19"/>
        <v>241957</v>
      </c>
      <c r="P46" s="100">
        <f t="shared" si="20"/>
        <v>1512796</v>
      </c>
      <c r="R46" s="286">
        <f t="shared" si="26"/>
        <v>886.22</v>
      </c>
      <c r="S46" s="290">
        <f>'8_2.1.16 SIS'!AL43</f>
        <v>1434</v>
      </c>
      <c r="T46" s="283">
        <f t="shared" si="21"/>
        <v>1270839.48</v>
      </c>
      <c r="U46" s="283">
        <f t="shared" si="25"/>
        <v>0.47999999998137355</v>
      </c>
    </row>
    <row r="47" spans="1:22" ht="15.6" customHeight="1">
      <c r="A47" s="94">
        <v>42</v>
      </c>
      <c r="B47" s="95" t="s">
        <v>80</v>
      </c>
      <c r="C47" s="100">
        <v>534.28</v>
      </c>
      <c r="D47" s="100">
        <f>ROUND(C47*'3_Levels 1&amp;2'!C45,0)</f>
        <v>1640774</v>
      </c>
      <c r="E47" s="102">
        <v>0</v>
      </c>
      <c r="F47" s="102">
        <v>0</v>
      </c>
      <c r="G47" s="102">
        <f t="shared" si="17"/>
        <v>0</v>
      </c>
      <c r="H47" s="103">
        <f>'[11]Table 3A Level 3'!H47+'[11]Table 3A Level 3'!J47</f>
        <v>0</v>
      </c>
      <c r="I47" s="103">
        <f t="shared" si="22"/>
        <v>0</v>
      </c>
      <c r="J47" s="103">
        <f t="shared" si="18"/>
        <v>0</v>
      </c>
      <c r="K47" s="104">
        <f>IF(H47&lt;0,0,'3_Levels 1&amp;2'!C45)</f>
        <v>3071</v>
      </c>
      <c r="L47" s="100">
        <f t="shared" si="23"/>
        <v>211067</v>
      </c>
      <c r="M47" s="443">
        <f>'3_Levels 1&amp;2'!C45</f>
        <v>3071</v>
      </c>
      <c r="N47" s="100">
        <f t="shared" si="24"/>
        <v>307100</v>
      </c>
      <c r="O47" s="100">
        <f t="shared" si="19"/>
        <v>518167</v>
      </c>
      <c r="P47" s="100">
        <f t="shared" si="20"/>
        <v>2158941</v>
      </c>
      <c r="R47" s="286">
        <f t="shared" si="26"/>
        <v>534.28</v>
      </c>
      <c r="S47" s="290">
        <f>'8_2.1.16 SIS'!AL44</f>
        <v>3071</v>
      </c>
      <c r="T47" s="283">
        <f t="shared" si="21"/>
        <v>1640773.88</v>
      </c>
      <c r="U47" s="283">
        <f t="shared" si="25"/>
        <v>-0.12000000011175871</v>
      </c>
    </row>
    <row r="48" spans="1:22" ht="15.6" customHeight="1">
      <c r="A48" s="94">
        <v>43</v>
      </c>
      <c r="B48" s="95" t="s">
        <v>81</v>
      </c>
      <c r="C48" s="100">
        <v>574.6099999999999</v>
      </c>
      <c r="D48" s="100">
        <f>ROUND(C48*'3_Levels 1&amp;2'!C46,0)</f>
        <v>2366819</v>
      </c>
      <c r="E48" s="102">
        <v>0</v>
      </c>
      <c r="F48" s="102">
        <v>0</v>
      </c>
      <c r="G48" s="102">
        <f t="shared" si="17"/>
        <v>0</v>
      </c>
      <c r="H48" s="103">
        <f>'[11]Table 3A Level 3'!H48+'[11]Table 3A Level 3'!J48</f>
        <v>0</v>
      </c>
      <c r="I48" s="103">
        <f t="shared" si="22"/>
        <v>0</v>
      </c>
      <c r="J48" s="103">
        <f t="shared" si="18"/>
        <v>0</v>
      </c>
      <c r="K48" s="104">
        <f>IF(H48&lt;0,0,'3_Levels 1&amp;2'!C46)</f>
        <v>4119</v>
      </c>
      <c r="L48" s="100">
        <f t="shared" si="23"/>
        <v>283095</v>
      </c>
      <c r="M48" s="443">
        <f>'3_Levels 1&amp;2'!C46</f>
        <v>4119</v>
      </c>
      <c r="N48" s="100">
        <f t="shared" si="24"/>
        <v>411900</v>
      </c>
      <c r="O48" s="100">
        <f t="shared" si="19"/>
        <v>694995</v>
      </c>
      <c r="P48" s="100">
        <f t="shared" si="20"/>
        <v>3061814</v>
      </c>
      <c r="R48" s="286">
        <f t="shared" si="26"/>
        <v>574.6099999999999</v>
      </c>
      <c r="S48" s="290">
        <f>'8_2.1.16 SIS'!AL45</f>
        <v>4119</v>
      </c>
      <c r="T48" s="283">
        <f t="shared" si="21"/>
        <v>2366818.5899999994</v>
      </c>
      <c r="U48" s="283">
        <f t="shared" si="25"/>
        <v>-0.4100000006146729</v>
      </c>
    </row>
    <row r="49" spans="1:22" ht="15.6" customHeight="1">
      <c r="A49" s="94">
        <v>44</v>
      </c>
      <c r="B49" s="95" t="s">
        <v>82</v>
      </c>
      <c r="C49" s="100">
        <v>663.16000000000008</v>
      </c>
      <c r="D49" s="100">
        <f>ROUND(C49*'3_Levels 1&amp;2'!C47,0)</f>
        <v>4679920</v>
      </c>
      <c r="E49" s="102">
        <v>0</v>
      </c>
      <c r="F49" s="102">
        <v>0</v>
      </c>
      <c r="G49" s="102">
        <f t="shared" si="17"/>
        <v>0</v>
      </c>
      <c r="H49" s="103">
        <f>'[11]Table 3A Level 3'!H49+'[11]Table 3A Level 3'!J49</f>
        <v>0</v>
      </c>
      <c r="I49" s="103">
        <f t="shared" si="22"/>
        <v>0</v>
      </c>
      <c r="J49" s="103">
        <f t="shared" si="18"/>
        <v>0</v>
      </c>
      <c r="K49" s="104">
        <f>IF(H49&lt;0,0,'3_Levels 1&amp;2'!C47)</f>
        <v>7057</v>
      </c>
      <c r="L49" s="100">
        <f t="shared" si="23"/>
        <v>485021</v>
      </c>
      <c r="M49" s="443">
        <f>'3_Levels 1&amp;2'!C47</f>
        <v>7057</v>
      </c>
      <c r="N49" s="100">
        <f t="shared" si="24"/>
        <v>705700</v>
      </c>
      <c r="O49" s="100">
        <f t="shared" si="19"/>
        <v>1190721</v>
      </c>
      <c r="P49" s="100">
        <f t="shared" si="20"/>
        <v>5870641</v>
      </c>
      <c r="R49" s="286">
        <f t="shared" si="26"/>
        <v>663.16000000000008</v>
      </c>
      <c r="S49" s="290">
        <f>'8_2.1.16 SIS'!AL46</f>
        <v>7057</v>
      </c>
      <c r="T49" s="283">
        <f t="shared" si="21"/>
        <v>4679920.120000001</v>
      </c>
      <c r="U49" s="283">
        <f t="shared" si="25"/>
        <v>0.12000000104308128</v>
      </c>
    </row>
    <row r="50" spans="1:22" ht="15.6" customHeight="1">
      <c r="A50" s="5">
        <v>45</v>
      </c>
      <c r="B50" s="8" t="s">
        <v>83</v>
      </c>
      <c r="C50" s="38">
        <v>753.96000000000015</v>
      </c>
      <c r="D50" s="38">
        <f>ROUND(C50*'3_Levels 1&amp;2'!C48,0)</f>
        <v>7154326</v>
      </c>
      <c r="E50" s="37">
        <v>9520260</v>
      </c>
      <c r="F50" s="37">
        <v>2883682</v>
      </c>
      <c r="G50" s="37">
        <f t="shared" si="17"/>
        <v>6636578</v>
      </c>
      <c r="H50" s="35">
        <f>'[11]Table 3A Level 3'!H50+'[11]Table 3A Level 3'!J50</f>
        <v>-6098845</v>
      </c>
      <c r="I50" s="35">
        <f t="shared" si="22"/>
        <v>537733</v>
      </c>
      <c r="J50" s="35">
        <f t="shared" si="18"/>
        <v>-537733</v>
      </c>
      <c r="K50" s="36">
        <f>IF(H50&lt;0,0,'3_Levels 1&amp;2'!C48)</f>
        <v>0</v>
      </c>
      <c r="L50" s="38">
        <f t="shared" si="23"/>
        <v>0</v>
      </c>
      <c r="M50" s="444">
        <f>'3_Levels 1&amp;2'!C48</f>
        <v>9489</v>
      </c>
      <c r="N50" s="38">
        <f t="shared" si="24"/>
        <v>948900</v>
      </c>
      <c r="O50" s="38">
        <f t="shared" si="19"/>
        <v>3832582</v>
      </c>
      <c r="P50" s="38">
        <f t="shared" si="20"/>
        <v>10986908</v>
      </c>
      <c r="R50" s="286">
        <f t="shared" si="26"/>
        <v>753.96000000000015</v>
      </c>
      <c r="S50" s="290">
        <f>'8_2.1.16 SIS'!AL47</f>
        <v>9489</v>
      </c>
      <c r="T50" s="283">
        <f t="shared" si="21"/>
        <v>7154326.4400000013</v>
      </c>
      <c r="U50" s="283">
        <f t="shared" si="25"/>
        <v>0.44000000134110451</v>
      </c>
    </row>
    <row r="51" spans="1:22" ht="15.6" customHeight="1">
      <c r="A51" s="94">
        <v>46</v>
      </c>
      <c r="B51" s="95" t="s">
        <v>84</v>
      </c>
      <c r="C51" s="100">
        <v>728.06</v>
      </c>
      <c r="D51" s="101">
        <f>ROUND(C51*'3_Levels 1&amp;2'!C49,0)</f>
        <v>816883</v>
      </c>
      <c r="E51" s="102">
        <v>0</v>
      </c>
      <c r="F51" s="102">
        <v>0</v>
      </c>
      <c r="G51" s="102">
        <f t="shared" si="17"/>
        <v>0</v>
      </c>
      <c r="H51" s="103">
        <f>'[11]Table 3A Level 3'!H51+'[11]Table 3A Level 3'!J51</f>
        <v>0</v>
      </c>
      <c r="I51" s="103">
        <f t="shared" si="22"/>
        <v>0</v>
      </c>
      <c r="J51" s="103">
        <f t="shared" si="18"/>
        <v>0</v>
      </c>
      <c r="K51" s="104">
        <f>IF(H51&lt;0,0,'3_Levels 1&amp;2'!C49)</f>
        <v>1122</v>
      </c>
      <c r="L51" s="100">
        <f t="shared" si="23"/>
        <v>77114</v>
      </c>
      <c r="M51" s="443">
        <f>'3_Levels 1&amp;2'!C49</f>
        <v>1122</v>
      </c>
      <c r="N51" s="100">
        <f t="shared" si="24"/>
        <v>112200</v>
      </c>
      <c r="O51" s="100">
        <f t="shared" si="19"/>
        <v>189314</v>
      </c>
      <c r="P51" s="100">
        <f t="shared" si="20"/>
        <v>1006197</v>
      </c>
      <c r="R51" s="286">
        <f t="shared" si="26"/>
        <v>728.06</v>
      </c>
      <c r="S51" s="290">
        <f>'8_2.1.16 SIS'!AL48</f>
        <v>1122</v>
      </c>
      <c r="T51" s="283">
        <f t="shared" si="21"/>
        <v>816883.32</v>
      </c>
      <c r="U51" s="283">
        <f t="shared" si="25"/>
        <v>0.31999999994877726</v>
      </c>
    </row>
    <row r="52" spans="1:22" ht="15.6" customHeight="1">
      <c r="A52" s="94">
        <v>47</v>
      </c>
      <c r="B52" s="95" t="s">
        <v>85</v>
      </c>
      <c r="C52" s="100">
        <v>910.76</v>
      </c>
      <c r="D52" s="100">
        <f>ROUND(C52*'3_Levels 1&amp;2'!C50,0)</f>
        <v>3340668</v>
      </c>
      <c r="E52" s="102">
        <v>1851066</v>
      </c>
      <c r="F52" s="102">
        <v>1060614</v>
      </c>
      <c r="G52" s="102">
        <f t="shared" si="17"/>
        <v>790452</v>
      </c>
      <c r="H52" s="103">
        <f>'[11]Table 3A Level 3'!H52+'[11]Table 3A Level 3'!J52</f>
        <v>-711407</v>
      </c>
      <c r="I52" s="103">
        <f t="shared" si="22"/>
        <v>79045</v>
      </c>
      <c r="J52" s="103">
        <f t="shared" si="18"/>
        <v>-79045</v>
      </c>
      <c r="K52" s="104">
        <f>IF(H52&lt;0,0,'3_Levels 1&amp;2'!C50)</f>
        <v>0</v>
      </c>
      <c r="L52" s="100">
        <f t="shared" si="23"/>
        <v>0</v>
      </c>
      <c r="M52" s="443">
        <f>'3_Levels 1&amp;2'!C50</f>
        <v>3668</v>
      </c>
      <c r="N52" s="100">
        <f t="shared" si="24"/>
        <v>366800</v>
      </c>
      <c r="O52" s="100">
        <f t="shared" si="19"/>
        <v>1427414</v>
      </c>
      <c r="P52" s="100">
        <f t="shared" si="20"/>
        <v>4768082</v>
      </c>
      <c r="R52" s="286">
        <f t="shared" si="26"/>
        <v>910.76</v>
      </c>
      <c r="S52" s="290">
        <f>'8_2.1.16 SIS'!AL49</f>
        <v>3668</v>
      </c>
      <c r="T52" s="283">
        <f t="shared" si="21"/>
        <v>3340667.68</v>
      </c>
      <c r="U52" s="283">
        <f t="shared" si="25"/>
        <v>-0.31999999983236194</v>
      </c>
    </row>
    <row r="53" spans="1:22" ht="15.6" customHeight="1">
      <c r="A53" s="94">
        <v>48</v>
      </c>
      <c r="B53" s="95" t="s">
        <v>124</v>
      </c>
      <c r="C53" s="100">
        <v>871.07</v>
      </c>
      <c r="D53" s="100">
        <f>ROUND(C53*'3_Levels 1&amp;2'!C51,0)</f>
        <v>5050464</v>
      </c>
      <c r="E53" s="102">
        <v>0</v>
      </c>
      <c r="F53" s="102">
        <v>0</v>
      </c>
      <c r="G53" s="102">
        <f t="shared" si="17"/>
        <v>0</v>
      </c>
      <c r="H53" s="103">
        <f>'[11]Table 3A Level 3'!H53+'[11]Table 3A Level 3'!J53</f>
        <v>0</v>
      </c>
      <c r="I53" s="103">
        <f t="shared" si="22"/>
        <v>0</v>
      </c>
      <c r="J53" s="103">
        <f t="shared" si="18"/>
        <v>0</v>
      </c>
      <c r="K53" s="104">
        <f>IF(H53&lt;0,0,'3_Levels 1&amp;2'!C51)</f>
        <v>5798</v>
      </c>
      <c r="L53" s="100">
        <f t="shared" si="23"/>
        <v>398491</v>
      </c>
      <c r="M53" s="443">
        <f>'3_Levels 1&amp;2'!C51</f>
        <v>5798</v>
      </c>
      <c r="N53" s="100">
        <f t="shared" si="24"/>
        <v>579800</v>
      </c>
      <c r="O53" s="100">
        <f t="shared" si="19"/>
        <v>978291</v>
      </c>
      <c r="P53" s="100">
        <f t="shared" si="20"/>
        <v>6028755</v>
      </c>
      <c r="R53" s="286">
        <f t="shared" si="26"/>
        <v>871.07</v>
      </c>
      <c r="S53" s="290">
        <f>'8_2.1.16 SIS'!AL50</f>
        <v>5798</v>
      </c>
      <c r="T53" s="283">
        <f t="shared" si="21"/>
        <v>5050463.8600000003</v>
      </c>
      <c r="U53" s="283">
        <f t="shared" si="25"/>
        <v>-0.13999999966472387</v>
      </c>
    </row>
    <row r="54" spans="1:22" ht="15.6" customHeight="1">
      <c r="A54" s="94">
        <v>49</v>
      </c>
      <c r="B54" s="95" t="s">
        <v>86</v>
      </c>
      <c r="C54" s="100">
        <v>574.43999999999994</v>
      </c>
      <c r="D54" s="100">
        <f>ROUND(C54*'3_Levels 1&amp;2'!C52,0)</f>
        <v>8162218</v>
      </c>
      <c r="E54" s="102">
        <v>0</v>
      </c>
      <c r="F54" s="102">
        <v>0</v>
      </c>
      <c r="G54" s="102">
        <f t="shared" si="17"/>
        <v>0</v>
      </c>
      <c r="H54" s="103">
        <f>'[11]Table 3A Level 3'!H54+'[11]Table 3A Level 3'!J54</f>
        <v>0</v>
      </c>
      <c r="I54" s="103">
        <f t="shared" si="22"/>
        <v>0</v>
      </c>
      <c r="J54" s="103">
        <f t="shared" si="18"/>
        <v>0</v>
      </c>
      <c r="K54" s="104">
        <f>IF(H54&lt;0,0,'3_Levels 1&amp;2'!C52)</f>
        <v>14209</v>
      </c>
      <c r="L54" s="100">
        <f t="shared" si="23"/>
        <v>976571</v>
      </c>
      <c r="M54" s="443">
        <f>'3_Levels 1&amp;2'!C52</f>
        <v>14209</v>
      </c>
      <c r="N54" s="100">
        <f t="shared" si="24"/>
        <v>1420900</v>
      </c>
      <c r="O54" s="100">
        <f t="shared" si="19"/>
        <v>2397471</v>
      </c>
      <c r="P54" s="100">
        <f t="shared" si="20"/>
        <v>10559689</v>
      </c>
      <c r="R54" s="286">
        <f t="shared" si="26"/>
        <v>574.43999999999994</v>
      </c>
      <c r="S54" s="290">
        <f>'8_2.1.16 SIS'!AL51</f>
        <v>14209</v>
      </c>
      <c r="T54" s="283">
        <f t="shared" si="21"/>
        <v>8162217.959999999</v>
      </c>
      <c r="U54" s="283">
        <f t="shared" si="25"/>
        <v>-4.0000000968575478E-2</v>
      </c>
    </row>
    <row r="55" spans="1:22" ht="15.6" customHeight="1">
      <c r="A55" s="5">
        <v>50</v>
      </c>
      <c r="B55" s="8" t="s">
        <v>87</v>
      </c>
      <c r="C55" s="38">
        <v>634.46</v>
      </c>
      <c r="D55" s="38">
        <f>ROUND(C55*'3_Levels 1&amp;2'!C53,0)</f>
        <v>5104865</v>
      </c>
      <c r="E55" s="37">
        <v>0</v>
      </c>
      <c r="F55" s="37">
        <v>0</v>
      </c>
      <c r="G55" s="37">
        <f t="shared" si="17"/>
        <v>0</v>
      </c>
      <c r="H55" s="35">
        <f>'[11]Table 3A Level 3'!H55+'[11]Table 3A Level 3'!J55</f>
        <v>0</v>
      </c>
      <c r="I55" s="35">
        <f t="shared" si="22"/>
        <v>0</v>
      </c>
      <c r="J55" s="35">
        <f t="shared" si="18"/>
        <v>0</v>
      </c>
      <c r="K55" s="36">
        <f>IF(H55&lt;0,0,'3_Levels 1&amp;2'!C53)</f>
        <v>8046</v>
      </c>
      <c r="L55" s="38">
        <f t="shared" si="23"/>
        <v>552994</v>
      </c>
      <c r="M55" s="444">
        <f>'3_Levels 1&amp;2'!C53</f>
        <v>8046</v>
      </c>
      <c r="N55" s="38">
        <f t="shared" si="24"/>
        <v>804600</v>
      </c>
      <c r="O55" s="38">
        <f t="shared" si="19"/>
        <v>1357594</v>
      </c>
      <c r="P55" s="38">
        <f t="shared" si="20"/>
        <v>6462459</v>
      </c>
      <c r="R55" s="286">
        <f t="shared" si="26"/>
        <v>634.46</v>
      </c>
      <c r="S55" s="290">
        <f>'8_2.1.16 SIS'!AL52</f>
        <v>8046</v>
      </c>
      <c r="T55" s="283">
        <f t="shared" si="21"/>
        <v>5104865.16</v>
      </c>
      <c r="U55" s="283">
        <f t="shared" si="25"/>
        <v>0.16000000014901161</v>
      </c>
    </row>
    <row r="56" spans="1:22" ht="15.6" customHeight="1">
      <c r="A56" s="94">
        <v>51</v>
      </c>
      <c r="B56" s="95" t="s">
        <v>88</v>
      </c>
      <c r="C56" s="100">
        <v>706.66</v>
      </c>
      <c r="D56" s="101">
        <f>ROUND(C56*'3_Levels 1&amp;2'!C54,0)</f>
        <v>6158542</v>
      </c>
      <c r="E56" s="102">
        <v>0</v>
      </c>
      <c r="F56" s="102">
        <v>0</v>
      </c>
      <c r="G56" s="102">
        <f t="shared" si="17"/>
        <v>0</v>
      </c>
      <c r="H56" s="103">
        <f>'[11]Table 3A Level 3'!H56+'[11]Table 3A Level 3'!J56</f>
        <v>0</v>
      </c>
      <c r="I56" s="103">
        <f t="shared" si="22"/>
        <v>0</v>
      </c>
      <c r="J56" s="103">
        <f t="shared" si="18"/>
        <v>0</v>
      </c>
      <c r="K56" s="104">
        <f>IF(H56&lt;0,0,'3_Levels 1&amp;2'!C54)</f>
        <v>8715</v>
      </c>
      <c r="L56" s="100">
        <f t="shared" si="23"/>
        <v>598973</v>
      </c>
      <c r="M56" s="443">
        <f>'3_Levels 1&amp;2'!C54</f>
        <v>8715</v>
      </c>
      <c r="N56" s="100">
        <f t="shared" si="24"/>
        <v>871500</v>
      </c>
      <c r="O56" s="100">
        <f t="shared" si="19"/>
        <v>1470473</v>
      </c>
      <c r="P56" s="100">
        <f t="shared" si="20"/>
        <v>7629015</v>
      </c>
      <c r="R56" s="286">
        <f t="shared" si="26"/>
        <v>706.66</v>
      </c>
      <c r="S56" s="290">
        <f>'8_2.1.16 SIS'!AL53</f>
        <v>8715</v>
      </c>
      <c r="T56" s="283">
        <f t="shared" si="21"/>
        <v>6158541.8999999994</v>
      </c>
      <c r="U56" s="283">
        <f t="shared" si="25"/>
        <v>-0.10000000055879354</v>
      </c>
    </row>
    <row r="57" spans="1:22" ht="15.6" customHeight="1">
      <c r="A57" s="94">
        <v>52</v>
      </c>
      <c r="B57" s="95" t="s">
        <v>89</v>
      </c>
      <c r="C57" s="100">
        <v>658.37</v>
      </c>
      <c r="D57" s="100">
        <f>ROUND(C57*'3_Levels 1&amp;2'!C55,0)</f>
        <v>24787631</v>
      </c>
      <c r="E57" s="102">
        <v>0</v>
      </c>
      <c r="F57" s="102">
        <v>0</v>
      </c>
      <c r="G57" s="102">
        <f t="shared" si="17"/>
        <v>0</v>
      </c>
      <c r="H57" s="103">
        <f>'[11]Table 3A Level 3'!H57+'[11]Table 3A Level 3'!J57</f>
        <v>0</v>
      </c>
      <c r="I57" s="103">
        <f t="shared" si="22"/>
        <v>0</v>
      </c>
      <c r="J57" s="103">
        <f t="shared" si="18"/>
        <v>0</v>
      </c>
      <c r="K57" s="104">
        <f>IF(H57&lt;0,0,'3_Levels 1&amp;2'!C55)</f>
        <v>37650</v>
      </c>
      <c r="L57" s="100">
        <f t="shared" si="23"/>
        <v>2587647</v>
      </c>
      <c r="M57" s="443">
        <f>'3_Levels 1&amp;2'!C55</f>
        <v>37650</v>
      </c>
      <c r="N57" s="100">
        <f t="shared" si="24"/>
        <v>3765000</v>
      </c>
      <c r="O57" s="100">
        <f t="shared" si="19"/>
        <v>6352647</v>
      </c>
      <c r="P57" s="100">
        <f t="shared" si="20"/>
        <v>31140278</v>
      </c>
      <c r="R57" s="286">
        <f t="shared" si="26"/>
        <v>658.37</v>
      </c>
      <c r="S57" s="290">
        <f>'8_2.1.16 SIS'!AL54</f>
        <v>37650</v>
      </c>
      <c r="T57" s="283">
        <f t="shared" si="21"/>
        <v>24787630.5</v>
      </c>
      <c r="U57" s="283">
        <f t="shared" si="25"/>
        <v>-0.5</v>
      </c>
    </row>
    <row r="58" spans="1:22" ht="15.6" customHeight="1">
      <c r="A58" s="94">
        <v>53</v>
      </c>
      <c r="B58" s="95" t="s">
        <v>90</v>
      </c>
      <c r="C58" s="100">
        <v>689.74</v>
      </c>
      <c r="D58" s="100">
        <f>ROUND(C58*'3_Levels 1&amp;2'!C56,0)</f>
        <v>13268528</v>
      </c>
      <c r="E58" s="102">
        <v>0</v>
      </c>
      <c r="F58" s="102">
        <v>0</v>
      </c>
      <c r="G58" s="102">
        <f t="shared" si="17"/>
        <v>0</v>
      </c>
      <c r="H58" s="103">
        <f>'[11]Table 3A Level 3'!H58+'[11]Table 3A Level 3'!J58</f>
        <v>0</v>
      </c>
      <c r="I58" s="103">
        <f t="shared" si="22"/>
        <v>0</v>
      </c>
      <c r="J58" s="103">
        <f t="shared" si="18"/>
        <v>0</v>
      </c>
      <c r="K58" s="104">
        <f>IF(H58&lt;0,0,'3_Levels 1&amp;2'!C56)</f>
        <v>19237</v>
      </c>
      <c r="L58" s="100">
        <f t="shared" si="23"/>
        <v>1322140</v>
      </c>
      <c r="M58" s="443">
        <f>'3_Levels 1&amp;2'!C56</f>
        <v>19237</v>
      </c>
      <c r="N58" s="100">
        <f t="shared" si="24"/>
        <v>1923700</v>
      </c>
      <c r="O58" s="100">
        <f t="shared" si="19"/>
        <v>3245840</v>
      </c>
      <c r="P58" s="100">
        <f t="shared" si="20"/>
        <v>16514368</v>
      </c>
      <c r="R58" s="286">
        <f t="shared" si="26"/>
        <v>689.74</v>
      </c>
      <c r="S58" s="290">
        <f>'8_2.1.16 SIS'!AL55</f>
        <v>19237</v>
      </c>
      <c r="T58" s="283">
        <f t="shared" si="21"/>
        <v>13268528.380000001</v>
      </c>
      <c r="U58" s="283">
        <f t="shared" si="25"/>
        <v>0.38000000081956387</v>
      </c>
    </row>
    <row r="59" spans="1:22" ht="15.6" customHeight="1">
      <c r="A59" s="94">
        <v>54</v>
      </c>
      <c r="B59" s="95" t="s">
        <v>91</v>
      </c>
      <c r="C59" s="100">
        <v>951.45</v>
      </c>
      <c r="D59" s="100">
        <f>ROUND(C59*'3_Levels 1&amp;2'!C57,0)</f>
        <v>610831</v>
      </c>
      <c r="E59" s="102">
        <v>0</v>
      </c>
      <c r="F59" s="102">
        <v>0</v>
      </c>
      <c r="G59" s="102">
        <f t="shared" si="17"/>
        <v>0</v>
      </c>
      <c r="H59" s="103">
        <f>'[11]Table 3A Level 3'!H59+'[11]Table 3A Level 3'!J59</f>
        <v>0</v>
      </c>
      <c r="I59" s="103">
        <f t="shared" si="22"/>
        <v>0</v>
      </c>
      <c r="J59" s="103">
        <f t="shared" si="18"/>
        <v>0</v>
      </c>
      <c r="K59" s="104">
        <f>IF(H59&lt;0,0,'3_Levels 1&amp;2'!C57)</f>
        <v>642</v>
      </c>
      <c r="L59" s="100">
        <f t="shared" si="23"/>
        <v>44124</v>
      </c>
      <c r="M59" s="443">
        <f>'3_Levels 1&amp;2'!C57</f>
        <v>642</v>
      </c>
      <c r="N59" s="100">
        <f t="shared" si="24"/>
        <v>64200</v>
      </c>
      <c r="O59" s="100">
        <f t="shared" si="19"/>
        <v>108324</v>
      </c>
      <c r="P59" s="100">
        <f t="shared" si="20"/>
        <v>719155</v>
      </c>
      <c r="R59" s="286">
        <f t="shared" si="26"/>
        <v>951.45</v>
      </c>
      <c r="S59" s="290">
        <f>'8_2.1.16 SIS'!AL56</f>
        <v>642</v>
      </c>
      <c r="T59" s="283">
        <f t="shared" si="21"/>
        <v>610830.9</v>
      </c>
      <c r="U59" s="283">
        <f t="shared" si="25"/>
        <v>-9.9999999976716936E-2</v>
      </c>
    </row>
    <row r="60" spans="1:22" ht="15.6" customHeight="1">
      <c r="A60" s="5">
        <v>55</v>
      </c>
      <c r="B60" s="8" t="s">
        <v>92</v>
      </c>
      <c r="C60" s="38">
        <v>795.14</v>
      </c>
      <c r="D60" s="38">
        <f>ROUND(C60*'3_Levels 1&amp;2'!C58,0)</f>
        <v>13782957</v>
      </c>
      <c r="E60" s="37">
        <v>0</v>
      </c>
      <c r="F60" s="37">
        <v>0</v>
      </c>
      <c r="G60" s="37">
        <f t="shared" si="17"/>
        <v>0</v>
      </c>
      <c r="H60" s="35">
        <f>'[11]Table 3A Level 3'!H60+'[11]Table 3A Level 3'!J60</f>
        <v>0</v>
      </c>
      <c r="I60" s="35">
        <f t="shared" si="22"/>
        <v>0</v>
      </c>
      <c r="J60" s="35">
        <f t="shared" si="18"/>
        <v>0</v>
      </c>
      <c r="K60" s="36">
        <f>IF(H60&lt;0,0,'3_Levels 1&amp;2'!C58)</f>
        <v>17334</v>
      </c>
      <c r="L60" s="38">
        <f t="shared" si="23"/>
        <v>1191349</v>
      </c>
      <c r="M60" s="444">
        <f>'3_Levels 1&amp;2'!C58</f>
        <v>17334</v>
      </c>
      <c r="N60" s="38">
        <f t="shared" si="24"/>
        <v>1733400</v>
      </c>
      <c r="O60" s="38">
        <f t="shared" si="19"/>
        <v>2924749</v>
      </c>
      <c r="P60" s="38">
        <f t="shared" si="20"/>
        <v>16707706</v>
      </c>
      <c r="R60" s="286">
        <f t="shared" si="26"/>
        <v>795.14</v>
      </c>
      <c r="S60" s="290">
        <f>'8_2.1.16 SIS'!AL57</f>
        <v>17334</v>
      </c>
      <c r="T60" s="283">
        <f t="shared" si="21"/>
        <v>13782956.76</v>
      </c>
      <c r="U60" s="283">
        <f t="shared" si="25"/>
        <v>-0.24000000022351742</v>
      </c>
    </row>
    <row r="61" spans="1:22" ht="15.6" customHeight="1">
      <c r="A61" s="94">
        <v>56</v>
      </c>
      <c r="B61" s="95" t="s">
        <v>93</v>
      </c>
      <c r="C61" s="100">
        <v>614.66000000000008</v>
      </c>
      <c r="D61" s="101">
        <f>ROUND(C61*'3_Levels 1&amp;2'!C59,0)</f>
        <v>1913437</v>
      </c>
      <c r="E61" s="102">
        <v>0</v>
      </c>
      <c r="F61" s="102">
        <v>0</v>
      </c>
      <c r="G61" s="102">
        <f t="shared" si="17"/>
        <v>0</v>
      </c>
      <c r="H61" s="103">
        <f>'[11]Table 3A Level 3'!H61+'[11]Table 3A Level 3'!J61</f>
        <v>0</v>
      </c>
      <c r="I61" s="103">
        <f t="shared" si="22"/>
        <v>0</v>
      </c>
      <c r="J61" s="103">
        <f t="shared" si="18"/>
        <v>0</v>
      </c>
      <c r="K61" s="104">
        <f>IF(H61&lt;0,0,'3_Levels 1&amp;2'!C59)</f>
        <v>3113</v>
      </c>
      <c r="L61" s="100">
        <f t="shared" si="23"/>
        <v>213953</v>
      </c>
      <c r="M61" s="443">
        <f>'3_Levels 1&amp;2'!C59</f>
        <v>3113</v>
      </c>
      <c r="N61" s="100">
        <f t="shared" si="24"/>
        <v>311300</v>
      </c>
      <c r="O61" s="100">
        <f t="shared" si="19"/>
        <v>525253</v>
      </c>
      <c r="P61" s="100">
        <f t="shared" si="20"/>
        <v>2438690</v>
      </c>
      <c r="R61" s="286">
        <f t="shared" si="26"/>
        <v>614.66000000000008</v>
      </c>
      <c r="S61" s="290">
        <f>'8_2.1.16 SIS'!AL58</f>
        <v>3113</v>
      </c>
      <c r="T61" s="283">
        <f t="shared" si="21"/>
        <v>1913436.5800000003</v>
      </c>
      <c r="U61" s="283">
        <f t="shared" si="25"/>
        <v>-0.41999999969266355</v>
      </c>
      <c r="V61" s="294"/>
    </row>
    <row r="62" spans="1:22" ht="15.6" customHeight="1">
      <c r="A62" s="94">
        <v>57</v>
      </c>
      <c r="B62" s="95" t="s">
        <v>94</v>
      </c>
      <c r="C62" s="100">
        <v>764.51</v>
      </c>
      <c r="D62" s="100">
        <f>ROUND(C62*'3_Levels 1&amp;2'!C60,0)</f>
        <v>7147404</v>
      </c>
      <c r="E62" s="102">
        <v>0</v>
      </c>
      <c r="F62" s="102">
        <v>0</v>
      </c>
      <c r="G62" s="102">
        <f t="shared" si="17"/>
        <v>0</v>
      </c>
      <c r="H62" s="103">
        <f>'[11]Table 3A Level 3'!H62+'[11]Table 3A Level 3'!J62</f>
        <v>0</v>
      </c>
      <c r="I62" s="103">
        <f t="shared" si="22"/>
        <v>0</v>
      </c>
      <c r="J62" s="103">
        <f t="shared" si="18"/>
        <v>0</v>
      </c>
      <c r="K62" s="104">
        <f>IF(H62&lt;0,0,'3_Levels 1&amp;2'!C60)</f>
        <v>9349</v>
      </c>
      <c r="L62" s="100">
        <f t="shared" si="23"/>
        <v>642548</v>
      </c>
      <c r="M62" s="443">
        <f>'3_Levels 1&amp;2'!C60</f>
        <v>9349</v>
      </c>
      <c r="N62" s="100">
        <f t="shared" si="24"/>
        <v>934900</v>
      </c>
      <c r="O62" s="100">
        <f t="shared" si="19"/>
        <v>1577448</v>
      </c>
      <c r="P62" s="100">
        <f t="shared" si="20"/>
        <v>8724852</v>
      </c>
      <c r="R62" s="286">
        <f t="shared" si="26"/>
        <v>764.51</v>
      </c>
      <c r="S62" s="290">
        <f>'8_2.1.16 SIS'!AL59</f>
        <v>9349</v>
      </c>
      <c r="T62" s="283">
        <f t="shared" si="21"/>
        <v>7147403.9900000002</v>
      </c>
      <c r="U62" s="283">
        <f t="shared" si="25"/>
        <v>-9.9999997764825821E-3</v>
      </c>
    </row>
    <row r="63" spans="1:22" ht="15.6" customHeight="1">
      <c r="A63" s="94">
        <v>58</v>
      </c>
      <c r="B63" s="95" t="s">
        <v>95</v>
      </c>
      <c r="C63" s="100">
        <v>697.04</v>
      </c>
      <c r="D63" s="100">
        <f>ROUND(C63*'3_Levels 1&amp;2'!C61,0)</f>
        <v>6004303</v>
      </c>
      <c r="E63" s="102">
        <v>0</v>
      </c>
      <c r="F63" s="102">
        <v>0</v>
      </c>
      <c r="G63" s="102">
        <f t="shared" si="17"/>
        <v>0</v>
      </c>
      <c r="H63" s="103">
        <f>'[11]Table 3A Level 3'!H63+'[11]Table 3A Level 3'!J63</f>
        <v>0</v>
      </c>
      <c r="I63" s="103">
        <f t="shared" si="22"/>
        <v>0</v>
      </c>
      <c r="J63" s="103">
        <f t="shared" si="18"/>
        <v>0</v>
      </c>
      <c r="K63" s="104">
        <f>IF(H63&lt;0,0,'3_Levels 1&amp;2'!C61)</f>
        <v>8614</v>
      </c>
      <c r="L63" s="100">
        <f t="shared" si="23"/>
        <v>592032</v>
      </c>
      <c r="M63" s="443">
        <f>'3_Levels 1&amp;2'!C61</f>
        <v>8614</v>
      </c>
      <c r="N63" s="100">
        <f t="shared" si="24"/>
        <v>861400</v>
      </c>
      <c r="O63" s="100">
        <f t="shared" si="19"/>
        <v>1453432</v>
      </c>
      <c r="P63" s="100">
        <f t="shared" si="20"/>
        <v>7457735</v>
      </c>
      <c r="R63" s="286">
        <f t="shared" si="26"/>
        <v>697.04</v>
      </c>
      <c r="S63" s="290">
        <f>'8_2.1.16 SIS'!AL60</f>
        <v>8614</v>
      </c>
      <c r="T63" s="283">
        <f t="shared" si="21"/>
        <v>6004302.5599999996</v>
      </c>
      <c r="U63" s="283">
        <f t="shared" si="25"/>
        <v>-0.44000000040978193</v>
      </c>
    </row>
    <row r="64" spans="1:22" ht="15.6" customHeight="1">
      <c r="A64" s="94">
        <v>59</v>
      </c>
      <c r="B64" s="95" t="s">
        <v>96</v>
      </c>
      <c r="C64" s="100">
        <v>689.52</v>
      </c>
      <c r="D64" s="100">
        <f>ROUND(C64*'3_Levels 1&amp;2'!C62,0)</f>
        <v>3597226</v>
      </c>
      <c r="E64" s="102">
        <v>0</v>
      </c>
      <c r="F64" s="102">
        <v>0</v>
      </c>
      <c r="G64" s="102">
        <f t="shared" si="17"/>
        <v>0</v>
      </c>
      <c r="H64" s="103">
        <f>'[11]Table 3A Level 3'!H64+'[11]Table 3A Level 3'!J64</f>
        <v>0</v>
      </c>
      <c r="I64" s="103">
        <f t="shared" si="22"/>
        <v>0</v>
      </c>
      <c r="J64" s="103">
        <f t="shared" si="18"/>
        <v>0</v>
      </c>
      <c r="K64" s="104">
        <f>IF(H64&lt;0,0,'3_Levels 1&amp;2'!C62)</f>
        <v>5217</v>
      </c>
      <c r="L64" s="100">
        <f t="shared" si="23"/>
        <v>358559</v>
      </c>
      <c r="M64" s="443">
        <f>'3_Levels 1&amp;2'!C62</f>
        <v>5217</v>
      </c>
      <c r="N64" s="100">
        <f t="shared" si="24"/>
        <v>521700</v>
      </c>
      <c r="O64" s="100">
        <f t="shared" si="19"/>
        <v>880259</v>
      </c>
      <c r="P64" s="100">
        <f t="shared" si="20"/>
        <v>4477485</v>
      </c>
      <c r="R64" s="286">
        <f t="shared" si="26"/>
        <v>689.52</v>
      </c>
      <c r="S64" s="290">
        <f>'8_2.1.16 SIS'!AL61</f>
        <v>5217</v>
      </c>
      <c r="T64" s="283">
        <f t="shared" si="21"/>
        <v>3597225.84</v>
      </c>
      <c r="U64" s="283">
        <f t="shared" si="25"/>
        <v>-0.16000000014901161</v>
      </c>
    </row>
    <row r="65" spans="1:21" ht="15.6" customHeight="1">
      <c r="A65" s="5">
        <v>60</v>
      </c>
      <c r="B65" s="8" t="s">
        <v>97</v>
      </c>
      <c r="C65" s="38">
        <v>594.04</v>
      </c>
      <c r="D65" s="38">
        <f>ROUND(C65*'3_Levels 1&amp;2'!C63,0)</f>
        <v>3705027</v>
      </c>
      <c r="E65" s="37">
        <v>0</v>
      </c>
      <c r="F65" s="37">
        <v>0</v>
      </c>
      <c r="G65" s="37">
        <f t="shared" si="17"/>
        <v>0</v>
      </c>
      <c r="H65" s="35">
        <f>'[11]Table 3A Level 3'!H65+'[11]Table 3A Level 3'!J65</f>
        <v>0</v>
      </c>
      <c r="I65" s="35">
        <f t="shared" si="22"/>
        <v>0</v>
      </c>
      <c r="J65" s="35">
        <f t="shared" si="18"/>
        <v>0</v>
      </c>
      <c r="K65" s="36">
        <f>IF(H65&lt;0,0,'3_Levels 1&amp;2'!C63)</f>
        <v>6237</v>
      </c>
      <c r="L65" s="38">
        <f t="shared" si="23"/>
        <v>428663</v>
      </c>
      <c r="M65" s="444">
        <f>'3_Levels 1&amp;2'!C63</f>
        <v>6237</v>
      </c>
      <c r="N65" s="38">
        <f t="shared" si="24"/>
        <v>623700</v>
      </c>
      <c r="O65" s="38">
        <f t="shared" si="19"/>
        <v>1052363</v>
      </c>
      <c r="P65" s="38">
        <f t="shared" si="20"/>
        <v>4757390</v>
      </c>
      <c r="R65" s="286">
        <f t="shared" si="26"/>
        <v>594.04</v>
      </c>
      <c r="S65" s="290">
        <f>'8_2.1.16 SIS'!AL62</f>
        <v>6237</v>
      </c>
      <c r="T65" s="283">
        <f t="shared" si="21"/>
        <v>3705027.48</v>
      </c>
      <c r="U65" s="283">
        <f t="shared" si="25"/>
        <v>0.47999999998137355</v>
      </c>
    </row>
    <row r="66" spans="1:21" ht="15.6" customHeight="1">
      <c r="A66" s="94">
        <v>61</v>
      </c>
      <c r="B66" s="95" t="s">
        <v>98</v>
      </c>
      <c r="C66" s="100">
        <v>833.70999999999992</v>
      </c>
      <c r="D66" s="101">
        <f>ROUND(C66*'3_Levels 1&amp;2'!C64,0)</f>
        <v>3008859</v>
      </c>
      <c r="E66" s="102">
        <v>0</v>
      </c>
      <c r="F66" s="102">
        <v>0</v>
      </c>
      <c r="G66" s="102">
        <f t="shared" si="17"/>
        <v>0</v>
      </c>
      <c r="H66" s="103">
        <f>'[11]Table 3A Level 3'!H66+'[11]Table 3A Level 3'!J66</f>
        <v>0</v>
      </c>
      <c r="I66" s="103">
        <f t="shared" si="22"/>
        <v>0</v>
      </c>
      <c r="J66" s="103">
        <f t="shared" si="18"/>
        <v>0</v>
      </c>
      <c r="K66" s="104">
        <f>IF(H66&lt;0,0,'3_Levels 1&amp;2'!C64)</f>
        <v>3609</v>
      </c>
      <c r="L66" s="100">
        <f t="shared" si="23"/>
        <v>248043</v>
      </c>
      <c r="M66" s="443">
        <f>'3_Levels 1&amp;2'!C64</f>
        <v>3609</v>
      </c>
      <c r="N66" s="100">
        <f t="shared" si="24"/>
        <v>360900</v>
      </c>
      <c r="O66" s="100">
        <f t="shared" si="19"/>
        <v>608943</v>
      </c>
      <c r="P66" s="100">
        <f t="shared" si="20"/>
        <v>3617802</v>
      </c>
      <c r="R66" s="286">
        <f t="shared" si="26"/>
        <v>833.70999999999992</v>
      </c>
      <c r="S66" s="290">
        <f>'8_2.1.16 SIS'!AL63</f>
        <v>3609</v>
      </c>
      <c r="T66" s="283">
        <f t="shared" si="21"/>
        <v>3008859.3899999997</v>
      </c>
      <c r="U66" s="283">
        <f t="shared" si="25"/>
        <v>0.38999999966472387</v>
      </c>
    </row>
    <row r="67" spans="1:21" ht="15.6" customHeight="1">
      <c r="A67" s="94">
        <v>62</v>
      </c>
      <c r="B67" s="95" t="s">
        <v>99</v>
      </c>
      <c r="C67" s="100">
        <v>516.08000000000004</v>
      </c>
      <c r="D67" s="100">
        <f>ROUND(C67*'3_Levels 1&amp;2'!C65,0)</f>
        <v>1072414</v>
      </c>
      <c r="E67" s="102">
        <v>0</v>
      </c>
      <c r="F67" s="102">
        <v>0</v>
      </c>
      <c r="G67" s="102">
        <f t="shared" si="17"/>
        <v>0</v>
      </c>
      <c r="H67" s="103">
        <f>'[11]Table 3A Level 3'!H67+'[11]Table 3A Level 3'!J67</f>
        <v>0</v>
      </c>
      <c r="I67" s="103">
        <f t="shared" si="22"/>
        <v>0</v>
      </c>
      <c r="J67" s="103">
        <f t="shared" si="18"/>
        <v>0</v>
      </c>
      <c r="K67" s="104">
        <f>IF(H67&lt;0,0,'3_Levels 1&amp;2'!C65)</f>
        <v>2078</v>
      </c>
      <c r="L67" s="100">
        <f t="shared" si="23"/>
        <v>142819</v>
      </c>
      <c r="M67" s="443">
        <f>'3_Levels 1&amp;2'!C65</f>
        <v>2078</v>
      </c>
      <c r="N67" s="100">
        <f t="shared" si="24"/>
        <v>207800</v>
      </c>
      <c r="O67" s="100">
        <f t="shared" si="19"/>
        <v>350619</v>
      </c>
      <c r="P67" s="100">
        <f t="shared" si="20"/>
        <v>1423033</v>
      </c>
      <c r="R67" s="286">
        <f t="shared" si="26"/>
        <v>516.08000000000004</v>
      </c>
      <c r="S67" s="290">
        <f>'8_2.1.16 SIS'!AL64</f>
        <v>2078</v>
      </c>
      <c r="T67" s="283">
        <f t="shared" si="21"/>
        <v>1072414.24</v>
      </c>
      <c r="U67" s="283">
        <f t="shared" si="25"/>
        <v>0.23999999999068677</v>
      </c>
    </row>
    <row r="68" spans="1:21" ht="15.6" customHeight="1">
      <c r="A68" s="94">
        <v>63</v>
      </c>
      <c r="B68" s="95" t="s">
        <v>100</v>
      </c>
      <c r="C68" s="100">
        <v>756.79</v>
      </c>
      <c r="D68" s="100">
        <f>ROUND(C68*'3_Levels 1&amp;2'!C66,0)</f>
        <v>1469686</v>
      </c>
      <c r="E68" s="102">
        <v>5908357</v>
      </c>
      <c r="F68" s="102">
        <v>680156</v>
      </c>
      <c r="G68" s="102">
        <f t="shared" si="17"/>
        <v>5228201</v>
      </c>
      <c r="H68" s="103">
        <f>'[11]Table 3A Level 3'!H68+'[11]Table 3A Level 3'!J68</f>
        <v>-4705381</v>
      </c>
      <c r="I68" s="103">
        <f t="shared" si="22"/>
        <v>522820</v>
      </c>
      <c r="J68" s="103">
        <f t="shared" si="18"/>
        <v>-522820</v>
      </c>
      <c r="K68" s="104">
        <f>IF(H68&lt;0,0,'3_Levels 1&amp;2'!C66)</f>
        <v>0</v>
      </c>
      <c r="L68" s="100">
        <f t="shared" si="23"/>
        <v>0</v>
      </c>
      <c r="M68" s="443">
        <f>'3_Levels 1&amp;2'!C66</f>
        <v>1942</v>
      </c>
      <c r="N68" s="100">
        <f t="shared" si="24"/>
        <v>194200</v>
      </c>
      <c r="O68" s="100">
        <f t="shared" si="19"/>
        <v>874356</v>
      </c>
      <c r="P68" s="100">
        <f t="shared" si="20"/>
        <v>2344042</v>
      </c>
      <c r="R68" s="286">
        <f t="shared" si="26"/>
        <v>756.79</v>
      </c>
      <c r="S68" s="290">
        <f>'8_2.1.16 SIS'!AL65</f>
        <v>1942</v>
      </c>
      <c r="T68" s="283">
        <f t="shared" si="21"/>
        <v>1469686.18</v>
      </c>
      <c r="U68" s="283">
        <f t="shared" si="25"/>
        <v>0.17999999993480742</v>
      </c>
    </row>
    <row r="69" spans="1:21" ht="15.6" customHeight="1">
      <c r="A69" s="94">
        <v>64</v>
      </c>
      <c r="B69" s="95" t="s">
        <v>101</v>
      </c>
      <c r="C69" s="100">
        <v>592.66</v>
      </c>
      <c r="D69" s="100">
        <f>ROUND(C69*'3_Levels 1&amp;2'!C67,0)</f>
        <v>1375564</v>
      </c>
      <c r="E69" s="102">
        <v>0</v>
      </c>
      <c r="F69" s="102">
        <v>0</v>
      </c>
      <c r="G69" s="102">
        <f t="shared" si="17"/>
        <v>0</v>
      </c>
      <c r="H69" s="103">
        <f>'[11]Table 3A Level 3'!H69+'[11]Table 3A Level 3'!J69</f>
        <v>0</v>
      </c>
      <c r="I69" s="103">
        <f t="shared" si="22"/>
        <v>0</v>
      </c>
      <c r="J69" s="103">
        <f t="shared" si="18"/>
        <v>0</v>
      </c>
      <c r="K69" s="104">
        <f>IF(H69&lt;0,0,'3_Levels 1&amp;2'!C67)</f>
        <v>2321</v>
      </c>
      <c r="L69" s="100">
        <f t="shared" si="23"/>
        <v>159520</v>
      </c>
      <c r="M69" s="443">
        <f>'3_Levels 1&amp;2'!C67</f>
        <v>2321</v>
      </c>
      <c r="N69" s="100">
        <f t="shared" si="24"/>
        <v>232100</v>
      </c>
      <c r="O69" s="100">
        <f t="shared" si="19"/>
        <v>391620</v>
      </c>
      <c r="P69" s="100">
        <f t="shared" si="20"/>
        <v>1767184</v>
      </c>
      <c r="R69" s="286">
        <f t="shared" si="26"/>
        <v>592.66</v>
      </c>
      <c r="S69" s="290">
        <f>'8_2.1.16 SIS'!AL66</f>
        <v>2321</v>
      </c>
      <c r="T69" s="283">
        <f t="shared" si="21"/>
        <v>1375563.8599999999</v>
      </c>
      <c r="U69" s="283">
        <f t="shared" si="25"/>
        <v>-0.14000000013038516</v>
      </c>
    </row>
    <row r="70" spans="1:21" ht="15.6" customHeight="1">
      <c r="A70" s="5">
        <v>65</v>
      </c>
      <c r="B70" s="8" t="s">
        <v>102</v>
      </c>
      <c r="C70" s="38">
        <v>829.12</v>
      </c>
      <c r="D70" s="38">
        <f>ROUND(C70*'3_Levels 1&amp;2'!C68,0)</f>
        <v>6839411</v>
      </c>
      <c r="E70" s="37">
        <v>0</v>
      </c>
      <c r="F70" s="37">
        <v>0</v>
      </c>
      <c r="G70" s="37">
        <f t="shared" si="17"/>
        <v>0</v>
      </c>
      <c r="H70" s="35">
        <f>'[11]Table 3A Level 3'!H70+'[11]Table 3A Level 3'!J70</f>
        <v>0</v>
      </c>
      <c r="I70" s="35">
        <f>SUM(G70:H70)</f>
        <v>0</v>
      </c>
      <c r="J70" s="35">
        <f t="shared" si="18"/>
        <v>0</v>
      </c>
      <c r="K70" s="36">
        <f>IF(H70&lt;0,0,'3_Levels 1&amp;2'!C68)</f>
        <v>8249</v>
      </c>
      <c r="L70" s="38">
        <f>ROUND($L$4*K70,0)</f>
        <v>566946</v>
      </c>
      <c r="M70" s="444">
        <f>'3_Levels 1&amp;2'!C68</f>
        <v>8249</v>
      </c>
      <c r="N70" s="38">
        <f>ROUND(M70*$N$4,0)</f>
        <v>824900</v>
      </c>
      <c r="O70" s="38">
        <f t="shared" si="19"/>
        <v>1391846</v>
      </c>
      <c r="P70" s="38">
        <f t="shared" si="20"/>
        <v>8231257</v>
      </c>
      <c r="R70" s="286">
        <f t="shared" si="26"/>
        <v>829.12</v>
      </c>
      <c r="S70" s="290">
        <f>'8_2.1.16 SIS'!AL67</f>
        <v>8249</v>
      </c>
      <c r="T70" s="283">
        <f t="shared" si="21"/>
        <v>6839410.8799999999</v>
      </c>
      <c r="U70" s="283">
        <f t="shared" ref="U70:U74" si="27">T70-D70</f>
        <v>-0.12000000011175871</v>
      </c>
    </row>
    <row r="71" spans="1:21" ht="15.6" customHeight="1">
      <c r="A71" s="94">
        <v>66</v>
      </c>
      <c r="B71" s="95" t="s">
        <v>103</v>
      </c>
      <c r="C71" s="100">
        <v>730.06</v>
      </c>
      <c r="D71" s="101">
        <f>ROUND(C71*'3_Levels 1&amp;2'!C69,0)</f>
        <v>1436758</v>
      </c>
      <c r="E71" s="102">
        <v>0</v>
      </c>
      <c r="F71" s="102">
        <v>0</v>
      </c>
      <c r="G71" s="102">
        <f>E71-F71</f>
        <v>0</v>
      </c>
      <c r="H71" s="103">
        <f>'[11]Table 3A Level 3'!H71+'[11]Table 3A Level 3'!J71</f>
        <v>0</v>
      </c>
      <c r="I71" s="103">
        <f>SUM(G71:H71)</f>
        <v>0</v>
      </c>
      <c r="J71" s="103">
        <f t="shared" ref="J71:J74" si="28">ROUND(-I71/1,0)</f>
        <v>0</v>
      </c>
      <c r="K71" s="104">
        <f>IF(H71&lt;0,0,'3_Levels 1&amp;2'!C69)</f>
        <v>1968</v>
      </c>
      <c r="L71" s="100">
        <f>ROUND($L$4*K71,0)</f>
        <v>135259</v>
      </c>
      <c r="M71" s="443">
        <f>'3_Levels 1&amp;2'!C69</f>
        <v>1968</v>
      </c>
      <c r="N71" s="100">
        <f>ROUND(M71*$N$4,0)</f>
        <v>196800</v>
      </c>
      <c r="O71" s="100">
        <f t="shared" ref="O71:O74" si="29">F71+G71+H71+J71+L71+N71</f>
        <v>332059</v>
      </c>
      <c r="P71" s="100">
        <f t="shared" ref="P71:P74" si="30">D71+F71+G71+H71+J71+L71+N71</f>
        <v>1768817</v>
      </c>
      <c r="R71" s="286">
        <f t="shared" si="26"/>
        <v>730.06</v>
      </c>
      <c r="S71" s="290">
        <f>'8_2.1.16 SIS'!AL68</f>
        <v>1968</v>
      </c>
      <c r="T71" s="283">
        <f t="shared" ref="T71:T74" si="31">S71*R71</f>
        <v>1436758.0799999998</v>
      </c>
      <c r="U71" s="283">
        <f t="shared" si="27"/>
        <v>7.9999999841675162E-2</v>
      </c>
    </row>
    <row r="72" spans="1:21" ht="15.6" customHeight="1">
      <c r="A72" s="94">
        <v>67</v>
      </c>
      <c r="B72" s="95" t="s">
        <v>11</v>
      </c>
      <c r="C72" s="100">
        <v>715.61</v>
      </c>
      <c r="D72" s="100">
        <f>ROUND(C72*'3_Levels 1&amp;2'!C70,0)</f>
        <v>3736915</v>
      </c>
      <c r="E72" s="102">
        <v>0</v>
      </c>
      <c r="F72" s="102">
        <v>0</v>
      </c>
      <c r="G72" s="102">
        <f>E72-F72</f>
        <v>0</v>
      </c>
      <c r="H72" s="103">
        <f>'[11]Table 3A Level 3'!H72+'[11]Table 3A Level 3'!J72</f>
        <v>0</v>
      </c>
      <c r="I72" s="103">
        <f>SUM(G72:H72)</f>
        <v>0</v>
      </c>
      <c r="J72" s="103">
        <f t="shared" si="28"/>
        <v>0</v>
      </c>
      <c r="K72" s="104">
        <f>IF(H72&lt;0,0,'3_Levels 1&amp;2'!C70)</f>
        <v>5222</v>
      </c>
      <c r="L72" s="100">
        <f>ROUND($L$4*K72,0)</f>
        <v>358903</v>
      </c>
      <c r="M72" s="443">
        <f>'3_Levels 1&amp;2'!C70</f>
        <v>5222</v>
      </c>
      <c r="N72" s="100">
        <f>ROUND(M72*$N$4,0)</f>
        <v>522200</v>
      </c>
      <c r="O72" s="100">
        <f t="shared" si="29"/>
        <v>881103</v>
      </c>
      <c r="P72" s="100">
        <f t="shared" si="30"/>
        <v>4618018</v>
      </c>
      <c r="R72" s="286">
        <f t="shared" si="26"/>
        <v>715.61</v>
      </c>
      <c r="S72" s="290">
        <f>'8_2.1.16 SIS'!AL69</f>
        <v>5222</v>
      </c>
      <c r="T72" s="283">
        <f t="shared" si="31"/>
        <v>3736915.42</v>
      </c>
      <c r="U72" s="283">
        <f t="shared" si="27"/>
        <v>0.41999999992549419</v>
      </c>
    </row>
    <row r="73" spans="1:21" ht="15.6" customHeight="1">
      <c r="A73" s="94">
        <v>68</v>
      </c>
      <c r="B73" s="95" t="s">
        <v>10</v>
      </c>
      <c r="C73" s="100">
        <v>798.7</v>
      </c>
      <c r="D73" s="100">
        <f>ROUND(C73*'3_Levels 1&amp;2'!C71,0)</f>
        <v>1454433</v>
      </c>
      <c r="E73" s="102">
        <v>0</v>
      </c>
      <c r="F73" s="102">
        <v>0</v>
      </c>
      <c r="G73" s="102">
        <f>E73-F73</f>
        <v>0</v>
      </c>
      <c r="H73" s="103">
        <f>'[11]Table 3A Level 3'!H73+'[11]Table 3A Level 3'!J73</f>
        <v>0</v>
      </c>
      <c r="I73" s="103">
        <f>SUM(G73:H73)</f>
        <v>0</v>
      </c>
      <c r="J73" s="103">
        <f t="shared" si="28"/>
        <v>0</v>
      </c>
      <c r="K73" s="104">
        <f>IF(H73&lt;0,0,'3_Levels 1&amp;2'!C71)</f>
        <v>1821</v>
      </c>
      <c r="L73" s="100">
        <f>ROUND($L$4*K73,0)</f>
        <v>125156</v>
      </c>
      <c r="M73" s="443">
        <f>'3_Levels 1&amp;2'!C71</f>
        <v>1821</v>
      </c>
      <c r="N73" s="100">
        <f>ROUND(M73*$N$4,0)</f>
        <v>182100</v>
      </c>
      <c r="O73" s="100">
        <f t="shared" si="29"/>
        <v>307256</v>
      </c>
      <c r="P73" s="100">
        <f t="shared" si="30"/>
        <v>1761689</v>
      </c>
      <c r="R73" s="286">
        <f t="shared" si="26"/>
        <v>798.7</v>
      </c>
      <c r="S73" s="290">
        <f>'8_2.1.16 SIS'!AL70</f>
        <v>1821</v>
      </c>
      <c r="T73" s="283">
        <f t="shared" si="31"/>
        <v>1454432.7000000002</v>
      </c>
      <c r="U73" s="283">
        <f t="shared" si="27"/>
        <v>-0.29999999981373549</v>
      </c>
    </row>
    <row r="74" spans="1:21" ht="15.6" customHeight="1">
      <c r="A74" s="4">
        <v>69</v>
      </c>
      <c r="B74" s="7" t="s">
        <v>127</v>
      </c>
      <c r="C74" s="41">
        <v>705.67</v>
      </c>
      <c r="D74" s="41">
        <f>ROUND(C74*'3_Levels 1&amp;2'!C72,0)</f>
        <v>3258078</v>
      </c>
      <c r="E74" s="105">
        <v>0</v>
      </c>
      <c r="F74" s="105">
        <v>0</v>
      </c>
      <c r="G74" s="105">
        <f>E74-F74</f>
        <v>0</v>
      </c>
      <c r="H74" s="106">
        <f>'[11]Table 3A Level 3'!H74+'[11]Table 3A Level 3'!J74</f>
        <v>0</v>
      </c>
      <c r="I74" s="106">
        <f>SUM(G74:H74)</f>
        <v>0</v>
      </c>
      <c r="J74" s="106">
        <f t="shared" si="28"/>
        <v>0</v>
      </c>
      <c r="K74" s="107">
        <f>IF(H74&lt;0,0,'3_Levels 1&amp;2'!C72)</f>
        <v>4617</v>
      </c>
      <c r="L74" s="41">
        <f>ROUND($L$4*K74,0)</f>
        <v>317322</v>
      </c>
      <c r="M74" s="445">
        <f>'3_Levels 1&amp;2'!C72</f>
        <v>4617</v>
      </c>
      <c r="N74" s="41">
        <f>ROUND(M74*$N$4,0)</f>
        <v>461700</v>
      </c>
      <c r="O74" s="41">
        <f t="shared" si="29"/>
        <v>779022</v>
      </c>
      <c r="P74" s="41">
        <f t="shared" si="30"/>
        <v>4037100</v>
      </c>
      <c r="R74" s="286">
        <f t="shared" si="26"/>
        <v>705.67</v>
      </c>
      <c r="S74" s="290">
        <f>'8_2.1.16 SIS'!AL71</f>
        <v>4617</v>
      </c>
      <c r="T74" s="283">
        <f t="shared" si="31"/>
        <v>3258078.3899999997</v>
      </c>
      <c r="U74" s="283">
        <f t="shared" si="27"/>
        <v>0.38999999966472387</v>
      </c>
    </row>
    <row r="75" spans="1:21" s="295" customFormat="1" ht="15.6" customHeight="1" thickBot="1">
      <c r="A75" s="96"/>
      <c r="B75" s="436" t="s">
        <v>104</v>
      </c>
      <c r="C75" s="282">
        <f>D75/'3_Levels 1&amp;2'!C73</f>
        <v>705.38379638959225</v>
      </c>
      <c r="D75" s="437">
        <f>SUM(D6:D74)</f>
        <v>483045413</v>
      </c>
      <c r="E75" s="438">
        <f t="shared" ref="E75:L75" si="32">SUM(E6:E74)</f>
        <v>76792933</v>
      </c>
      <c r="F75" s="438">
        <f t="shared" si="32"/>
        <v>38336714</v>
      </c>
      <c r="G75" s="438">
        <f t="shared" si="32"/>
        <v>38456219</v>
      </c>
      <c r="H75" s="439">
        <f t="shared" si="32"/>
        <v>-34736525</v>
      </c>
      <c r="I75" s="439">
        <f t="shared" si="32"/>
        <v>3719694</v>
      </c>
      <c r="J75" s="439">
        <f t="shared" si="32"/>
        <v>-3719694</v>
      </c>
      <c r="K75" s="440">
        <f t="shared" si="32"/>
        <v>559534</v>
      </c>
      <c r="L75" s="438">
        <f t="shared" si="32"/>
        <v>38456223</v>
      </c>
      <c r="M75" s="446">
        <f>SUM(M6:M74)</f>
        <v>684798</v>
      </c>
      <c r="N75" s="441">
        <f>SUM(N6:N74)</f>
        <v>68479800</v>
      </c>
      <c r="O75" s="441">
        <f>SUM(O6:O74)</f>
        <v>145272737</v>
      </c>
      <c r="P75" s="441">
        <f>SUM(P6:P74)</f>
        <v>628318150</v>
      </c>
      <c r="R75" s="295">
        <v>703.90028204588873</v>
      </c>
      <c r="S75" s="442">
        <f>SUM(S6:S74)</f>
        <v>684798</v>
      </c>
      <c r="T75" s="296" t="e">
        <f>SUM(T6:T74)</f>
        <v>#REF!</v>
      </c>
      <c r="U75" s="295" t="e">
        <f>SUM(U6:U74)</f>
        <v>#REF!</v>
      </c>
    </row>
    <row r="76" spans="1:21" s="295" customFormat="1" ht="19.2" customHeight="1" thickTop="1">
      <c r="A76" s="1"/>
      <c r="B76" s="2"/>
      <c r="C76" s="303"/>
      <c r="D76" s="718"/>
      <c r="E76" s="297"/>
      <c r="F76" s="297"/>
      <c r="G76" s="297"/>
      <c r="H76" s="294" t="s">
        <v>405</v>
      </c>
      <c r="I76" s="297"/>
      <c r="J76" s="30"/>
      <c r="K76" s="297"/>
      <c r="L76" s="297"/>
      <c r="M76" s="297"/>
      <c r="N76" s="297"/>
      <c r="O76" s="297"/>
      <c r="P76" s="299">
        <f>SUM(P6:P74)</f>
        <v>628318150</v>
      </c>
      <c r="R76" s="301" t="s">
        <v>299</v>
      </c>
      <c r="T76" s="296" t="e">
        <f>SUM(T75:T75)</f>
        <v>#REF!</v>
      </c>
    </row>
    <row r="77" spans="1:21" ht="12.75" customHeight="1">
      <c r="A77" s="176"/>
      <c r="B77" s="302"/>
      <c r="C77" s="719" t="s">
        <v>296</v>
      </c>
      <c r="G77" s="286"/>
      <c r="I77" s="131"/>
      <c r="J77" s="300"/>
      <c r="K77" s="131"/>
      <c r="L77" s="131"/>
      <c r="Q77" s="303"/>
      <c r="R77" s="303"/>
      <c r="T77" s="303"/>
      <c r="U77" s="303"/>
    </row>
    <row r="78" spans="1:21" ht="8.4" customHeight="1" thickBot="1">
      <c r="A78" s="176"/>
      <c r="B78" s="298"/>
      <c r="D78" s="719"/>
      <c r="I78" s="131"/>
      <c r="J78" s="304"/>
      <c r="K78" s="131"/>
      <c r="L78" s="131"/>
      <c r="T78" s="293"/>
    </row>
    <row r="79" spans="1:21" ht="15.6" customHeight="1">
      <c r="A79" s="176"/>
      <c r="B79" s="298"/>
      <c r="C79" s="721" t="s">
        <v>295</v>
      </c>
      <c r="D79" s="722"/>
      <c r="E79" s="723"/>
      <c r="F79" s="723"/>
      <c r="G79" s="723"/>
      <c r="H79" s="723"/>
      <c r="I79" s="724"/>
      <c r="J79" s="131"/>
      <c r="K79" s="131"/>
      <c r="L79" s="131"/>
    </row>
    <row r="80" spans="1:21" ht="65.400000000000006" customHeight="1" thickBot="1">
      <c r="A80" s="10"/>
      <c r="B80" s="11"/>
      <c r="C80" s="1250" t="s">
        <v>811</v>
      </c>
      <c r="D80" s="1251"/>
      <c r="E80" s="1251"/>
      <c r="F80" s="1251"/>
      <c r="G80" s="1251"/>
      <c r="H80" s="1251"/>
      <c r="I80" s="1252"/>
      <c r="J80" s="720"/>
      <c r="K80" s="720"/>
      <c r="L80" s="131"/>
    </row>
    <row r="81" spans="1:12">
      <c r="A81" s="10"/>
      <c r="B81" s="11"/>
      <c r="I81" s="131"/>
      <c r="J81" s="131"/>
      <c r="K81" s="131"/>
      <c r="L81" s="131"/>
    </row>
    <row r="82" spans="1:12">
      <c r="A82" s="131"/>
      <c r="B82" s="131"/>
    </row>
  </sheetData>
  <sheetProtection formatCells="0" formatColumns="0" formatRows="0" sort="0"/>
  <mergeCells count="18">
    <mergeCell ref="C80:I80"/>
    <mergeCell ref="S3:S4"/>
    <mergeCell ref="O2:O4"/>
    <mergeCell ref="J3:J4"/>
    <mergeCell ref="K3:K4"/>
    <mergeCell ref="P2:P4"/>
    <mergeCell ref="E2:L2"/>
    <mergeCell ref="M3:M4"/>
    <mergeCell ref="H3:H4"/>
    <mergeCell ref="F3:F4"/>
    <mergeCell ref="M2:N2"/>
    <mergeCell ref="C2:D2"/>
    <mergeCell ref="A2:B4"/>
    <mergeCell ref="I3:I4"/>
    <mergeCell ref="G3:G4"/>
    <mergeCell ref="E3:E4"/>
    <mergeCell ref="C3:C4"/>
    <mergeCell ref="D3:D4"/>
  </mergeCells>
  <phoneticPr fontId="0" type="noConversion"/>
  <printOptions horizontalCentered="1"/>
  <pageMargins left="0.25" right="0.24" top="1.08" bottom="0.27" header="0.32" footer="0.35"/>
  <pageSetup paperSize="5" scale="70" firstPageNumber="32" orientation="portrait" r:id="rId1"/>
  <headerFooter alignWithMargins="0">
    <oddHeader>&amp;L&amp;"Arial,Bold"&amp;18&amp;K000000Table 3A:  FY2016-17 Budget Letter  &amp;20
Level 3 Legislative Allocations</oddHeader>
    <oddFooter>&amp;R&amp;12&amp;P</oddFooter>
  </headerFooter>
  <colBreaks count="2" manualBreakCount="2">
    <brk id="12" max="74" man="1"/>
    <brk id="16" max="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198"/>
  <sheetViews>
    <sheetView zoomScaleNormal="100" zoomScaleSheetLayoutView="80" workbookViewId="0">
      <pane xSplit="3" ySplit="4" topLeftCell="D5" activePane="bottomRight" state="frozen"/>
      <selection activeCell="A4" sqref="A4"/>
      <selection pane="topRight" activeCell="A4" sqref="A4"/>
      <selection pane="bottomLeft" activeCell="A4" sqref="A4"/>
      <selection pane="bottomRight" activeCell="D5" sqref="D5"/>
    </sheetView>
  </sheetViews>
  <sheetFormatPr defaultColWidth="9.109375" defaultRowHeight="13.2"/>
  <cols>
    <col min="1" max="1" width="8.44140625" style="308" customWidth="1"/>
    <col min="2" max="2" width="9" style="308" hidden="1" customWidth="1"/>
    <col min="3" max="3" width="41.6640625" style="307" bestFit="1" customWidth="1"/>
    <col min="4" max="4" width="14.5546875" style="305" customWidth="1"/>
    <col min="5" max="5" width="15.33203125" style="305" customWidth="1"/>
    <col min="6" max="7" width="12.6640625" style="307" customWidth="1"/>
    <col min="8" max="9" width="13.109375" style="305" customWidth="1"/>
    <col min="10" max="10" width="13" style="305" customWidth="1"/>
    <col min="11" max="11" width="12.33203125" style="305" customWidth="1"/>
    <col min="12" max="12" width="11.88671875" style="307" customWidth="1"/>
    <col min="13" max="13" width="12.5546875" style="307" customWidth="1"/>
    <col min="14" max="14" width="11.33203125" style="307" customWidth="1"/>
    <col min="15" max="15" width="13.33203125" style="307" bestFit="1" customWidth="1"/>
    <col min="16" max="16" width="13.109375" style="307" customWidth="1"/>
    <col min="17" max="17" width="13.33203125" style="307" customWidth="1"/>
    <col min="18" max="18" width="13.33203125" style="305" customWidth="1"/>
    <col min="19" max="16384" width="9.109375" style="305"/>
  </cols>
  <sheetData>
    <row r="1" spans="1:18" ht="35.4" customHeight="1">
      <c r="A1" s="1268" t="s">
        <v>137</v>
      </c>
      <c r="B1" s="1269"/>
      <c r="C1" s="1270"/>
      <c r="D1" s="1287" t="s">
        <v>1128</v>
      </c>
      <c r="E1" s="1288"/>
      <c r="F1" s="1289" t="s">
        <v>1129</v>
      </c>
      <c r="G1" s="1290"/>
      <c r="H1" s="1290"/>
      <c r="I1" s="1290"/>
      <c r="J1" s="1291"/>
      <c r="K1" s="1292" t="s">
        <v>498</v>
      </c>
      <c r="L1" s="1293"/>
      <c r="M1" s="1266" t="s">
        <v>641</v>
      </c>
      <c r="N1" s="1284" t="s">
        <v>452</v>
      </c>
      <c r="O1" s="1285"/>
      <c r="P1" s="1285"/>
      <c r="Q1" s="1286"/>
      <c r="R1" s="1277" t="s">
        <v>441</v>
      </c>
    </row>
    <row r="2" spans="1:18" ht="76.95" customHeight="1">
      <c r="A2" s="1271"/>
      <c r="B2" s="1272"/>
      <c r="C2" s="1273"/>
      <c r="D2" s="1296" t="s">
        <v>1127</v>
      </c>
      <c r="E2" s="521" t="s">
        <v>1124</v>
      </c>
      <c r="F2" s="1280" t="s">
        <v>1125</v>
      </c>
      <c r="G2" s="533" t="s">
        <v>1122</v>
      </c>
      <c r="H2" s="1280" t="s">
        <v>1126</v>
      </c>
      <c r="I2" s="533" t="s">
        <v>1123</v>
      </c>
      <c r="J2" s="1280" t="s">
        <v>1156</v>
      </c>
      <c r="K2" s="1294" t="s">
        <v>1130</v>
      </c>
      <c r="L2" s="346" t="s">
        <v>674</v>
      </c>
      <c r="M2" s="1267"/>
      <c r="N2" s="1282" t="s">
        <v>832</v>
      </c>
      <c r="O2" s="516" t="s">
        <v>673</v>
      </c>
      <c r="P2" s="1282" t="s">
        <v>669</v>
      </c>
      <c r="Q2" s="1282" t="s">
        <v>1157</v>
      </c>
      <c r="R2" s="1278"/>
    </row>
    <row r="3" spans="1:18" ht="13.95" customHeight="1">
      <c r="A3" s="1274"/>
      <c r="B3" s="1275"/>
      <c r="C3" s="1276"/>
      <c r="D3" s="1297"/>
      <c r="E3" s="522">
        <v>21000</v>
      </c>
      <c r="F3" s="1281"/>
      <c r="G3" s="534">
        <v>6000</v>
      </c>
      <c r="H3" s="1281"/>
      <c r="I3" s="534">
        <v>4000</v>
      </c>
      <c r="J3" s="1281"/>
      <c r="K3" s="1295"/>
      <c r="L3" s="536">
        <f>ROUND(0.06*'3_Levels 1&amp;2'!Q1,0)</f>
        <v>238</v>
      </c>
      <c r="M3" s="806">
        <f>4000000</f>
        <v>4000000</v>
      </c>
      <c r="N3" s="1283"/>
      <c r="O3" s="712">
        <f>26</f>
        <v>26</v>
      </c>
      <c r="P3" s="1283"/>
      <c r="Q3" s="1283"/>
      <c r="R3" s="1279"/>
    </row>
    <row r="4" spans="1:18" ht="13.2" customHeight="1">
      <c r="A4" s="530"/>
      <c r="B4" s="530"/>
      <c r="C4" s="523"/>
      <c r="D4" s="520">
        <v>1</v>
      </c>
      <c r="E4" s="520">
        <f>D4+1</f>
        <v>2</v>
      </c>
      <c r="F4" s="520">
        <f t="shared" ref="F4:R4" si="0">E4+1</f>
        <v>3</v>
      </c>
      <c r="G4" s="520">
        <f t="shared" si="0"/>
        <v>4</v>
      </c>
      <c r="H4" s="520">
        <f t="shared" si="0"/>
        <v>5</v>
      </c>
      <c r="I4" s="520">
        <f t="shared" si="0"/>
        <v>6</v>
      </c>
      <c r="J4" s="520">
        <f t="shared" si="0"/>
        <v>7</v>
      </c>
      <c r="K4" s="520">
        <f t="shared" si="0"/>
        <v>8</v>
      </c>
      <c r="L4" s="520">
        <f t="shared" si="0"/>
        <v>9</v>
      </c>
      <c r="M4" s="520">
        <f t="shared" si="0"/>
        <v>10</v>
      </c>
      <c r="N4" s="520">
        <f t="shared" si="0"/>
        <v>11</v>
      </c>
      <c r="O4" s="520">
        <f t="shared" si="0"/>
        <v>12</v>
      </c>
      <c r="P4" s="520">
        <f t="shared" si="0"/>
        <v>13</v>
      </c>
      <c r="Q4" s="520">
        <f t="shared" si="0"/>
        <v>14</v>
      </c>
      <c r="R4" s="520">
        <f t="shared" si="0"/>
        <v>15</v>
      </c>
    </row>
    <row r="5" spans="1:18" ht="13.2" customHeight="1">
      <c r="A5" s="350">
        <v>1</v>
      </c>
      <c r="B5" s="730">
        <v>1</v>
      </c>
      <c r="C5" s="524" t="s">
        <v>39</v>
      </c>
      <c r="D5" s="351"/>
      <c r="E5" s="465">
        <v>0</v>
      </c>
      <c r="F5" s="351"/>
      <c r="G5" s="352">
        <v>0</v>
      </c>
      <c r="H5" s="351"/>
      <c r="I5" s="352">
        <v>0</v>
      </c>
      <c r="J5" s="1174">
        <v>0</v>
      </c>
      <c r="K5" s="351">
        <v>313</v>
      </c>
      <c r="L5" s="466">
        <v>74494</v>
      </c>
      <c r="M5" s="467">
        <v>0</v>
      </c>
      <c r="N5" s="351">
        <v>4030</v>
      </c>
      <c r="O5" s="352">
        <v>104780</v>
      </c>
      <c r="P5" s="352"/>
      <c r="Q5" s="481">
        <v>104780</v>
      </c>
      <c r="R5" s="353">
        <f t="shared" ref="R5:R36" si="1">+L5+J5+E5+M5+Q5</f>
        <v>179274</v>
      </c>
    </row>
    <row r="6" spans="1:18" ht="13.2" customHeight="1">
      <c r="A6" s="354">
        <v>2</v>
      </c>
      <c r="B6" s="731">
        <v>2</v>
      </c>
      <c r="C6" s="525" t="s">
        <v>40</v>
      </c>
      <c r="D6" s="355"/>
      <c r="E6" s="468">
        <v>0</v>
      </c>
      <c r="F6" s="355"/>
      <c r="G6" s="356">
        <v>0</v>
      </c>
      <c r="H6" s="355"/>
      <c r="I6" s="356">
        <v>0</v>
      </c>
      <c r="J6" s="1175">
        <v>0</v>
      </c>
      <c r="K6" s="355">
        <v>20</v>
      </c>
      <c r="L6" s="469">
        <v>25000</v>
      </c>
      <c r="M6" s="470">
        <v>0</v>
      </c>
      <c r="N6" s="355">
        <v>1725</v>
      </c>
      <c r="O6" s="356">
        <v>44850</v>
      </c>
      <c r="P6" s="356"/>
      <c r="Q6" s="482">
        <v>44850</v>
      </c>
      <c r="R6" s="357">
        <f t="shared" si="1"/>
        <v>69850</v>
      </c>
    </row>
    <row r="7" spans="1:18" ht="13.2" customHeight="1">
      <c r="A7" s="354">
        <v>3</v>
      </c>
      <c r="B7" s="731">
        <v>3</v>
      </c>
      <c r="C7" s="525" t="s">
        <v>41</v>
      </c>
      <c r="D7" s="355"/>
      <c r="E7" s="468">
        <v>0</v>
      </c>
      <c r="F7" s="355"/>
      <c r="G7" s="356">
        <v>0</v>
      </c>
      <c r="H7" s="355"/>
      <c r="I7" s="356">
        <v>0</v>
      </c>
      <c r="J7" s="1175">
        <v>0</v>
      </c>
      <c r="K7" s="355">
        <v>791</v>
      </c>
      <c r="L7" s="469">
        <v>188258</v>
      </c>
      <c r="M7" s="470">
        <v>197049</v>
      </c>
      <c r="N7" s="355">
        <v>9693</v>
      </c>
      <c r="O7" s="356">
        <v>252018</v>
      </c>
      <c r="P7" s="356"/>
      <c r="Q7" s="482">
        <v>252018</v>
      </c>
      <c r="R7" s="357">
        <f t="shared" si="1"/>
        <v>637325</v>
      </c>
    </row>
    <row r="8" spans="1:18" ht="13.2" customHeight="1">
      <c r="A8" s="354">
        <v>4</v>
      </c>
      <c r="B8" s="731">
        <v>4</v>
      </c>
      <c r="C8" s="525" t="s">
        <v>42</v>
      </c>
      <c r="D8" s="355">
        <v>4</v>
      </c>
      <c r="E8" s="468">
        <v>84000</v>
      </c>
      <c r="F8" s="355">
        <v>1</v>
      </c>
      <c r="G8" s="356">
        <v>6000</v>
      </c>
      <c r="H8" s="355"/>
      <c r="I8" s="356">
        <v>0</v>
      </c>
      <c r="J8" s="1175">
        <v>6000</v>
      </c>
      <c r="K8" s="355">
        <v>214</v>
      </c>
      <c r="L8" s="469">
        <v>50932</v>
      </c>
      <c r="M8" s="470">
        <v>170566</v>
      </c>
      <c r="N8" s="355">
        <v>1527</v>
      </c>
      <c r="O8" s="356">
        <v>39702</v>
      </c>
      <c r="P8" s="356"/>
      <c r="Q8" s="482">
        <v>39702</v>
      </c>
      <c r="R8" s="357">
        <f t="shared" si="1"/>
        <v>351200</v>
      </c>
    </row>
    <row r="9" spans="1:18" ht="13.2" customHeight="1">
      <c r="A9" s="358">
        <v>5</v>
      </c>
      <c r="B9" s="732">
        <v>5</v>
      </c>
      <c r="C9" s="526" t="s">
        <v>43</v>
      </c>
      <c r="D9" s="359"/>
      <c r="E9" s="471">
        <v>0</v>
      </c>
      <c r="F9" s="359"/>
      <c r="G9" s="360">
        <v>0</v>
      </c>
      <c r="H9" s="359"/>
      <c r="I9" s="360">
        <v>0</v>
      </c>
      <c r="J9" s="1176">
        <v>0</v>
      </c>
      <c r="K9" s="359">
        <v>371</v>
      </c>
      <c r="L9" s="472">
        <v>88298</v>
      </c>
      <c r="M9" s="473">
        <v>36433</v>
      </c>
      <c r="N9" s="359">
        <v>2365</v>
      </c>
      <c r="O9" s="360">
        <v>61490</v>
      </c>
      <c r="P9" s="360"/>
      <c r="Q9" s="483">
        <v>61490</v>
      </c>
      <c r="R9" s="361">
        <f t="shared" si="1"/>
        <v>186221</v>
      </c>
    </row>
    <row r="10" spans="1:18" ht="13.2" customHeight="1">
      <c r="A10" s="350">
        <v>6</v>
      </c>
      <c r="B10" s="730">
        <v>6</v>
      </c>
      <c r="C10" s="524" t="s">
        <v>44</v>
      </c>
      <c r="D10" s="351"/>
      <c r="E10" s="465">
        <v>0</v>
      </c>
      <c r="F10" s="351"/>
      <c r="G10" s="352">
        <v>0</v>
      </c>
      <c r="H10" s="351"/>
      <c r="I10" s="352">
        <v>0</v>
      </c>
      <c r="J10" s="1174">
        <v>0</v>
      </c>
      <c r="K10" s="351">
        <v>119</v>
      </c>
      <c r="L10" s="466">
        <v>28322</v>
      </c>
      <c r="M10" s="467">
        <v>14899</v>
      </c>
      <c r="N10" s="351">
        <v>2674</v>
      </c>
      <c r="O10" s="352">
        <v>69524</v>
      </c>
      <c r="P10" s="352"/>
      <c r="Q10" s="481">
        <v>69524</v>
      </c>
      <c r="R10" s="353">
        <f t="shared" si="1"/>
        <v>112745</v>
      </c>
    </row>
    <row r="11" spans="1:18" ht="13.2" customHeight="1">
      <c r="A11" s="354">
        <v>7</v>
      </c>
      <c r="B11" s="731">
        <v>7</v>
      </c>
      <c r="C11" s="525" t="s">
        <v>45</v>
      </c>
      <c r="D11" s="355"/>
      <c r="E11" s="468">
        <v>0</v>
      </c>
      <c r="F11" s="355"/>
      <c r="G11" s="356">
        <v>0</v>
      </c>
      <c r="H11" s="355"/>
      <c r="I11" s="356">
        <v>0</v>
      </c>
      <c r="J11" s="1175">
        <v>0</v>
      </c>
      <c r="K11" s="355">
        <v>139</v>
      </c>
      <c r="L11" s="469">
        <v>33082</v>
      </c>
      <c r="M11" s="470">
        <v>0</v>
      </c>
      <c r="N11" s="355">
        <v>920</v>
      </c>
      <c r="O11" s="356">
        <v>23920</v>
      </c>
      <c r="P11" s="356"/>
      <c r="Q11" s="482">
        <v>23920</v>
      </c>
      <c r="R11" s="357">
        <f t="shared" si="1"/>
        <v>57002</v>
      </c>
    </row>
    <row r="12" spans="1:18" ht="13.2" customHeight="1">
      <c r="A12" s="354">
        <v>8</v>
      </c>
      <c r="B12" s="731">
        <v>8</v>
      </c>
      <c r="C12" s="525" t="s">
        <v>46</v>
      </c>
      <c r="D12" s="355">
        <v>4</v>
      </c>
      <c r="E12" s="468">
        <v>84000</v>
      </c>
      <c r="F12" s="355"/>
      <c r="G12" s="356">
        <v>0</v>
      </c>
      <c r="H12" s="355"/>
      <c r="I12" s="356">
        <v>0</v>
      </c>
      <c r="J12" s="1175">
        <v>0</v>
      </c>
      <c r="K12" s="355">
        <v>461</v>
      </c>
      <c r="L12" s="469">
        <v>109718</v>
      </c>
      <c r="M12" s="470">
        <v>0</v>
      </c>
      <c r="N12" s="355">
        <v>9317</v>
      </c>
      <c r="O12" s="356">
        <v>242242</v>
      </c>
      <c r="P12" s="356"/>
      <c r="Q12" s="482">
        <v>242242</v>
      </c>
      <c r="R12" s="357">
        <f t="shared" si="1"/>
        <v>435960</v>
      </c>
    </row>
    <row r="13" spans="1:18" ht="13.2" customHeight="1">
      <c r="A13" s="354">
        <v>9</v>
      </c>
      <c r="B13" s="731">
        <v>9</v>
      </c>
      <c r="C13" s="525" t="s">
        <v>47</v>
      </c>
      <c r="D13" s="355">
        <v>18</v>
      </c>
      <c r="E13" s="468">
        <v>378000</v>
      </c>
      <c r="F13" s="355">
        <v>5</v>
      </c>
      <c r="G13" s="356">
        <v>30000</v>
      </c>
      <c r="H13" s="355"/>
      <c r="I13" s="356">
        <v>0</v>
      </c>
      <c r="J13" s="1175">
        <v>30000</v>
      </c>
      <c r="K13" s="355">
        <v>938</v>
      </c>
      <c r="L13" s="469">
        <v>223244</v>
      </c>
      <c r="M13" s="470">
        <v>0</v>
      </c>
      <c r="N13" s="355">
        <v>16996</v>
      </c>
      <c r="O13" s="356">
        <v>441896</v>
      </c>
      <c r="P13" s="356"/>
      <c r="Q13" s="482">
        <v>441896</v>
      </c>
      <c r="R13" s="357">
        <f t="shared" si="1"/>
        <v>1073140</v>
      </c>
    </row>
    <row r="14" spans="1:18" ht="13.2" customHeight="1">
      <c r="A14" s="358">
        <v>10</v>
      </c>
      <c r="B14" s="732">
        <v>10</v>
      </c>
      <c r="C14" s="526" t="s">
        <v>48</v>
      </c>
      <c r="D14" s="359">
        <v>34</v>
      </c>
      <c r="E14" s="471">
        <v>714000</v>
      </c>
      <c r="F14" s="359">
        <v>14</v>
      </c>
      <c r="G14" s="360">
        <v>84000</v>
      </c>
      <c r="H14" s="359"/>
      <c r="I14" s="360">
        <v>0</v>
      </c>
      <c r="J14" s="1176">
        <v>84000</v>
      </c>
      <c r="K14" s="359">
        <v>1207</v>
      </c>
      <c r="L14" s="472">
        <v>287266</v>
      </c>
      <c r="M14" s="473">
        <v>162390</v>
      </c>
      <c r="N14" s="359">
        <v>13271</v>
      </c>
      <c r="O14" s="360">
        <v>345046</v>
      </c>
      <c r="P14" s="360"/>
      <c r="Q14" s="483">
        <v>345046</v>
      </c>
      <c r="R14" s="361">
        <f t="shared" si="1"/>
        <v>1592702</v>
      </c>
    </row>
    <row r="15" spans="1:18" ht="13.2" customHeight="1">
      <c r="A15" s="350">
        <v>11</v>
      </c>
      <c r="B15" s="730">
        <v>11</v>
      </c>
      <c r="C15" s="524" t="s">
        <v>49</v>
      </c>
      <c r="D15" s="351"/>
      <c r="E15" s="465">
        <v>0</v>
      </c>
      <c r="F15" s="351"/>
      <c r="G15" s="352">
        <v>0</v>
      </c>
      <c r="H15" s="351"/>
      <c r="I15" s="352">
        <v>0</v>
      </c>
      <c r="J15" s="1174">
        <v>0</v>
      </c>
      <c r="K15" s="351">
        <v>135</v>
      </c>
      <c r="L15" s="466">
        <v>32130</v>
      </c>
      <c r="M15" s="467">
        <v>0</v>
      </c>
      <c r="N15" s="351">
        <v>660</v>
      </c>
      <c r="O15" s="352">
        <v>17160</v>
      </c>
      <c r="P15" s="352"/>
      <c r="Q15" s="481">
        <v>17160</v>
      </c>
      <c r="R15" s="353">
        <f t="shared" si="1"/>
        <v>49290</v>
      </c>
    </row>
    <row r="16" spans="1:18" ht="13.2" customHeight="1">
      <c r="A16" s="354">
        <v>12</v>
      </c>
      <c r="B16" s="731">
        <v>12</v>
      </c>
      <c r="C16" s="525" t="s">
        <v>50</v>
      </c>
      <c r="D16" s="355">
        <v>1</v>
      </c>
      <c r="E16" s="468">
        <v>21000</v>
      </c>
      <c r="F16" s="355"/>
      <c r="G16" s="356">
        <v>0</v>
      </c>
      <c r="H16" s="355"/>
      <c r="I16" s="356">
        <v>0</v>
      </c>
      <c r="J16" s="1175">
        <v>0</v>
      </c>
      <c r="K16" s="355">
        <v>61</v>
      </c>
      <c r="L16" s="469">
        <v>25000</v>
      </c>
      <c r="M16" s="470">
        <v>0</v>
      </c>
      <c r="N16" s="355">
        <v>602</v>
      </c>
      <c r="O16" s="356">
        <v>15652</v>
      </c>
      <c r="P16" s="356"/>
      <c r="Q16" s="482">
        <v>15652</v>
      </c>
      <c r="R16" s="357">
        <f t="shared" si="1"/>
        <v>61652</v>
      </c>
    </row>
    <row r="17" spans="1:18" ht="13.2" customHeight="1">
      <c r="A17" s="354">
        <v>13</v>
      </c>
      <c r="B17" s="731">
        <v>13</v>
      </c>
      <c r="C17" s="525" t="s">
        <v>51</v>
      </c>
      <c r="D17" s="355"/>
      <c r="E17" s="468">
        <v>0</v>
      </c>
      <c r="F17" s="355"/>
      <c r="G17" s="356">
        <v>0</v>
      </c>
      <c r="H17" s="355"/>
      <c r="I17" s="356">
        <v>0</v>
      </c>
      <c r="J17" s="1175">
        <v>0</v>
      </c>
      <c r="K17" s="355">
        <v>132</v>
      </c>
      <c r="L17" s="469">
        <v>31416</v>
      </c>
      <c r="M17" s="470">
        <v>0</v>
      </c>
      <c r="N17" s="355">
        <v>589</v>
      </c>
      <c r="O17" s="356">
        <v>15314</v>
      </c>
      <c r="P17" s="356"/>
      <c r="Q17" s="482">
        <v>15314</v>
      </c>
      <c r="R17" s="357">
        <f t="shared" si="1"/>
        <v>46730</v>
      </c>
    </row>
    <row r="18" spans="1:18" ht="13.2" customHeight="1">
      <c r="A18" s="354">
        <v>14</v>
      </c>
      <c r="B18" s="731">
        <v>14</v>
      </c>
      <c r="C18" s="525" t="s">
        <v>52</v>
      </c>
      <c r="D18" s="355"/>
      <c r="E18" s="468">
        <v>0</v>
      </c>
      <c r="F18" s="355"/>
      <c r="G18" s="356">
        <v>0</v>
      </c>
      <c r="H18" s="355"/>
      <c r="I18" s="356">
        <v>0</v>
      </c>
      <c r="J18" s="1175">
        <v>0</v>
      </c>
      <c r="K18" s="355">
        <v>13</v>
      </c>
      <c r="L18" s="469">
        <v>25000</v>
      </c>
      <c r="M18" s="470">
        <v>0</v>
      </c>
      <c r="N18" s="355">
        <v>695</v>
      </c>
      <c r="O18" s="356">
        <v>18070</v>
      </c>
      <c r="P18" s="356"/>
      <c r="Q18" s="482">
        <v>18070</v>
      </c>
      <c r="R18" s="357">
        <f t="shared" si="1"/>
        <v>43070</v>
      </c>
    </row>
    <row r="19" spans="1:18" ht="13.2" customHeight="1">
      <c r="A19" s="358">
        <v>15</v>
      </c>
      <c r="B19" s="732">
        <v>15</v>
      </c>
      <c r="C19" s="526" t="s">
        <v>53</v>
      </c>
      <c r="D19" s="359">
        <v>2</v>
      </c>
      <c r="E19" s="471">
        <v>42000</v>
      </c>
      <c r="F19" s="359"/>
      <c r="G19" s="360">
        <v>0</v>
      </c>
      <c r="H19" s="359"/>
      <c r="I19" s="360">
        <v>0</v>
      </c>
      <c r="J19" s="1176">
        <v>0</v>
      </c>
      <c r="K19" s="359">
        <v>0</v>
      </c>
      <c r="L19" s="472">
        <v>25000</v>
      </c>
      <c r="M19" s="473">
        <v>8315</v>
      </c>
      <c r="N19" s="359">
        <v>1362</v>
      </c>
      <c r="O19" s="360">
        <v>35412</v>
      </c>
      <c r="P19" s="360"/>
      <c r="Q19" s="483">
        <v>35412</v>
      </c>
      <c r="R19" s="361">
        <f t="shared" si="1"/>
        <v>110727</v>
      </c>
    </row>
    <row r="20" spans="1:18" ht="13.2" customHeight="1">
      <c r="A20" s="350">
        <v>16</v>
      </c>
      <c r="B20" s="730">
        <v>16</v>
      </c>
      <c r="C20" s="524" t="s">
        <v>54</v>
      </c>
      <c r="D20" s="351"/>
      <c r="E20" s="465">
        <v>0</v>
      </c>
      <c r="F20" s="351"/>
      <c r="G20" s="352">
        <v>0</v>
      </c>
      <c r="H20" s="351"/>
      <c r="I20" s="352">
        <v>0</v>
      </c>
      <c r="J20" s="1174">
        <v>0</v>
      </c>
      <c r="K20" s="351">
        <v>163</v>
      </c>
      <c r="L20" s="466">
        <v>38794</v>
      </c>
      <c r="M20" s="467">
        <v>54278</v>
      </c>
      <c r="N20" s="351">
        <v>2124</v>
      </c>
      <c r="O20" s="352">
        <v>55224</v>
      </c>
      <c r="P20" s="352"/>
      <c r="Q20" s="481">
        <v>55224</v>
      </c>
      <c r="R20" s="353">
        <f t="shared" si="1"/>
        <v>148296</v>
      </c>
    </row>
    <row r="21" spans="1:18" ht="13.2" customHeight="1">
      <c r="A21" s="354">
        <v>17</v>
      </c>
      <c r="B21" s="731">
        <v>17</v>
      </c>
      <c r="C21" s="525" t="s">
        <v>55</v>
      </c>
      <c r="D21" s="355">
        <v>18</v>
      </c>
      <c r="E21" s="468">
        <v>378000</v>
      </c>
      <c r="F21" s="850">
        <v>7</v>
      </c>
      <c r="G21" s="356">
        <v>42000</v>
      </c>
      <c r="H21" s="850"/>
      <c r="I21" s="356">
        <v>0</v>
      </c>
      <c r="J21" s="1175">
        <v>42000</v>
      </c>
      <c r="K21" s="355">
        <v>962</v>
      </c>
      <c r="L21" s="469">
        <v>228956</v>
      </c>
      <c r="M21" s="470">
        <v>84897</v>
      </c>
      <c r="N21" s="355">
        <v>17085</v>
      </c>
      <c r="O21" s="356">
        <v>444210</v>
      </c>
      <c r="P21" s="356"/>
      <c r="Q21" s="482">
        <v>444210</v>
      </c>
      <c r="R21" s="357">
        <f t="shared" si="1"/>
        <v>1178063</v>
      </c>
    </row>
    <row r="22" spans="1:18" ht="13.2" customHeight="1">
      <c r="A22" s="354">
        <v>18</v>
      </c>
      <c r="B22" s="731">
        <v>18</v>
      </c>
      <c r="C22" s="525" t="s">
        <v>56</v>
      </c>
      <c r="D22" s="355">
        <v>1</v>
      </c>
      <c r="E22" s="468">
        <v>21000</v>
      </c>
      <c r="F22" s="850"/>
      <c r="G22" s="356">
        <v>0</v>
      </c>
      <c r="H22" s="850"/>
      <c r="I22" s="356">
        <v>0</v>
      </c>
      <c r="J22" s="1175">
        <v>0</v>
      </c>
      <c r="K22" s="355">
        <v>30</v>
      </c>
      <c r="L22" s="469">
        <v>25000</v>
      </c>
      <c r="M22" s="470">
        <v>0</v>
      </c>
      <c r="N22" s="355">
        <v>404</v>
      </c>
      <c r="O22" s="356">
        <v>10504</v>
      </c>
      <c r="P22" s="356"/>
      <c r="Q22" s="482">
        <v>10504</v>
      </c>
      <c r="R22" s="357">
        <f t="shared" si="1"/>
        <v>56504</v>
      </c>
    </row>
    <row r="23" spans="1:18" ht="13.2" customHeight="1">
      <c r="A23" s="354">
        <v>19</v>
      </c>
      <c r="B23" s="731">
        <v>19</v>
      </c>
      <c r="C23" s="525" t="s">
        <v>57</v>
      </c>
      <c r="D23" s="355"/>
      <c r="E23" s="468">
        <v>0</v>
      </c>
      <c r="F23" s="850"/>
      <c r="G23" s="356">
        <v>0</v>
      </c>
      <c r="H23" s="850"/>
      <c r="I23" s="356">
        <v>0</v>
      </c>
      <c r="J23" s="1175">
        <v>0</v>
      </c>
      <c r="K23" s="355">
        <v>134</v>
      </c>
      <c r="L23" s="469">
        <v>31892</v>
      </c>
      <c r="M23" s="470">
        <v>16932</v>
      </c>
      <c r="N23" s="355">
        <v>888</v>
      </c>
      <c r="O23" s="356">
        <v>23088</v>
      </c>
      <c r="P23" s="356"/>
      <c r="Q23" s="482">
        <v>23088</v>
      </c>
      <c r="R23" s="357">
        <f t="shared" si="1"/>
        <v>71912</v>
      </c>
    </row>
    <row r="24" spans="1:18" ht="13.2" customHeight="1">
      <c r="A24" s="358">
        <v>20</v>
      </c>
      <c r="B24" s="732">
        <v>20</v>
      </c>
      <c r="C24" s="526" t="s">
        <v>58</v>
      </c>
      <c r="D24" s="359"/>
      <c r="E24" s="471">
        <v>0</v>
      </c>
      <c r="F24" s="1170"/>
      <c r="G24" s="360">
        <v>0</v>
      </c>
      <c r="H24" s="1170"/>
      <c r="I24" s="360">
        <v>0</v>
      </c>
      <c r="J24" s="1176">
        <v>0</v>
      </c>
      <c r="K24" s="359">
        <v>226</v>
      </c>
      <c r="L24" s="472">
        <v>53788</v>
      </c>
      <c r="M24" s="473">
        <v>86756</v>
      </c>
      <c r="N24" s="359">
        <v>2370</v>
      </c>
      <c r="O24" s="360">
        <v>61620</v>
      </c>
      <c r="P24" s="360"/>
      <c r="Q24" s="483">
        <v>61620</v>
      </c>
      <c r="R24" s="361">
        <f t="shared" si="1"/>
        <v>202164</v>
      </c>
    </row>
    <row r="25" spans="1:18" ht="13.2" customHeight="1">
      <c r="A25" s="350">
        <v>21</v>
      </c>
      <c r="B25" s="730">
        <v>21</v>
      </c>
      <c r="C25" s="524" t="s">
        <v>59</v>
      </c>
      <c r="D25" s="351"/>
      <c r="E25" s="465">
        <v>0</v>
      </c>
      <c r="F25" s="1171"/>
      <c r="G25" s="352">
        <v>0</v>
      </c>
      <c r="H25" s="1171"/>
      <c r="I25" s="352">
        <v>0</v>
      </c>
      <c r="J25" s="1174">
        <v>0</v>
      </c>
      <c r="K25" s="351">
        <v>0</v>
      </c>
      <c r="L25" s="466">
        <v>25000</v>
      </c>
      <c r="M25" s="467">
        <v>11162</v>
      </c>
      <c r="N25" s="351">
        <v>1173</v>
      </c>
      <c r="O25" s="352">
        <v>30498</v>
      </c>
      <c r="P25" s="352"/>
      <c r="Q25" s="481">
        <v>30498</v>
      </c>
      <c r="R25" s="353">
        <f t="shared" si="1"/>
        <v>66660</v>
      </c>
    </row>
    <row r="26" spans="1:18" ht="13.2" customHeight="1">
      <c r="A26" s="354">
        <v>22</v>
      </c>
      <c r="B26" s="731">
        <v>22</v>
      </c>
      <c r="C26" s="525" t="s">
        <v>60</v>
      </c>
      <c r="D26" s="355"/>
      <c r="E26" s="468">
        <v>0</v>
      </c>
      <c r="F26" s="850"/>
      <c r="G26" s="356">
        <v>0</v>
      </c>
      <c r="H26" s="850"/>
      <c r="I26" s="356">
        <v>0</v>
      </c>
      <c r="J26" s="1175">
        <v>0</v>
      </c>
      <c r="K26" s="355">
        <v>327</v>
      </c>
      <c r="L26" s="469">
        <v>77826</v>
      </c>
      <c r="M26" s="470">
        <v>20294</v>
      </c>
      <c r="N26" s="355">
        <v>1361</v>
      </c>
      <c r="O26" s="356">
        <v>35386</v>
      </c>
      <c r="P26" s="356"/>
      <c r="Q26" s="482">
        <v>35386</v>
      </c>
      <c r="R26" s="357">
        <f t="shared" si="1"/>
        <v>133506</v>
      </c>
    </row>
    <row r="27" spans="1:18" ht="13.2" customHeight="1">
      <c r="A27" s="354">
        <v>23</v>
      </c>
      <c r="B27" s="731">
        <v>23</v>
      </c>
      <c r="C27" s="525" t="s">
        <v>61</v>
      </c>
      <c r="D27" s="355">
        <v>9</v>
      </c>
      <c r="E27" s="468">
        <v>189000</v>
      </c>
      <c r="F27" s="850">
        <v>4</v>
      </c>
      <c r="G27" s="356">
        <v>24000</v>
      </c>
      <c r="H27" s="850"/>
      <c r="I27" s="356">
        <v>0</v>
      </c>
      <c r="J27" s="1175">
        <v>24000</v>
      </c>
      <c r="K27" s="355">
        <v>1028</v>
      </c>
      <c r="L27" s="469">
        <v>244664</v>
      </c>
      <c r="M27" s="470">
        <v>50138</v>
      </c>
      <c r="N27" s="355">
        <v>5698</v>
      </c>
      <c r="O27" s="356">
        <v>148148</v>
      </c>
      <c r="P27" s="356"/>
      <c r="Q27" s="482">
        <v>148148</v>
      </c>
      <c r="R27" s="357">
        <f t="shared" si="1"/>
        <v>655950</v>
      </c>
    </row>
    <row r="28" spans="1:18" ht="13.2" customHeight="1">
      <c r="A28" s="354">
        <v>24</v>
      </c>
      <c r="B28" s="731">
        <v>24</v>
      </c>
      <c r="C28" s="525" t="s">
        <v>62</v>
      </c>
      <c r="D28" s="355"/>
      <c r="E28" s="468">
        <v>0</v>
      </c>
      <c r="F28" s="850"/>
      <c r="G28" s="356">
        <v>0</v>
      </c>
      <c r="H28" s="850"/>
      <c r="I28" s="356">
        <v>0</v>
      </c>
      <c r="J28" s="1175">
        <v>0</v>
      </c>
      <c r="K28" s="355">
        <v>249</v>
      </c>
      <c r="L28" s="469">
        <v>59262</v>
      </c>
      <c r="M28" s="470">
        <v>0</v>
      </c>
      <c r="N28" s="355">
        <v>1984</v>
      </c>
      <c r="O28" s="356">
        <v>51584</v>
      </c>
      <c r="P28" s="356"/>
      <c r="Q28" s="482">
        <v>51584</v>
      </c>
      <c r="R28" s="357">
        <f t="shared" si="1"/>
        <v>110846</v>
      </c>
    </row>
    <row r="29" spans="1:18" ht="13.2" customHeight="1">
      <c r="A29" s="358">
        <v>25</v>
      </c>
      <c r="B29" s="732">
        <v>25</v>
      </c>
      <c r="C29" s="526" t="s">
        <v>63</v>
      </c>
      <c r="D29" s="359"/>
      <c r="E29" s="471">
        <v>0</v>
      </c>
      <c r="F29" s="1170"/>
      <c r="G29" s="360">
        <v>0</v>
      </c>
      <c r="H29" s="1170"/>
      <c r="I29" s="360">
        <v>0</v>
      </c>
      <c r="J29" s="1176">
        <v>0</v>
      </c>
      <c r="K29" s="359">
        <v>274</v>
      </c>
      <c r="L29" s="472">
        <v>65212</v>
      </c>
      <c r="M29" s="473">
        <v>0</v>
      </c>
      <c r="N29" s="359">
        <v>920</v>
      </c>
      <c r="O29" s="360">
        <v>23920</v>
      </c>
      <c r="P29" s="360"/>
      <c r="Q29" s="483">
        <v>23920</v>
      </c>
      <c r="R29" s="361">
        <f t="shared" si="1"/>
        <v>89132</v>
      </c>
    </row>
    <row r="30" spans="1:18" ht="13.2" customHeight="1">
      <c r="A30" s="350">
        <v>26</v>
      </c>
      <c r="B30" s="730">
        <v>26</v>
      </c>
      <c r="C30" s="524" t="s">
        <v>64</v>
      </c>
      <c r="D30" s="351">
        <v>16</v>
      </c>
      <c r="E30" s="465">
        <v>336000</v>
      </c>
      <c r="F30" s="1171">
        <v>9</v>
      </c>
      <c r="G30" s="352">
        <v>54000</v>
      </c>
      <c r="H30" s="1171"/>
      <c r="I30" s="352">
        <v>0</v>
      </c>
      <c r="J30" s="1174">
        <v>54000</v>
      </c>
      <c r="K30" s="351">
        <v>894</v>
      </c>
      <c r="L30" s="466">
        <v>212772</v>
      </c>
      <c r="M30" s="467">
        <v>148617</v>
      </c>
      <c r="N30" s="351">
        <v>18975</v>
      </c>
      <c r="O30" s="352">
        <v>493350</v>
      </c>
      <c r="P30" s="352"/>
      <c r="Q30" s="481">
        <v>493350</v>
      </c>
      <c r="R30" s="353">
        <f t="shared" si="1"/>
        <v>1244739</v>
      </c>
    </row>
    <row r="31" spans="1:18" ht="13.2" customHeight="1">
      <c r="A31" s="354">
        <v>27</v>
      </c>
      <c r="B31" s="731">
        <v>27</v>
      </c>
      <c r="C31" s="525" t="s">
        <v>65</v>
      </c>
      <c r="D31" s="355">
        <v>1</v>
      </c>
      <c r="E31" s="468">
        <v>21000</v>
      </c>
      <c r="F31" s="850"/>
      <c r="G31" s="356">
        <v>0</v>
      </c>
      <c r="H31" s="850"/>
      <c r="I31" s="356">
        <v>0</v>
      </c>
      <c r="J31" s="1175">
        <v>0</v>
      </c>
      <c r="K31" s="355">
        <v>196</v>
      </c>
      <c r="L31" s="469">
        <v>46648</v>
      </c>
      <c r="M31" s="470">
        <v>0</v>
      </c>
      <c r="N31" s="355">
        <v>2505</v>
      </c>
      <c r="O31" s="356">
        <v>65130</v>
      </c>
      <c r="P31" s="356"/>
      <c r="Q31" s="482">
        <v>65130</v>
      </c>
      <c r="R31" s="357">
        <f t="shared" si="1"/>
        <v>132778</v>
      </c>
    </row>
    <row r="32" spans="1:18" ht="13.2" customHeight="1">
      <c r="A32" s="354">
        <v>28</v>
      </c>
      <c r="B32" s="731">
        <v>28</v>
      </c>
      <c r="C32" s="525" t="s">
        <v>66</v>
      </c>
      <c r="D32" s="355">
        <v>43</v>
      </c>
      <c r="E32" s="468">
        <v>903000</v>
      </c>
      <c r="F32" s="850">
        <v>6</v>
      </c>
      <c r="G32" s="356">
        <v>36000</v>
      </c>
      <c r="H32" s="850"/>
      <c r="I32" s="356">
        <v>0</v>
      </c>
      <c r="J32" s="1175">
        <v>36000</v>
      </c>
      <c r="K32" s="355">
        <v>1012</v>
      </c>
      <c r="L32" s="469">
        <v>240856</v>
      </c>
      <c r="M32" s="470">
        <v>0</v>
      </c>
      <c r="N32" s="355">
        <v>13013</v>
      </c>
      <c r="O32" s="356">
        <v>338338</v>
      </c>
      <c r="P32" s="356"/>
      <c r="Q32" s="482">
        <v>338338</v>
      </c>
      <c r="R32" s="357">
        <f t="shared" si="1"/>
        <v>1518194</v>
      </c>
    </row>
    <row r="33" spans="1:18" ht="13.2" customHeight="1">
      <c r="A33" s="354">
        <v>29</v>
      </c>
      <c r="B33" s="731">
        <v>29</v>
      </c>
      <c r="C33" s="525" t="s">
        <v>67</v>
      </c>
      <c r="D33" s="850">
        <v>24</v>
      </c>
      <c r="E33" s="468">
        <v>504000</v>
      </c>
      <c r="F33" s="850">
        <v>8</v>
      </c>
      <c r="G33" s="356">
        <v>48000</v>
      </c>
      <c r="H33" s="850"/>
      <c r="I33" s="356">
        <v>0</v>
      </c>
      <c r="J33" s="1175">
        <v>48000</v>
      </c>
      <c r="K33" s="355">
        <v>901</v>
      </c>
      <c r="L33" s="469">
        <v>214438</v>
      </c>
      <c r="M33" s="470">
        <v>0</v>
      </c>
      <c r="N33" s="355">
        <v>5922</v>
      </c>
      <c r="O33" s="356">
        <v>153972</v>
      </c>
      <c r="P33" s="356"/>
      <c r="Q33" s="482">
        <v>153972</v>
      </c>
      <c r="R33" s="357">
        <f t="shared" si="1"/>
        <v>920410</v>
      </c>
    </row>
    <row r="34" spans="1:18" ht="13.2" customHeight="1">
      <c r="A34" s="358">
        <v>30</v>
      </c>
      <c r="B34" s="732">
        <v>30</v>
      </c>
      <c r="C34" s="526" t="s">
        <v>68</v>
      </c>
      <c r="D34" s="359"/>
      <c r="E34" s="471">
        <v>0</v>
      </c>
      <c r="F34" s="1170"/>
      <c r="G34" s="360">
        <v>0</v>
      </c>
      <c r="H34" s="1170"/>
      <c r="I34" s="360">
        <v>0</v>
      </c>
      <c r="J34" s="1176">
        <v>0</v>
      </c>
      <c r="K34" s="359">
        <v>152</v>
      </c>
      <c r="L34" s="472">
        <v>36176</v>
      </c>
      <c r="M34" s="473">
        <v>29907</v>
      </c>
      <c r="N34" s="359">
        <v>1138</v>
      </c>
      <c r="O34" s="360">
        <v>29588</v>
      </c>
      <c r="P34" s="360"/>
      <c r="Q34" s="483">
        <v>29588</v>
      </c>
      <c r="R34" s="361">
        <f t="shared" si="1"/>
        <v>95671</v>
      </c>
    </row>
    <row r="35" spans="1:18" ht="13.2" customHeight="1">
      <c r="A35" s="350">
        <v>31</v>
      </c>
      <c r="B35" s="730">
        <v>31</v>
      </c>
      <c r="C35" s="524" t="s">
        <v>69</v>
      </c>
      <c r="D35" s="351"/>
      <c r="E35" s="465">
        <v>0</v>
      </c>
      <c r="F35" s="1171"/>
      <c r="G35" s="352">
        <v>0</v>
      </c>
      <c r="H35" s="1171"/>
      <c r="I35" s="352">
        <v>0</v>
      </c>
      <c r="J35" s="1174">
        <v>0</v>
      </c>
      <c r="K35" s="351">
        <v>76</v>
      </c>
      <c r="L35" s="466">
        <v>25000</v>
      </c>
      <c r="M35" s="467">
        <v>0</v>
      </c>
      <c r="N35" s="351">
        <v>2908</v>
      </c>
      <c r="O35" s="352">
        <v>75608</v>
      </c>
      <c r="P35" s="352"/>
      <c r="Q35" s="481">
        <v>75608</v>
      </c>
      <c r="R35" s="353">
        <f t="shared" si="1"/>
        <v>100608</v>
      </c>
    </row>
    <row r="36" spans="1:18" ht="13.2" customHeight="1">
      <c r="A36" s="354">
        <v>32</v>
      </c>
      <c r="B36" s="731">
        <v>32</v>
      </c>
      <c r="C36" s="525" t="s">
        <v>70</v>
      </c>
      <c r="D36" s="355"/>
      <c r="E36" s="468">
        <v>0</v>
      </c>
      <c r="F36" s="850"/>
      <c r="G36" s="356">
        <v>0</v>
      </c>
      <c r="H36" s="850"/>
      <c r="I36" s="356">
        <v>0</v>
      </c>
      <c r="J36" s="1175">
        <v>0</v>
      </c>
      <c r="K36" s="355">
        <v>2177</v>
      </c>
      <c r="L36" s="469">
        <v>518126</v>
      </c>
      <c r="M36" s="470">
        <v>9999</v>
      </c>
      <c r="N36" s="355">
        <v>10757</v>
      </c>
      <c r="O36" s="356">
        <v>279682</v>
      </c>
      <c r="P36" s="356"/>
      <c r="Q36" s="482">
        <v>279682</v>
      </c>
      <c r="R36" s="357">
        <f t="shared" si="1"/>
        <v>807807</v>
      </c>
    </row>
    <row r="37" spans="1:18" ht="13.2" customHeight="1">
      <c r="A37" s="354">
        <v>33</v>
      </c>
      <c r="B37" s="731">
        <v>33</v>
      </c>
      <c r="C37" s="525" t="s">
        <v>71</v>
      </c>
      <c r="D37" s="355"/>
      <c r="E37" s="468">
        <v>0</v>
      </c>
      <c r="F37" s="850"/>
      <c r="G37" s="356">
        <v>0</v>
      </c>
      <c r="H37" s="850"/>
      <c r="I37" s="356">
        <v>0</v>
      </c>
      <c r="J37" s="1175">
        <v>0</v>
      </c>
      <c r="K37" s="355">
        <v>63</v>
      </c>
      <c r="L37" s="469">
        <v>25000</v>
      </c>
      <c r="M37" s="470">
        <v>0</v>
      </c>
      <c r="N37" s="355">
        <v>704</v>
      </c>
      <c r="O37" s="356">
        <v>18304</v>
      </c>
      <c r="P37" s="356"/>
      <c r="Q37" s="482">
        <v>18304</v>
      </c>
      <c r="R37" s="357">
        <f t="shared" ref="R37:R68" si="2">+L37+J37+E37+M37+Q37</f>
        <v>43304</v>
      </c>
    </row>
    <row r="38" spans="1:18" ht="13.2" customHeight="1">
      <c r="A38" s="354">
        <v>34</v>
      </c>
      <c r="B38" s="731">
        <v>34</v>
      </c>
      <c r="C38" s="525" t="s">
        <v>72</v>
      </c>
      <c r="D38" s="355"/>
      <c r="E38" s="468">
        <v>0</v>
      </c>
      <c r="F38" s="850"/>
      <c r="G38" s="356">
        <v>0</v>
      </c>
      <c r="H38" s="850"/>
      <c r="I38" s="356">
        <v>0</v>
      </c>
      <c r="J38" s="1175">
        <v>0</v>
      </c>
      <c r="K38" s="355">
        <v>98</v>
      </c>
      <c r="L38" s="469">
        <v>25000</v>
      </c>
      <c r="M38" s="470">
        <v>0</v>
      </c>
      <c r="N38" s="355">
        <v>1737</v>
      </c>
      <c r="O38" s="356">
        <v>45162</v>
      </c>
      <c r="P38" s="356"/>
      <c r="Q38" s="482">
        <v>45162</v>
      </c>
      <c r="R38" s="357">
        <f t="shared" si="2"/>
        <v>70162</v>
      </c>
    </row>
    <row r="39" spans="1:18" ht="13.2" customHeight="1">
      <c r="A39" s="358">
        <v>35</v>
      </c>
      <c r="B39" s="732">
        <v>35</v>
      </c>
      <c r="C39" s="526" t="s">
        <v>73</v>
      </c>
      <c r="D39" s="359"/>
      <c r="E39" s="471">
        <v>0</v>
      </c>
      <c r="F39" s="1170"/>
      <c r="G39" s="360">
        <v>0</v>
      </c>
      <c r="H39" s="1170"/>
      <c r="I39" s="360">
        <v>0</v>
      </c>
      <c r="J39" s="1176">
        <v>0</v>
      </c>
      <c r="K39" s="359">
        <v>149</v>
      </c>
      <c r="L39" s="472">
        <v>35462</v>
      </c>
      <c r="M39" s="473">
        <v>0</v>
      </c>
      <c r="N39" s="359">
        <v>2624</v>
      </c>
      <c r="O39" s="360">
        <v>68224</v>
      </c>
      <c r="P39" s="360"/>
      <c r="Q39" s="483">
        <v>68224</v>
      </c>
      <c r="R39" s="361">
        <f t="shared" si="2"/>
        <v>103686</v>
      </c>
    </row>
    <row r="40" spans="1:18" ht="13.2" customHeight="1">
      <c r="A40" s="350">
        <v>36</v>
      </c>
      <c r="B40" s="730">
        <v>36</v>
      </c>
      <c r="C40" s="524" t="s">
        <v>74</v>
      </c>
      <c r="D40" s="351">
        <v>26</v>
      </c>
      <c r="E40" s="465">
        <v>546000</v>
      </c>
      <c r="F40" s="1171">
        <v>8</v>
      </c>
      <c r="G40" s="352">
        <v>48000</v>
      </c>
      <c r="H40" s="1171"/>
      <c r="I40" s="352">
        <v>0</v>
      </c>
      <c r="J40" s="1174">
        <v>48000</v>
      </c>
      <c r="K40" s="351">
        <v>184</v>
      </c>
      <c r="L40" s="466">
        <v>43792</v>
      </c>
      <c r="M40" s="467">
        <v>173243</v>
      </c>
      <c r="N40" s="351">
        <v>7382</v>
      </c>
      <c r="O40" s="352">
        <v>191932</v>
      </c>
      <c r="P40" s="352"/>
      <c r="Q40" s="481">
        <v>191932</v>
      </c>
      <c r="R40" s="353">
        <f t="shared" si="2"/>
        <v>1002967</v>
      </c>
    </row>
    <row r="41" spans="1:18" ht="13.2" customHeight="1">
      <c r="A41" s="354">
        <v>37</v>
      </c>
      <c r="B41" s="731">
        <v>37</v>
      </c>
      <c r="C41" s="525" t="s">
        <v>75</v>
      </c>
      <c r="D41" s="355"/>
      <c r="E41" s="468">
        <v>0</v>
      </c>
      <c r="F41" s="850"/>
      <c r="G41" s="356">
        <v>0</v>
      </c>
      <c r="H41" s="850"/>
      <c r="I41" s="356">
        <v>0</v>
      </c>
      <c r="J41" s="1175">
        <v>0</v>
      </c>
      <c r="K41" s="355">
        <v>208</v>
      </c>
      <c r="L41" s="469">
        <v>49504</v>
      </c>
      <c r="M41" s="470">
        <v>30482</v>
      </c>
      <c r="N41" s="355">
        <v>8593</v>
      </c>
      <c r="O41" s="356">
        <v>223418</v>
      </c>
      <c r="P41" s="356"/>
      <c r="Q41" s="482">
        <v>223418</v>
      </c>
      <c r="R41" s="357">
        <f t="shared" si="2"/>
        <v>303404</v>
      </c>
    </row>
    <row r="42" spans="1:18" ht="13.2" customHeight="1">
      <c r="A42" s="354">
        <v>38</v>
      </c>
      <c r="B42" s="731">
        <v>38</v>
      </c>
      <c r="C42" s="525" t="s">
        <v>76</v>
      </c>
      <c r="D42" s="355"/>
      <c r="E42" s="468">
        <v>0</v>
      </c>
      <c r="F42" s="850"/>
      <c r="G42" s="356">
        <v>0</v>
      </c>
      <c r="H42" s="850"/>
      <c r="I42" s="356">
        <v>0</v>
      </c>
      <c r="J42" s="1175">
        <v>0</v>
      </c>
      <c r="K42" s="355">
        <v>115</v>
      </c>
      <c r="L42" s="469">
        <v>27370</v>
      </c>
      <c r="M42" s="470">
        <v>0</v>
      </c>
      <c r="N42" s="355">
        <v>1769</v>
      </c>
      <c r="O42" s="356">
        <v>45994</v>
      </c>
      <c r="P42" s="356"/>
      <c r="Q42" s="482">
        <v>45994</v>
      </c>
      <c r="R42" s="357">
        <f t="shared" si="2"/>
        <v>73364</v>
      </c>
    </row>
    <row r="43" spans="1:18" ht="13.2" customHeight="1">
      <c r="A43" s="354">
        <v>39</v>
      </c>
      <c r="B43" s="731">
        <v>39</v>
      </c>
      <c r="C43" s="525" t="s">
        <v>77</v>
      </c>
      <c r="D43" s="355"/>
      <c r="E43" s="468">
        <v>0</v>
      </c>
      <c r="F43" s="850">
        <v>1</v>
      </c>
      <c r="G43" s="356">
        <v>6000</v>
      </c>
      <c r="H43" s="850"/>
      <c r="I43" s="356">
        <v>0</v>
      </c>
      <c r="J43" s="1175">
        <v>6000</v>
      </c>
      <c r="K43" s="355">
        <v>173</v>
      </c>
      <c r="L43" s="469">
        <v>41174</v>
      </c>
      <c r="M43" s="470">
        <v>4186</v>
      </c>
      <c r="N43" s="355">
        <v>1088</v>
      </c>
      <c r="O43" s="356">
        <v>28288</v>
      </c>
      <c r="P43" s="356"/>
      <c r="Q43" s="482">
        <v>28288</v>
      </c>
      <c r="R43" s="357">
        <f t="shared" si="2"/>
        <v>79648</v>
      </c>
    </row>
    <row r="44" spans="1:18" ht="13.2" customHeight="1">
      <c r="A44" s="358">
        <v>40</v>
      </c>
      <c r="B44" s="732">
        <v>40</v>
      </c>
      <c r="C44" s="526" t="s">
        <v>78</v>
      </c>
      <c r="D44" s="359"/>
      <c r="E44" s="471">
        <v>0</v>
      </c>
      <c r="F44" s="1170"/>
      <c r="G44" s="360">
        <v>0</v>
      </c>
      <c r="H44" s="1170"/>
      <c r="I44" s="360">
        <v>0</v>
      </c>
      <c r="J44" s="1176">
        <v>0</v>
      </c>
      <c r="K44" s="359">
        <v>792</v>
      </c>
      <c r="L44" s="472">
        <v>188496</v>
      </c>
      <c r="M44" s="473">
        <v>113097</v>
      </c>
      <c r="N44" s="359">
        <v>9962</v>
      </c>
      <c r="O44" s="360">
        <v>259012</v>
      </c>
      <c r="P44" s="360"/>
      <c r="Q44" s="483">
        <v>259012</v>
      </c>
      <c r="R44" s="361">
        <f t="shared" si="2"/>
        <v>560605</v>
      </c>
    </row>
    <row r="45" spans="1:18" ht="13.2" customHeight="1">
      <c r="A45" s="350">
        <v>41</v>
      </c>
      <c r="B45" s="730">
        <v>41</v>
      </c>
      <c r="C45" s="524" t="s">
        <v>79</v>
      </c>
      <c r="D45" s="351"/>
      <c r="E45" s="465">
        <v>0</v>
      </c>
      <c r="F45" s="1171"/>
      <c r="G45" s="352">
        <v>0</v>
      </c>
      <c r="H45" s="1171"/>
      <c r="I45" s="352">
        <v>0</v>
      </c>
      <c r="J45" s="1174">
        <v>0</v>
      </c>
      <c r="K45" s="351">
        <v>179</v>
      </c>
      <c r="L45" s="466">
        <v>42602</v>
      </c>
      <c r="M45" s="467">
        <v>0</v>
      </c>
      <c r="N45" s="351">
        <v>612</v>
      </c>
      <c r="O45" s="352">
        <v>15912</v>
      </c>
      <c r="P45" s="352"/>
      <c r="Q45" s="481">
        <v>15912</v>
      </c>
      <c r="R45" s="353">
        <f t="shared" si="2"/>
        <v>58514</v>
      </c>
    </row>
    <row r="46" spans="1:18" ht="13.2" customHeight="1">
      <c r="A46" s="354">
        <v>42</v>
      </c>
      <c r="B46" s="731">
        <v>42</v>
      </c>
      <c r="C46" s="525" t="s">
        <v>80</v>
      </c>
      <c r="D46" s="355"/>
      <c r="E46" s="468">
        <v>0</v>
      </c>
      <c r="F46" s="850"/>
      <c r="G46" s="356">
        <v>0</v>
      </c>
      <c r="H46" s="850"/>
      <c r="I46" s="356">
        <v>0</v>
      </c>
      <c r="J46" s="1175">
        <v>0</v>
      </c>
      <c r="K46" s="355">
        <v>33</v>
      </c>
      <c r="L46" s="469">
        <v>25000</v>
      </c>
      <c r="M46" s="470">
        <v>11741</v>
      </c>
      <c r="N46" s="355">
        <v>1367</v>
      </c>
      <c r="O46" s="356">
        <v>35542</v>
      </c>
      <c r="P46" s="356"/>
      <c r="Q46" s="482">
        <v>35542</v>
      </c>
      <c r="R46" s="357">
        <f t="shared" si="2"/>
        <v>72283</v>
      </c>
    </row>
    <row r="47" spans="1:18" ht="13.2" customHeight="1">
      <c r="A47" s="354">
        <v>43</v>
      </c>
      <c r="B47" s="731">
        <v>43</v>
      </c>
      <c r="C47" s="525" t="s">
        <v>81</v>
      </c>
      <c r="D47" s="355"/>
      <c r="E47" s="468">
        <v>0</v>
      </c>
      <c r="F47" s="850"/>
      <c r="G47" s="356">
        <v>0</v>
      </c>
      <c r="H47" s="850"/>
      <c r="I47" s="356">
        <v>0</v>
      </c>
      <c r="J47" s="1175">
        <v>0</v>
      </c>
      <c r="K47" s="355">
        <v>314</v>
      </c>
      <c r="L47" s="469">
        <v>74732</v>
      </c>
      <c r="M47" s="470">
        <v>71430</v>
      </c>
      <c r="N47" s="355">
        <v>1759</v>
      </c>
      <c r="O47" s="356">
        <v>45734</v>
      </c>
      <c r="P47" s="356"/>
      <c r="Q47" s="482">
        <v>45734</v>
      </c>
      <c r="R47" s="357">
        <f t="shared" si="2"/>
        <v>191896</v>
      </c>
    </row>
    <row r="48" spans="1:18" ht="13.2" customHeight="1">
      <c r="A48" s="354">
        <v>44</v>
      </c>
      <c r="B48" s="731">
        <v>44</v>
      </c>
      <c r="C48" s="525" t="s">
        <v>82</v>
      </c>
      <c r="D48" s="355"/>
      <c r="E48" s="468">
        <v>0</v>
      </c>
      <c r="F48" s="850"/>
      <c r="G48" s="356">
        <v>0</v>
      </c>
      <c r="H48" s="850"/>
      <c r="I48" s="356">
        <v>0</v>
      </c>
      <c r="J48" s="1175">
        <v>0</v>
      </c>
      <c r="K48" s="355">
        <v>131</v>
      </c>
      <c r="L48" s="469">
        <v>31178</v>
      </c>
      <c r="M48" s="470">
        <v>131637</v>
      </c>
      <c r="N48" s="355">
        <v>2832</v>
      </c>
      <c r="O48" s="356">
        <v>73632</v>
      </c>
      <c r="P48" s="356"/>
      <c r="Q48" s="482">
        <v>73632</v>
      </c>
      <c r="R48" s="357">
        <f t="shared" si="2"/>
        <v>236447</v>
      </c>
    </row>
    <row r="49" spans="1:18" ht="13.2" customHeight="1">
      <c r="A49" s="358">
        <v>45</v>
      </c>
      <c r="B49" s="732">
        <v>45</v>
      </c>
      <c r="C49" s="526" t="s">
        <v>83</v>
      </c>
      <c r="D49" s="359"/>
      <c r="E49" s="471">
        <v>0</v>
      </c>
      <c r="F49" s="1170"/>
      <c r="G49" s="360">
        <v>0</v>
      </c>
      <c r="H49" s="1170"/>
      <c r="I49" s="360">
        <v>0</v>
      </c>
      <c r="J49" s="1176">
        <v>0</v>
      </c>
      <c r="K49" s="359">
        <v>534</v>
      </c>
      <c r="L49" s="472">
        <v>127092</v>
      </c>
      <c r="M49" s="473">
        <v>212194</v>
      </c>
      <c r="N49" s="359">
        <v>4307</v>
      </c>
      <c r="O49" s="360">
        <v>111982</v>
      </c>
      <c r="P49" s="360"/>
      <c r="Q49" s="483">
        <v>111982</v>
      </c>
      <c r="R49" s="361">
        <f t="shared" si="2"/>
        <v>451268</v>
      </c>
    </row>
    <row r="50" spans="1:18" ht="13.2" customHeight="1">
      <c r="A50" s="350">
        <v>46</v>
      </c>
      <c r="B50" s="730">
        <v>46</v>
      </c>
      <c r="C50" s="524" t="s">
        <v>84</v>
      </c>
      <c r="D50" s="351"/>
      <c r="E50" s="465">
        <v>0</v>
      </c>
      <c r="F50" s="1171"/>
      <c r="G50" s="352">
        <v>0</v>
      </c>
      <c r="H50" s="1171"/>
      <c r="I50" s="352">
        <v>0</v>
      </c>
      <c r="J50" s="1174">
        <v>0</v>
      </c>
      <c r="K50" s="351">
        <v>15</v>
      </c>
      <c r="L50" s="466">
        <v>25000</v>
      </c>
      <c r="M50" s="467">
        <v>0</v>
      </c>
      <c r="N50" s="351">
        <v>459</v>
      </c>
      <c r="O50" s="352">
        <v>11934</v>
      </c>
      <c r="P50" s="352"/>
      <c r="Q50" s="481">
        <v>11934</v>
      </c>
      <c r="R50" s="353">
        <f t="shared" si="2"/>
        <v>36934</v>
      </c>
    </row>
    <row r="51" spans="1:18" ht="13.2" customHeight="1">
      <c r="A51" s="354">
        <v>47</v>
      </c>
      <c r="B51" s="731">
        <v>47</v>
      </c>
      <c r="C51" s="525" t="s">
        <v>85</v>
      </c>
      <c r="D51" s="355"/>
      <c r="E51" s="468">
        <v>0</v>
      </c>
      <c r="F51" s="850"/>
      <c r="G51" s="356">
        <v>0</v>
      </c>
      <c r="H51" s="850"/>
      <c r="I51" s="356">
        <v>0</v>
      </c>
      <c r="J51" s="1175">
        <v>0</v>
      </c>
      <c r="K51" s="355">
        <v>237</v>
      </c>
      <c r="L51" s="469">
        <v>56406</v>
      </c>
      <c r="M51" s="470">
        <v>35236</v>
      </c>
      <c r="N51" s="355">
        <v>1643</v>
      </c>
      <c r="O51" s="356">
        <v>42718</v>
      </c>
      <c r="P51" s="356"/>
      <c r="Q51" s="482">
        <v>42718</v>
      </c>
      <c r="R51" s="357">
        <f t="shared" si="2"/>
        <v>134360</v>
      </c>
    </row>
    <row r="52" spans="1:18" ht="13.2" customHeight="1">
      <c r="A52" s="354">
        <v>48</v>
      </c>
      <c r="B52" s="731">
        <v>48</v>
      </c>
      <c r="C52" s="525" t="s">
        <v>124</v>
      </c>
      <c r="D52" s="355"/>
      <c r="E52" s="468">
        <v>0</v>
      </c>
      <c r="F52" s="850"/>
      <c r="G52" s="356">
        <v>0</v>
      </c>
      <c r="H52" s="850"/>
      <c r="I52" s="356">
        <v>0</v>
      </c>
      <c r="J52" s="1175">
        <v>0</v>
      </c>
      <c r="K52" s="355">
        <v>200</v>
      </c>
      <c r="L52" s="469">
        <v>47600</v>
      </c>
      <c r="M52" s="470">
        <v>23424</v>
      </c>
      <c r="N52" s="355">
        <v>2436</v>
      </c>
      <c r="O52" s="356">
        <v>63336</v>
      </c>
      <c r="P52" s="356"/>
      <c r="Q52" s="482">
        <v>63336</v>
      </c>
      <c r="R52" s="357">
        <f t="shared" si="2"/>
        <v>134360</v>
      </c>
    </row>
    <row r="53" spans="1:18" ht="13.2" customHeight="1">
      <c r="A53" s="354">
        <v>49</v>
      </c>
      <c r="B53" s="731">
        <v>49</v>
      </c>
      <c r="C53" s="525" t="s">
        <v>86</v>
      </c>
      <c r="D53" s="355">
        <v>3</v>
      </c>
      <c r="E53" s="468">
        <v>63000</v>
      </c>
      <c r="F53" s="850"/>
      <c r="G53" s="356">
        <v>0</v>
      </c>
      <c r="H53" s="850"/>
      <c r="I53" s="356">
        <v>0</v>
      </c>
      <c r="J53" s="1175">
        <v>0</v>
      </c>
      <c r="K53" s="355">
        <v>1006</v>
      </c>
      <c r="L53" s="469">
        <v>239428</v>
      </c>
      <c r="M53" s="470">
        <v>0</v>
      </c>
      <c r="N53" s="355">
        <v>5564</v>
      </c>
      <c r="O53" s="356">
        <v>144664</v>
      </c>
      <c r="P53" s="356"/>
      <c r="Q53" s="482">
        <v>144664</v>
      </c>
      <c r="R53" s="357">
        <f t="shared" si="2"/>
        <v>447092</v>
      </c>
    </row>
    <row r="54" spans="1:18" ht="13.2" customHeight="1">
      <c r="A54" s="358">
        <v>50</v>
      </c>
      <c r="B54" s="732">
        <v>50</v>
      </c>
      <c r="C54" s="526" t="s">
        <v>87</v>
      </c>
      <c r="D54" s="359">
        <v>9</v>
      </c>
      <c r="E54" s="471">
        <v>189000</v>
      </c>
      <c r="F54" s="1170">
        <v>2</v>
      </c>
      <c r="G54" s="360">
        <v>12000</v>
      </c>
      <c r="H54" s="1170"/>
      <c r="I54" s="360">
        <v>0</v>
      </c>
      <c r="J54" s="1176">
        <v>12000</v>
      </c>
      <c r="K54" s="359">
        <v>400</v>
      </c>
      <c r="L54" s="472">
        <v>95200</v>
      </c>
      <c r="M54" s="473">
        <v>12727</v>
      </c>
      <c r="N54" s="359">
        <v>3406</v>
      </c>
      <c r="O54" s="360">
        <v>88556</v>
      </c>
      <c r="P54" s="360"/>
      <c r="Q54" s="483">
        <v>88556</v>
      </c>
      <c r="R54" s="361">
        <f t="shared" si="2"/>
        <v>397483</v>
      </c>
    </row>
    <row r="55" spans="1:18" ht="13.2" customHeight="1">
      <c r="A55" s="350">
        <v>51</v>
      </c>
      <c r="B55" s="730">
        <v>51</v>
      </c>
      <c r="C55" s="524" t="s">
        <v>88</v>
      </c>
      <c r="D55" s="351"/>
      <c r="E55" s="465">
        <v>0</v>
      </c>
      <c r="F55" s="1171"/>
      <c r="G55" s="352">
        <v>0</v>
      </c>
      <c r="H55" s="1171"/>
      <c r="I55" s="352">
        <v>0</v>
      </c>
      <c r="J55" s="1174">
        <v>0</v>
      </c>
      <c r="K55" s="351">
        <v>321</v>
      </c>
      <c r="L55" s="466">
        <v>76398</v>
      </c>
      <c r="M55" s="467">
        <v>12083</v>
      </c>
      <c r="N55" s="351">
        <v>3891</v>
      </c>
      <c r="O55" s="352">
        <v>101166</v>
      </c>
      <c r="P55" s="352"/>
      <c r="Q55" s="481">
        <v>101166</v>
      </c>
      <c r="R55" s="353">
        <f t="shared" si="2"/>
        <v>189647</v>
      </c>
    </row>
    <row r="56" spans="1:18" ht="13.2" customHeight="1">
      <c r="A56" s="354">
        <v>52</v>
      </c>
      <c r="B56" s="731">
        <v>52</v>
      </c>
      <c r="C56" s="525" t="s">
        <v>89</v>
      </c>
      <c r="D56" s="355"/>
      <c r="E56" s="468">
        <v>0</v>
      </c>
      <c r="F56" s="850"/>
      <c r="G56" s="356">
        <v>0</v>
      </c>
      <c r="H56" s="850"/>
      <c r="I56" s="356">
        <v>0</v>
      </c>
      <c r="J56" s="1175">
        <v>0</v>
      </c>
      <c r="K56" s="355">
        <v>1801</v>
      </c>
      <c r="L56" s="469">
        <v>428638</v>
      </c>
      <c r="M56" s="470">
        <v>172276</v>
      </c>
      <c r="N56" s="355">
        <v>16836</v>
      </c>
      <c r="O56" s="356">
        <v>437736</v>
      </c>
      <c r="P56" s="356"/>
      <c r="Q56" s="482">
        <v>437736</v>
      </c>
      <c r="R56" s="357">
        <f t="shared" si="2"/>
        <v>1038650</v>
      </c>
    </row>
    <row r="57" spans="1:18" ht="13.2" customHeight="1">
      <c r="A57" s="354">
        <v>53</v>
      </c>
      <c r="B57" s="731">
        <v>53</v>
      </c>
      <c r="C57" s="525" t="s">
        <v>90</v>
      </c>
      <c r="D57" s="355"/>
      <c r="E57" s="468">
        <v>0</v>
      </c>
      <c r="F57" s="355"/>
      <c r="G57" s="356">
        <v>0</v>
      </c>
      <c r="H57" s="355"/>
      <c r="I57" s="356">
        <v>0</v>
      </c>
      <c r="J57" s="1175">
        <v>0</v>
      </c>
      <c r="K57" s="355">
        <v>910</v>
      </c>
      <c r="L57" s="469">
        <v>216580</v>
      </c>
      <c r="M57" s="470">
        <v>0</v>
      </c>
      <c r="N57" s="355">
        <v>8160</v>
      </c>
      <c r="O57" s="356">
        <v>212160</v>
      </c>
      <c r="P57" s="356"/>
      <c r="Q57" s="482">
        <v>212160</v>
      </c>
      <c r="R57" s="357">
        <f t="shared" si="2"/>
        <v>428740</v>
      </c>
    </row>
    <row r="58" spans="1:18" ht="13.2" customHeight="1">
      <c r="A58" s="354">
        <v>54</v>
      </c>
      <c r="B58" s="731">
        <v>54</v>
      </c>
      <c r="C58" s="525" t="s">
        <v>91</v>
      </c>
      <c r="D58" s="355"/>
      <c r="E58" s="468">
        <v>0</v>
      </c>
      <c r="F58" s="355"/>
      <c r="G58" s="356">
        <v>0</v>
      </c>
      <c r="H58" s="355"/>
      <c r="I58" s="356">
        <v>0</v>
      </c>
      <c r="J58" s="1175">
        <v>0</v>
      </c>
      <c r="K58" s="355">
        <v>12</v>
      </c>
      <c r="L58" s="469">
        <v>25000</v>
      </c>
      <c r="M58" s="470">
        <v>0</v>
      </c>
      <c r="N58" s="355">
        <v>283</v>
      </c>
      <c r="O58" s="356">
        <v>7358</v>
      </c>
      <c r="P58" s="356"/>
      <c r="Q58" s="482">
        <v>7358</v>
      </c>
      <c r="R58" s="357">
        <f t="shared" si="2"/>
        <v>32358</v>
      </c>
    </row>
    <row r="59" spans="1:18" ht="13.2" customHeight="1">
      <c r="A59" s="358">
        <v>55</v>
      </c>
      <c r="B59" s="732">
        <v>55</v>
      </c>
      <c r="C59" s="526" t="s">
        <v>92</v>
      </c>
      <c r="D59" s="359"/>
      <c r="E59" s="471">
        <v>0</v>
      </c>
      <c r="F59" s="359"/>
      <c r="G59" s="360">
        <v>0</v>
      </c>
      <c r="H59" s="359"/>
      <c r="I59" s="360">
        <v>0</v>
      </c>
      <c r="J59" s="1176">
        <v>0</v>
      </c>
      <c r="K59" s="359">
        <v>997</v>
      </c>
      <c r="L59" s="472">
        <v>237286</v>
      </c>
      <c r="M59" s="473">
        <v>247402</v>
      </c>
      <c r="N59" s="359">
        <v>7277</v>
      </c>
      <c r="O59" s="360">
        <v>189202</v>
      </c>
      <c r="P59" s="360"/>
      <c r="Q59" s="483">
        <v>189202</v>
      </c>
      <c r="R59" s="361">
        <f t="shared" si="2"/>
        <v>673890</v>
      </c>
    </row>
    <row r="60" spans="1:18" ht="13.2" customHeight="1">
      <c r="A60" s="350">
        <v>56</v>
      </c>
      <c r="B60" s="730">
        <v>56</v>
      </c>
      <c r="C60" s="524" t="s">
        <v>93</v>
      </c>
      <c r="D60" s="351"/>
      <c r="E60" s="465">
        <v>0</v>
      </c>
      <c r="F60" s="351"/>
      <c r="G60" s="352">
        <v>0</v>
      </c>
      <c r="H60" s="351"/>
      <c r="I60" s="352">
        <v>0</v>
      </c>
      <c r="J60" s="1174">
        <v>0</v>
      </c>
      <c r="K60" s="351">
        <v>84</v>
      </c>
      <c r="L60" s="466">
        <v>25000</v>
      </c>
      <c r="M60" s="467">
        <v>12591</v>
      </c>
      <c r="N60" s="351">
        <v>990</v>
      </c>
      <c r="O60" s="352">
        <v>25740</v>
      </c>
      <c r="P60" s="352"/>
      <c r="Q60" s="481">
        <v>25740</v>
      </c>
      <c r="R60" s="353">
        <f t="shared" si="2"/>
        <v>63331</v>
      </c>
    </row>
    <row r="61" spans="1:18" ht="13.2" customHeight="1">
      <c r="A61" s="354">
        <v>57</v>
      </c>
      <c r="B61" s="731">
        <v>57</v>
      </c>
      <c r="C61" s="525" t="s">
        <v>94</v>
      </c>
      <c r="D61" s="355"/>
      <c r="E61" s="468">
        <v>0</v>
      </c>
      <c r="F61" s="355"/>
      <c r="G61" s="356">
        <v>0</v>
      </c>
      <c r="H61" s="355"/>
      <c r="I61" s="356">
        <v>0</v>
      </c>
      <c r="J61" s="1175">
        <v>0</v>
      </c>
      <c r="K61" s="355">
        <v>370</v>
      </c>
      <c r="L61" s="469">
        <v>88060</v>
      </c>
      <c r="M61" s="470">
        <v>120582</v>
      </c>
      <c r="N61" s="355">
        <v>3846</v>
      </c>
      <c r="O61" s="356">
        <v>99996</v>
      </c>
      <c r="P61" s="356"/>
      <c r="Q61" s="482">
        <v>99996</v>
      </c>
      <c r="R61" s="357">
        <f t="shared" si="2"/>
        <v>308638</v>
      </c>
    </row>
    <row r="62" spans="1:18" ht="13.2" customHeight="1">
      <c r="A62" s="354">
        <v>58</v>
      </c>
      <c r="B62" s="731">
        <v>58</v>
      </c>
      <c r="C62" s="525" t="s">
        <v>95</v>
      </c>
      <c r="D62" s="355"/>
      <c r="E62" s="468">
        <v>0</v>
      </c>
      <c r="F62" s="355"/>
      <c r="G62" s="356">
        <v>0</v>
      </c>
      <c r="H62" s="355"/>
      <c r="I62" s="356">
        <v>0</v>
      </c>
      <c r="J62" s="1175">
        <v>0</v>
      </c>
      <c r="K62" s="355">
        <v>259</v>
      </c>
      <c r="L62" s="469">
        <v>61642</v>
      </c>
      <c r="M62" s="470">
        <v>0</v>
      </c>
      <c r="N62" s="355">
        <v>3455</v>
      </c>
      <c r="O62" s="356">
        <v>89830</v>
      </c>
      <c r="P62" s="356"/>
      <c r="Q62" s="482">
        <v>89830</v>
      </c>
      <c r="R62" s="357">
        <f t="shared" si="2"/>
        <v>151472</v>
      </c>
    </row>
    <row r="63" spans="1:18" ht="13.2" customHeight="1">
      <c r="A63" s="354">
        <v>59</v>
      </c>
      <c r="B63" s="731">
        <v>59</v>
      </c>
      <c r="C63" s="525" t="s">
        <v>96</v>
      </c>
      <c r="D63" s="355"/>
      <c r="E63" s="468">
        <v>0</v>
      </c>
      <c r="F63" s="355"/>
      <c r="G63" s="356">
        <v>0</v>
      </c>
      <c r="H63" s="355"/>
      <c r="I63" s="356">
        <v>0</v>
      </c>
      <c r="J63" s="1175">
        <v>0</v>
      </c>
      <c r="K63" s="355">
        <v>220</v>
      </c>
      <c r="L63" s="469">
        <v>52360</v>
      </c>
      <c r="M63" s="470">
        <v>26858</v>
      </c>
      <c r="N63" s="355">
        <v>2369</v>
      </c>
      <c r="O63" s="356">
        <v>61594</v>
      </c>
      <c r="P63" s="356"/>
      <c r="Q63" s="482">
        <v>61594</v>
      </c>
      <c r="R63" s="357">
        <f t="shared" si="2"/>
        <v>140812</v>
      </c>
    </row>
    <row r="64" spans="1:18" ht="13.2" customHeight="1">
      <c r="A64" s="358">
        <v>60</v>
      </c>
      <c r="B64" s="732">
        <v>60</v>
      </c>
      <c r="C64" s="526" t="s">
        <v>97</v>
      </c>
      <c r="D64" s="359"/>
      <c r="E64" s="471">
        <v>0</v>
      </c>
      <c r="F64" s="359"/>
      <c r="G64" s="360">
        <v>0</v>
      </c>
      <c r="H64" s="359"/>
      <c r="I64" s="360">
        <v>0</v>
      </c>
      <c r="J64" s="1176">
        <v>0</v>
      </c>
      <c r="K64" s="359">
        <v>177</v>
      </c>
      <c r="L64" s="472">
        <v>42126</v>
      </c>
      <c r="M64" s="473">
        <v>0</v>
      </c>
      <c r="N64" s="359">
        <v>2760</v>
      </c>
      <c r="O64" s="360">
        <v>71760</v>
      </c>
      <c r="P64" s="360"/>
      <c r="Q64" s="483">
        <v>71760</v>
      </c>
      <c r="R64" s="361">
        <f t="shared" si="2"/>
        <v>113886</v>
      </c>
    </row>
    <row r="65" spans="1:18" ht="13.2" customHeight="1">
      <c r="A65" s="350">
        <v>61</v>
      </c>
      <c r="B65" s="730">
        <v>61</v>
      </c>
      <c r="C65" s="524" t="s">
        <v>98</v>
      </c>
      <c r="D65" s="351"/>
      <c r="E65" s="465">
        <v>0</v>
      </c>
      <c r="F65" s="351"/>
      <c r="G65" s="352">
        <v>0</v>
      </c>
      <c r="H65" s="351"/>
      <c r="I65" s="352">
        <v>0</v>
      </c>
      <c r="J65" s="1174">
        <v>0</v>
      </c>
      <c r="K65" s="351">
        <v>124</v>
      </c>
      <c r="L65" s="466">
        <v>29512</v>
      </c>
      <c r="M65" s="467">
        <v>170086</v>
      </c>
      <c r="N65" s="351">
        <v>1491</v>
      </c>
      <c r="O65" s="352">
        <v>38766</v>
      </c>
      <c r="P65" s="352"/>
      <c r="Q65" s="481">
        <v>38766</v>
      </c>
      <c r="R65" s="353">
        <f t="shared" si="2"/>
        <v>238364</v>
      </c>
    </row>
    <row r="66" spans="1:18" ht="13.2" customHeight="1">
      <c r="A66" s="354">
        <v>62</v>
      </c>
      <c r="B66" s="731">
        <v>62</v>
      </c>
      <c r="C66" s="525" t="s">
        <v>99</v>
      </c>
      <c r="D66" s="355"/>
      <c r="E66" s="468">
        <v>0</v>
      </c>
      <c r="F66" s="355"/>
      <c r="G66" s="356">
        <v>0</v>
      </c>
      <c r="H66" s="355"/>
      <c r="I66" s="356">
        <v>0</v>
      </c>
      <c r="J66" s="1175">
        <v>0</v>
      </c>
      <c r="K66" s="355">
        <v>207</v>
      </c>
      <c r="L66" s="469">
        <v>49266</v>
      </c>
      <c r="M66" s="470">
        <v>0</v>
      </c>
      <c r="N66" s="355">
        <v>870</v>
      </c>
      <c r="O66" s="356">
        <v>22620</v>
      </c>
      <c r="P66" s="356"/>
      <c r="Q66" s="482">
        <v>22620</v>
      </c>
      <c r="R66" s="357">
        <f t="shared" si="2"/>
        <v>71886</v>
      </c>
    </row>
    <row r="67" spans="1:18" ht="13.2" customHeight="1">
      <c r="A67" s="354">
        <v>63</v>
      </c>
      <c r="B67" s="731">
        <v>63</v>
      </c>
      <c r="C67" s="525" t="s">
        <v>100</v>
      </c>
      <c r="D67" s="355"/>
      <c r="E67" s="468">
        <v>0</v>
      </c>
      <c r="F67" s="355"/>
      <c r="G67" s="356">
        <v>0</v>
      </c>
      <c r="H67" s="355"/>
      <c r="I67" s="356">
        <v>0</v>
      </c>
      <c r="J67" s="1175">
        <v>0</v>
      </c>
      <c r="K67" s="355">
        <v>78</v>
      </c>
      <c r="L67" s="469">
        <v>25000</v>
      </c>
      <c r="M67" s="470">
        <v>4220</v>
      </c>
      <c r="N67" s="355">
        <v>889</v>
      </c>
      <c r="O67" s="356">
        <v>23114</v>
      </c>
      <c r="P67" s="356"/>
      <c r="Q67" s="482">
        <v>23114</v>
      </c>
      <c r="R67" s="357">
        <f t="shared" si="2"/>
        <v>52334</v>
      </c>
    </row>
    <row r="68" spans="1:18" ht="13.2" customHeight="1">
      <c r="A68" s="354">
        <v>64</v>
      </c>
      <c r="B68" s="731">
        <v>64</v>
      </c>
      <c r="C68" s="525" t="s">
        <v>101</v>
      </c>
      <c r="D68" s="355"/>
      <c r="E68" s="468">
        <v>0</v>
      </c>
      <c r="F68" s="355"/>
      <c r="G68" s="356">
        <v>0</v>
      </c>
      <c r="H68" s="355"/>
      <c r="I68" s="356">
        <v>0</v>
      </c>
      <c r="J68" s="1175">
        <v>0</v>
      </c>
      <c r="K68" s="355">
        <v>165</v>
      </c>
      <c r="L68" s="469">
        <v>39270</v>
      </c>
      <c r="M68" s="470">
        <v>0</v>
      </c>
      <c r="N68" s="355">
        <v>1050</v>
      </c>
      <c r="O68" s="356">
        <v>27300</v>
      </c>
      <c r="P68" s="356"/>
      <c r="Q68" s="482">
        <v>27300</v>
      </c>
      <c r="R68" s="357">
        <f t="shared" si="2"/>
        <v>66570</v>
      </c>
    </row>
    <row r="69" spans="1:18" ht="13.2" customHeight="1">
      <c r="A69" s="358">
        <v>65</v>
      </c>
      <c r="B69" s="732">
        <v>65</v>
      </c>
      <c r="C69" s="526" t="s">
        <v>102</v>
      </c>
      <c r="D69" s="359"/>
      <c r="E69" s="471">
        <v>0</v>
      </c>
      <c r="F69" s="359"/>
      <c r="G69" s="360">
        <v>0</v>
      </c>
      <c r="H69" s="359"/>
      <c r="I69" s="360">
        <v>0</v>
      </c>
      <c r="J69" s="1176">
        <v>0</v>
      </c>
      <c r="K69" s="359">
        <v>53</v>
      </c>
      <c r="L69" s="472">
        <v>25000</v>
      </c>
      <c r="M69" s="473">
        <v>16560</v>
      </c>
      <c r="N69" s="359">
        <v>3238</v>
      </c>
      <c r="O69" s="360">
        <v>84188</v>
      </c>
      <c r="P69" s="360"/>
      <c r="Q69" s="483">
        <v>84188</v>
      </c>
      <c r="R69" s="361">
        <f t="shared" ref="R69:R73" si="3">+L69+J69+E69+M69+Q69</f>
        <v>125748</v>
      </c>
    </row>
    <row r="70" spans="1:18" ht="13.2" customHeight="1">
      <c r="A70" s="350">
        <v>66</v>
      </c>
      <c r="B70" s="730">
        <v>66</v>
      </c>
      <c r="C70" s="524" t="s">
        <v>103</v>
      </c>
      <c r="D70" s="351"/>
      <c r="E70" s="474">
        <v>0</v>
      </c>
      <c r="F70" s="351"/>
      <c r="G70" s="352">
        <v>0</v>
      </c>
      <c r="H70" s="351"/>
      <c r="I70" s="352">
        <v>0</v>
      </c>
      <c r="J70" s="1174">
        <v>0</v>
      </c>
      <c r="K70" s="351">
        <v>25</v>
      </c>
      <c r="L70" s="466">
        <v>25000</v>
      </c>
      <c r="M70" s="470">
        <v>25949</v>
      </c>
      <c r="N70" s="351">
        <v>743</v>
      </c>
      <c r="O70" s="352">
        <v>19318</v>
      </c>
      <c r="P70" s="352"/>
      <c r="Q70" s="481">
        <v>19318</v>
      </c>
      <c r="R70" s="353">
        <f t="shared" si="3"/>
        <v>70267</v>
      </c>
    </row>
    <row r="71" spans="1:18" ht="13.2" customHeight="1">
      <c r="A71" s="362">
        <v>67</v>
      </c>
      <c r="B71" s="362">
        <v>67</v>
      </c>
      <c r="C71" s="527" t="s">
        <v>11</v>
      </c>
      <c r="D71" s="363"/>
      <c r="E71" s="475">
        <v>0</v>
      </c>
      <c r="F71" s="363"/>
      <c r="G71" s="364">
        <v>0</v>
      </c>
      <c r="H71" s="363"/>
      <c r="I71" s="364">
        <v>0</v>
      </c>
      <c r="J71" s="1177">
        <v>0</v>
      </c>
      <c r="K71" s="363">
        <v>128</v>
      </c>
      <c r="L71" s="476">
        <v>30464</v>
      </c>
      <c r="M71" s="470">
        <v>0</v>
      </c>
      <c r="N71" s="363">
        <v>2365</v>
      </c>
      <c r="O71" s="364">
        <v>61490</v>
      </c>
      <c r="P71" s="364"/>
      <c r="Q71" s="484">
        <v>61490</v>
      </c>
      <c r="R71" s="365">
        <f t="shared" si="3"/>
        <v>91954</v>
      </c>
    </row>
    <row r="72" spans="1:18" ht="13.2" customHeight="1">
      <c r="A72" s="366">
        <v>68</v>
      </c>
      <c r="B72" s="733">
        <v>68</v>
      </c>
      <c r="C72" s="525" t="s">
        <v>10</v>
      </c>
      <c r="D72" s="355"/>
      <c r="E72" s="477">
        <v>0</v>
      </c>
      <c r="F72" s="355"/>
      <c r="G72" s="356">
        <v>0</v>
      </c>
      <c r="H72" s="355"/>
      <c r="I72" s="356">
        <v>0</v>
      </c>
      <c r="J72" s="1175">
        <v>0</v>
      </c>
      <c r="K72" s="355">
        <v>101</v>
      </c>
      <c r="L72" s="469">
        <v>25000</v>
      </c>
      <c r="M72" s="470">
        <v>3384</v>
      </c>
      <c r="N72" s="355">
        <v>751</v>
      </c>
      <c r="O72" s="356">
        <v>19526</v>
      </c>
      <c r="P72" s="356"/>
      <c r="Q72" s="482">
        <v>19526</v>
      </c>
      <c r="R72" s="357">
        <f t="shared" si="3"/>
        <v>47910</v>
      </c>
    </row>
    <row r="73" spans="1:18" ht="13.2" customHeight="1">
      <c r="A73" s="367">
        <v>69</v>
      </c>
      <c r="B73" s="734">
        <v>69</v>
      </c>
      <c r="C73" s="526" t="s">
        <v>127</v>
      </c>
      <c r="D73" s="359"/>
      <c r="E73" s="478">
        <v>0</v>
      </c>
      <c r="F73" s="359"/>
      <c r="G73" s="360">
        <v>0</v>
      </c>
      <c r="H73" s="359"/>
      <c r="I73" s="360">
        <v>0</v>
      </c>
      <c r="J73" s="1176">
        <v>0</v>
      </c>
      <c r="K73" s="359">
        <v>239</v>
      </c>
      <c r="L73" s="472">
        <v>56882</v>
      </c>
      <c r="M73" s="473">
        <v>14852</v>
      </c>
      <c r="N73" s="359">
        <v>2035</v>
      </c>
      <c r="O73" s="360">
        <v>52910</v>
      </c>
      <c r="P73" s="360"/>
      <c r="Q73" s="483">
        <v>52910</v>
      </c>
      <c r="R73" s="361">
        <f t="shared" si="3"/>
        <v>124644</v>
      </c>
    </row>
    <row r="74" spans="1:18" s="479" customFormat="1" ht="15" customHeight="1" thickBot="1">
      <c r="A74" s="531"/>
      <c r="B74" s="735"/>
      <c r="C74" s="450" t="s">
        <v>337</v>
      </c>
      <c r="D74" s="451">
        <f>SUM(D5:D73)</f>
        <v>213</v>
      </c>
      <c r="E74" s="452">
        <f>SUM(E5:E73)</f>
        <v>4473000</v>
      </c>
      <c r="F74" s="451">
        <f t="shared" ref="F74:R74" si="4">SUM(F5:F73)</f>
        <v>65</v>
      </c>
      <c r="G74" s="455">
        <f t="shared" si="4"/>
        <v>390000</v>
      </c>
      <c r="H74" s="451">
        <f t="shared" si="4"/>
        <v>0</v>
      </c>
      <c r="I74" s="455">
        <f t="shared" si="4"/>
        <v>0</v>
      </c>
      <c r="J74" s="1173">
        <f t="shared" si="4"/>
        <v>390000</v>
      </c>
      <c r="K74" s="451">
        <f t="shared" si="4"/>
        <v>24817</v>
      </c>
      <c r="L74" s="453">
        <f t="shared" si="4"/>
        <v>6150090</v>
      </c>
      <c r="M74" s="454">
        <f t="shared" si="4"/>
        <v>2748872</v>
      </c>
      <c r="N74" s="451">
        <f>SUM(N5:N73)</f>
        <v>277194</v>
      </c>
      <c r="O74" s="455">
        <f t="shared" ref="O74" si="5">SUM(O5:O73)</f>
        <v>7207044</v>
      </c>
      <c r="P74" s="455">
        <f t="shared" ref="P74" si="6">SUM(P5:P73)</f>
        <v>0</v>
      </c>
      <c r="Q74" s="480">
        <f>SUM(Q5:Q73)</f>
        <v>7207044</v>
      </c>
      <c r="R74" s="456">
        <f t="shared" si="4"/>
        <v>20969006</v>
      </c>
    </row>
    <row r="75" spans="1:18" s="306" customFormat="1" ht="7.2" customHeight="1" thickTop="1">
      <c r="A75" s="368"/>
      <c r="B75" s="736"/>
      <c r="C75" s="457"/>
      <c r="D75" s="529"/>
      <c r="E75" s="459"/>
      <c r="F75" s="529"/>
      <c r="G75" s="460"/>
      <c r="H75" s="529"/>
      <c r="I75" s="460"/>
      <c r="J75" s="460"/>
      <c r="K75" s="529"/>
      <c r="L75" s="459"/>
      <c r="M75" s="459"/>
      <c r="N75" s="529"/>
      <c r="O75" s="460"/>
      <c r="P75" s="460"/>
      <c r="Q75" s="459"/>
      <c r="R75" s="459"/>
    </row>
    <row r="76" spans="1:18" s="306" customFormat="1" ht="13.2" customHeight="1">
      <c r="A76" s="350">
        <v>318001</v>
      </c>
      <c r="B76" s="730">
        <v>318001</v>
      </c>
      <c r="C76" s="524" t="s">
        <v>332</v>
      </c>
      <c r="D76" s="351"/>
      <c r="E76" s="465">
        <v>0</v>
      </c>
      <c r="F76" s="351"/>
      <c r="G76" s="352">
        <v>0</v>
      </c>
      <c r="H76" s="351"/>
      <c r="I76" s="352">
        <v>0</v>
      </c>
      <c r="J76" s="1174">
        <v>0</v>
      </c>
      <c r="K76" s="351">
        <v>0</v>
      </c>
      <c r="L76" s="466">
        <v>10000</v>
      </c>
      <c r="M76" s="467">
        <v>0</v>
      </c>
      <c r="N76" s="351">
        <v>680</v>
      </c>
      <c r="O76" s="352">
        <v>17680</v>
      </c>
      <c r="P76" s="352"/>
      <c r="Q76" s="481">
        <v>17680</v>
      </c>
      <c r="R76" s="353">
        <f>+L76+J76+E76+M76+Q76</f>
        <v>27680</v>
      </c>
    </row>
    <row r="77" spans="1:18" s="306" customFormat="1" ht="13.2" customHeight="1">
      <c r="A77" s="354">
        <v>319001</v>
      </c>
      <c r="B77" s="731">
        <v>319001</v>
      </c>
      <c r="C77" s="525" t="s">
        <v>333</v>
      </c>
      <c r="D77" s="355"/>
      <c r="E77" s="468">
        <v>0</v>
      </c>
      <c r="F77" s="355"/>
      <c r="G77" s="356">
        <v>0</v>
      </c>
      <c r="H77" s="355"/>
      <c r="I77" s="356">
        <v>0</v>
      </c>
      <c r="J77" s="1175">
        <v>0</v>
      </c>
      <c r="K77" s="355">
        <v>0</v>
      </c>
      <c r="L77" s="469">
        <v>10000</v>
      </c>
      <c r="M77" s="470">
        <v>0</v>
      </c>
      <c r="N77" s="355">
        <v>430</v>
      </c>
      <c r="O77" s="356">
        <v>11180</v>
      </c>
      <c r="P77" s="356"/>
      <c r="Q77" s="482">
        <v>11180</v>
      </c>
      <c r="R77" s="357">
        <f>+L77+J77+E77+M77+Q77</f>
        <v>21180</v>
      </c>
    </row>
    <row r="78" spans="1:18" ht="13.2" customHeight="1">
      <c r="A78" s="354">
        <v>302006</v>
      </c>
      <c r="B78" s="731">
        <v>302006</v>
      </c>
      <c r="C78" s="525" t="s">
        <v>488</v>
      </c>
      <c r="D78" s="355"/>
      <c r="E78" s="468">
        <v>0</v>
      </c>
      <c r="F78" s="355"/>
      <c r="G78" s="356">
        <v>0</v>
      </c>
      <c r="H78" s="355"/>
      <c r="I78" s="356">
        <v>0</v>
      </c>
      <c r="J78" s="1175">
        <v>0</v>
      </c>
      <c r="K78" s="355">
        <v>0</v>
      </c>
      <c r="L78" s="469">
        <v>10000</v>
      </c>
      <c r="M78" s="470">
        <v>0</v>
      </c>
      <c r="N78" s="355">
        <v>303</v>
      </c>
      <c r="O78" s="356">
        <v>7878</v>
      </c>
      <c r="P78" s="356"/>
      <c r="Q78" s="482">
        <v>7878</v>
      </c>
      <c r="R78" s="357">
        <f>+L78+J78+E78+M78+Q78</f>
        <v>17878</v>
      </c>
    </row>
    <row r="79" spans="1:18" ht="13.2" customHeight="1">
      <c r="A79" s="354">
        <v>334001</v>
      </c>
      <c r="B79" s="731">
        <v>334001</v>
      </c>
      <c r="C79" s="525" t="s">
        <v>483</v>
      </c>
      <c r="D79" s="355"/>
      <c r="E79" s="468">
        <v>0</v>
      </c>
      <c r="F79" s="355"/>
      <c r="G79" s="356">
        <v>0</v>
      </c>
      <c r="H79" s="355"/>
      <c r="I79" s="356">
        <v>0</v>
      </c>
      <c r="J79" s="1175">
        <v>0</v>
      </c>
      <c r="K79" s="355">
        <v>0</v>
      </c>
      <c r="L79" s="469">
        <v>10000</v>
      </c>
      <c r="M79" s="470">
        <v>0</v>
      </c>
      <c r="N79" s="355">
        <v>230</v>
      </c>
      <c r="O79" s="356">
        <v>5980</v>
      </c>
      <c r="P79" s="356"/>
      <c r="Q79" s="482">
        <v>5980</v>
      </c>
      <c r="R79" s="357">
        <f>+L79+J79+E79+M79+Q79</f>
        <v>15980</v>
      </c>
    </row>
    <row r="80" spans="1:18" s="479" customFormat="1" ht="15" customHeight="1">
      <c r="A80" s="358" t="s">
        <v>407</v>
      </c>
      <c r="B80" s="732" t="s">
        <v>407</v>
      </c>
      <c r="C80" s="526" t="s">
        <v>191</v>
      </c>
      <c r="D80" s="359"/>
      <c r="E80" s="471">
        <v>0</v>
      </c>
      <c r="F80" s="359"/>
      <c r="G80" s="360">
        <v>0</v>
      </c>
      <c r="H80" s="359"/>
      <c r="I80" s="360">
        <v>0</v>
      </c>
      <c r="J80" s="1176">
        <v>0</v>
      </c>
      <c r="K80" s="359">
        <v>18</v>
      </c>
      <c r="L80" s="472">
        <v>10000</v>
      </c>
      <c r="M80" s="473">
        <v>0</v>
      </c>
      <c r="N80" s="359">
        <v>299</v>
      </c>
      <c r="O80" s="360">
        <v>7774</v>
      </c>
      <c r="P80" s="360"/>
      <c r="Q80" s="483">
        <v>7774</v>
      </c>
      <c r="R80" s="361">
        <f>+L80+J80+E80+M80+Q80</f>
        <v>17774</v>
      </c>
    </row>
    <row r="81" spans="1:18" s="479" customFormat="1" ht="15" customHeight="1" thickBot="1">
      <c r="A81" s="531"/>
      <c r="B81" s="735"/>
      <c r="C81" s="450" t="s">
        <v>675</v>
      </c>
      <c r="D81" s="451">
        <f>SUM(D76:D80)</f>
        <v>0</v>
      </c>
      <c r="E81" s="452">
        <f t="shared" ref="E81:R81" si="7">SUM(E76:E80)</f>
        <v>0</v>
      </c>
      <c r="F81" s="451">
        <f t="shared" si="7"/>
        <v>0</v>
      </c>
      <c r="G81" s="455">
        <f t="shared" si="7"/>
        <v>0</v>
      </c>
      <c r="H81" s="451">
        <f t="shared" si="7"/>
        <v>0</v>
      </c>
      <c r="I81" s="455">
        <f t="shared" si="7"/>
        <v>0</v>
      </c>
      <c r="J81" s="1173">
        <f t="shared" si="7"/>
        <v>0</v>
      </c>
      <c r="K81" s="451">
        <f>SUM(K76:K80)</f>
        <v>18</v>
      </c>
      <c r="L81" s="453">
        <f t="shared" si="7"/>
        <v>50000</v>
      </c>
      <c r="M81" s="454">
        <f>SUM(M76:M80)</f>
        <v>0</v>
      </c>
      <c r="N81" s="451">
        <f t="shared" si="7"/>
        <v>1942</v>
      </c>
      <c r="O81" s="455">
        <f t="shared" si="7"/>
        <v>50492</v>
      </c>
      <c r="P81" s="455">
        <f t="shared" si="7"/>
        <v>0</v>
      </c>
      <c r="Q81" s="480">
        <f t="shared" si="7"/>
        <v>50492</v>
      </c>
      <c r="R81" s="456">
        <f t="shared" si="7"/>
        <v>100492</v>
      </c>
    </row>
    <row r="82" spans="1:18" ht="7.2" customHeight="1" thickTop="1">
      <c r="A82" s="369"/>
      <c r="B82" s="737"/>
      <c r="C82" s="461"/>
      <c r="D82" s="529"/>
      <c r="E82" s="460"/>
      <c r="F82" s="535"/>
      <c r="G82" s="460"/>
      <c r="H82" s="535"/>
      <c r="I82" s="460"/>
      <c r="J82" s="460"/>
      <c r="K82" s="535"/>
      <c r="L82" s="460"/>
      <c r="M82" s="460"/>
      <c r="N82" s="529"/>
      <c r="O82" s="460"/>
      <c r="P82" s="460"/>
      <c r="Q82" s="459"/>
      <c r="R82" s="459"/>
    </row>
    <row r="83" spans="1:18" ht="13.2" customHeight="1">
      <c r="A83" s="350">
        <v>321001</v>
      </c>
      <c r="B83" s="730">
        <v>321001</v>
      </c>
      <c r="C83" s="524" t="s">
        <v>489</v>
      </c>
      <c r="D83" s="351"/>
      <c r="E83" s="465">
        <v>0</v>
      </c>
      <c r="F83" s="351"/>
      <c r="G83" s="352">
        <v>0</v>
      </c>
      <c r="H83" s="351"/>
      <c r="I83" s="352">
        <v>0</v>
      </c>
      <c r="J83" s="1174">
        <v>0</v>
      </c>
      <c r="K83" s="351">
        <v>0</v>
      </c>
      <c r="L83" s="466">
        <v>0</v>
      </c>
      <c r="M83" s="467">
        <v>0</v>
      </c>
      <c r="N83" s="351">
        <v>0</v>
      </c>
      <c r="O83" s="352">
        <v>0</v>
      </c>
      <c r="P83" s="352"/>
      <c r="Q83" s="481">
        <v>0</v>
      </c>
      <c r="R83" s="353">
        <f t="shared" ref="R83:R90" si="8">+L83+J83+E83+M83+Q83</f>
        <v>0</v>
      </c>
    </row>
    <row r="84" spans="1:18" ht="13.2" customHeight="1">
      <c r="A84" s="354">
        <v>329001</v>
      </c>
      <c r="B84" s="731">
        <v>329001</v>
      </c>
      <c r="C84" s="525" t="s">
        <v>490</v>
      </c>
      <c r="D84" s="355"/>
      <c r="E84" s="468">
        <v>0</v>
      </c>
      <c r="F84" s="355"/>
      <c r="G84" s="356">
        <v>0</v>
      </c>
      <c r="H84" s="355"/>
      <c r="I84" s="356">
        <v>0</v>
      </c>
      <c r="J84" s="1175">
        <v>0</v>
      </c>
      <c r="K84" s="355">
        <v>0</v>
      </c>
      <c r="L84" s="469">
        <v>0</v>
      </c>
      <c r="M84" s="470">
        <v>0</v>
      </c>
      <c r="N84" s="355">
        <v>74</v>
      </c>
      <c r="O84" s="356">
        <v>1924</v>
      </c>
      <c r="P84" s="356"/>
      <c r="Q84" s="482">
        <v>1924</v>
      </c>
      <c r="R84" s="357">
        <f t="shared" si="8"/>
        <v>1924</v>
      </c>
    </row>
    <row r="85" spans="1:18" ht="13.2" customHeight="1">
      <c r="A85" s="354">
        <v>331001</v>
      </c>
      <c r="B85" s="731">
        <v>331001</v>
      </c>
      <c r="C85" s="525" t="s">
        <v>491</v>
      </c>
      <c r="D85" s="355">
        <v>21</v>
      </c>
      <c r="E85" s="468">
        <v>441000</v>
      </c>
      <c r="F85" s="355">
        <v>3</v>
      </c>
      <c r="G85" s="356">
        <v>18000</v>
      </c>
      <c r="H85" s="355"/>
      <c r="I85" s="356">
        <v>0</v>
      </c>
      <c r="J85" s="1175">
        <v>18000</v>
      </c>
      <c r="K85" s="355">
        <v>0</v>
      </c>
      <c r="L85" s="469">
        <v>0</v>
      </c>
      <c r="M85" s="470">
        <v>0</v>
      </c>
      <c r="N85" s="355">
        <v>109</v>
      </c>
      <c r="O85" s="356">
        <v>2834</v>
      </c>
      <c r="P85" s="356"/>
      <c r="Q85" s="482">
        <v>2834</v>
      </c>
      <c r="R85" s="357">
        <f t="shared" si="8"/>
        <v>461834</v>
      </c>
    </row>
    <row r="86" spans="1:18" ht="13.2" customHeight="1">
      <c r="A86" s="354">
        <v>333001</v>
      </c>
      <c r="B86" s="731">
        <v>333001</v>
      </c>
      <c r="C86" s="525" t="s">
        <v>482</v>
      </c>
      <c r="D86" s="355"/>
      <c r="E86" s="468">
        <v>0</v>
      </c>
      <c r="F86" s="355"/>
      <c r="G86" s="356">
        <v>0</v>
      </c>
      <c r="H86" s="355"/>
      <c r="I86" s="356">
        <v>0</v>
      </c>
      <c r="J86" s="1175">
        <v>0</v>
      </c>
      <c r="K86" s="355">
        <v>0</v>
      </c>
      <c r="L86" s="469">
        <v>10000</v>
      </c>
      <c r="M86" s="470">
        <v>0</v>
      </c>
      <c r="N86" s="355">
        <v>339</v>
      </c>
      <c r="O86" s="356">
        <v>8814</v>
      </c>
      <c r="P86" s="356"/>
      <c r="Q86" s="482">
        <v>8814</v>
      </c>
      <c r="R86" s="357">
        <f t="shared" si="8"/>
        <v>18814</v>
      </c>
    </row>
    <row r="87" spans="1:18" ht="13.2" customHeight="1">
      <c r="A87" s="358">
        <v>336001</v>
      </c>
      <c r="B87" s="732">
        <v>336001</v>
      </c>
      <c r="C87" s="526" t="s">
        <v>484</v>
      </c>
      <c r="D87" s="359"/>
      <c r="E87" s="471">
        <v>0</v>
      </c>
      <c r="F87" s="359"/>
      <c r="G87" s="360">
        <v>0</v>
      </c>
      <c r="H87" s="359"/>
      <c r="I87" s="360">
        <v>0</v>
      </c>
      <c r="J87" s="1176">
        <v>0</v>
      </c>
      <c r="K87" s="359">
        <v>39</v>
      </c>
      <c r="L87" s="472">
        <v>10000</v>
      </c>
      <c r="M87" s="473">
        <v>0</v>
      </c>
      <c r="N87" s="359">
        <v>361</v>
      </c>
      <c r="O87" s="360">
        <v>9386</v>
      </c>
      <c r="P87" s="360"/>
      <c r="Q87" s="483">
        <v>9386</v>
      </c>
      <c r="R87" s="361">
        <f t="shared" si="8"/>
        <v>19386</v>
      </c>
    </row>
    <row r="88" spans="1:18" ht="13.2" customHeight="1">
      <c r="A88" s="354">
        <v>337001</v>
      </c>
      <c r="B88" s="731">
        <v>337001</v>
      </c>
      <c r="C88" s="525" t="s">
        <v>492</v>
      </c>
      <c r="D88" s="355"/>
      <c r="E88" s="477">
        <v>0</v>
      </c>
      <c r="F88" s="355"/>
      <c r="G88" s="356">
        <v>0</v>
      </c>
      <c r="H88" s="355"/>
      <c r="I88" s="356">
        <v>0</v>
      </c>
      <c r="J88" s="1175">
        <v>0</v>
      </c>
      <c r="K88" s="355">
        <v>0</v>
      </c>
      <c r="L88" s="469">
        <v>0</v>
      </c>
      <c r="M88" s="470">
        <v>0</v>
      </c>
      <c r="N88" s="355">
        <v>201</v>
      </c>
      <c r="O88" s="356">
        <v>5226</v>
      </c>
      <c r="P88" s="356"/>
      <c r="Q88" s="482">
        <v>5226</v>
      </c>
      <c r="R88" s="357">
        <f t="shared" si="8"/>
        <v>5226</v>
      </c>
    </row>
    <row r="89" spans="1:18" ht="13.2" customHeight="1">
      <c r="A89" s="354">
        <v>339001</v>
      </c>
      <c r="B89" s="731">
        <v>339001</v>
      </c>
      <c r="C89" s="525" t="s">
        <v>485</v>
      </c>
      <c r="D89" s="355"/>
      <c r="E89" s="477">
        <v>0</v>
      </c>
      <c r="F89" s="355"/>
      <c r="G89" s="356">
        <v>0</v>
      </c>
      <c r="H89" s="355"/>
      <c r="I89" s="356">
        <v>0</v>
      </c>
      <c r="J89" s="1175">
        <v>0</v>
      </c>
      <c r="K89" s="355">
        <v>0</v>
      </c>
      <c r="L89" s="469">
        <v>0</v>
      </c>
      <c r="M89" s="470">
        <v>0</v>
      </c>
      <c r="N89" s="355">
        <v>74</v>
      </c>
      <c r="O89" s="356">
        <v>1924</v>
      </c>
      <c r="P89" s="356"/>
      <c r="Q89" s="482">
        <v>1924</v>
      </c>
      <c r="R89" s="357">
        <f t="shared" si="8"/>
        <v>1924</v>
      </c>
    </row>
    <row r="90" spans="1:18" ht="13.2" customHeight="1">
      <c r="A90" s="358">
        <v>340001</v>
      </c>
      <c r="B90" s="732">
        <v>340001</v>
      </c>
      <c r="C90" s="526" t="s">
        <v>486</v>
      </c>
      <c r="D90" s="359"/>
      <c r="E90" s="478">
        <v>0</v>
      </c>
      <c r="F90" s="359"/>
      <c r="G90" s="360">
        <v>0</v>
      </c>
      <c r="H90" s="359"/>
      <c r="I90" s="360">
        <v>0</v>
      </c>
      <c r="J90" s="1176">
        <v>0</v>
      </c>
      <c r="K90" s="359">
        <v>0</v>
      </c>
      <c r="L90" s="472">
        <v>0</v>
      </c>
      <c r="M90" s="473">
        <v>0</v>
      </c>
      <c r="N90" s="359">
        <v>30</v>
      </c>
      <c r="O90" s="360">
        <v>780</v>
      </c>
      <c r="P90" s="360"/>
      <c r="Q90" s="483">
        <v>780</v>
      </c>
      <c r="R90" s="361">
        <f t="shared" si="8"/>
        <v>780</v>
      </c>
    </row>
    <row r="91" spans="1:18" s="479" customFormat="1" ht="15" customHeight="1" thickBot="1">
      <c r="A91" s="531"/>
      <c r="B91" s="735"/>
      <c r="C91" s="450" t="s">
        <v>334</v>
      </c>
      <c r="D91" s="451">
        <f>SUM(D83:D90)</f>
        <v>21</v>
      </c>
      <c r="E91" s="452">
        <f>SUM(E83:E90)</f>
        <v>441000</v>
      </c>
      <c r="F91" s="451">
        <f>SUM(F83:F90)</f>
        <v>3</v>
      </c>
      <c r="G91" s="455">
        <f t="shared" ref="G91:R91" si="9">SUM(G83:G90)</f>
        <v>18000</v>
      </c>
      <c r="H91" s="451">
        <f t="shared" si="9"/>
        <v>0</v>
      </c>
      <c r="I91" s="455">
        <f t="shared" si="9"/>
        <v>0</v>
      </c>
      <c r="J91" s="1173">
        <f t="shared" si="9"/>
        <v>18000</v>
      </c>
      <c r="K91" s="451">
        <f>SUM(K83:K90)</f>
        <v>39</v>
      </c>
      <c r="L91" s="453">
        <f t="shared" si="9"/>
        <v>20000</v>
      </c>
      <c r="M91" s="454">
        <f>SUM(M83:M90)</f>
        <v>0</v>
      </c>
      <c r="N91" s="451">
        <f>SUM(N83:N90)</f>
        <v>1188</v>
      </c>
      <c r="O91" s="455">
        <f t="shared" ref="O91" si="10">SUM(O83:O90)</f>
        <v>30888</v>
      </c>
      <c r="P91" s="455">
        <f t="shared" ref="P91" si="11">SUM(P83:P90)</f>
        <v>0</v>
      </c>
      <c r="Q91" s="480">
        <f>SUM(Q83:Q90)</f>
        <v>30888</v>
      </c>
      <c r="R91" s="456">
        <f t="shared" si="9"/>
        <v>509888</v>
      </c>
    </row>
    <row r="92" spans="1:18" ht="7.2" customHeight="1" thickTop="1">
      <c r="A92" s="369"/>
      <c r="B92" s="737"/>
      <c r="C92" s="461"/>
      <c r="D92" s="529"/>
      <c r="E92" s="460"/>
      <c r="F92" s="535"/>
      <c r="G92" s="460"/>
      <c r="H92" s="535"/>
      <c r="I92" s="460"/>
      <c r="J92" s="460"/>
      <c r="K92" s="535"/>
      <c r="L92" s="460"/>
      <c r="M92" s="460"/>
      <c r="N92" s="529"/>
      <c r="O92" s="460"/>
      <c r="P92" s="460"/>
      <c r="Q92" s="459"/>
      <c r="R92" s="459"/>
    </row>
    <row r="93" spans="1:18" ht="13.2" customHeight="1">
      <c r="A93" s="350">
        <v>341001</v>
      </c>
      <c r="B93" s="730">
        <v>341001</v>
      </c>
      <c r="C93" s="524" t="s">
        <v>345</v>
      </c>
      <c r="D93" s="351"/>
      <c r="E93" s="465">
        <v>0</v>
      </c>
      <c r="F93" s="351"/>
      <c r="G93" s="352">
        <v>0</v>
      </c>
      <c r="H93" s="351"/>
      <c r="I93" s="352">
        <v>0</v>
      </c>
      <c r="J93" s="1174">
        <v>0</v>
      </c>
      <c r="K93" s="351">
        <v>5</v>
      </c>
      <c r="L93" s="466">
        <v>10000</v>
      </c>
      <c r="M93" s="467">
        <v>0</v>
      </c>
      <c r="N93" s="351">
        <v>352</v>
      </c>
      <c r="O93" s="352">
        <v>9152</v>
      </c>
      <c r="P93" s="352"/>
      <c r="Q93" s="481">
        <v>9152</v>
      </c>
      <c r="R93" s="353">
        <f t="shared" ref="R93:R124" si="12">+L93+J93+E93+M93+Q93</f>
        <v>19152</v>
      </c>
    </row>
    <row r="94" spans="1:18" ht="13.2" customHeight="1">
      <c r="A94" s="354">
        <v>343001</v>
      </c>
      <c r="B94" s="731">
        <v>343001</v>
      </c>
      <c r="C94" s="525" t="s">
        <v>610</v>
      </c>
      <c r="D94" s="355"/>
      <c r="E94" s="468">
        <v>0</v>
      </c>
      <c r="F94" s="355"/>
      <c r="G94" s="356">
        <v>0</v>
      </c>
      <c r="H94" s="355"/>
      <c r="I94" s="356">
        <v>0</v>
      </c>
      <c r="J94" s="1175">
        <v>0</v>
      </c>
      <c r="K94" s="355">
        <v>63</v>
      </c>
      <c r="L94" s="469">
        <v>14994</v>
      </c>
      <c r="M94" s="470">
        <v>0</v>
      </c>
      <c r="N94" s="355">
        <v>445</v>
      </c>
      <c r="O94" s="356">
        <v>11570</v>
      </c>
      <c r="P94" s="356"/>
      <c r="Q94" s="482">
        <v>11570</v>
      </c>
      <c r="R94" s="357">
        <f t="shared" si="12"/>
        <v>26564</v>
      </c>
    </row>
    <row r="95" spans="1:18" ht="13.2" customHeight="1">
      <c r="A95" s="354">
        <v>344001</v>
      </c>
      <c r="B95" s="731">
        <v>344001</v>
      </c>
      <c r="C95" s="525" t="s">
        <v>346</v>
      </c>
      <c r="D95" s="355"/>
      <c r="E95" s="468">
        <v>0</v>
      </c>
      <c r="F95" s="355"/>
      <c r="G95" s="356">
        <v>0</v>
      </c>
      <c r="H95" s="355"/>
      <c r="I95" s="356">
        <v>0</v>
      </c>
      <c r="J95" s="1175">
        <v>0</v>
      </c>
      <c r="K95" s="355">
        <v>0</v>
      </c>
      <c r="L95" s="469">
        <v>10000</v>
      </c>
      <c r="M95" s="470">
        <v>21824</v>
      </c>
      <c r="N95" s="355">
        <v>558</v>
      </c>
      <c r="O95" s="356">
        <v>14508</v>
      </c>
      <c r="P95" s="356"/>
      <c r="Q95" s="482">
        <v>14508</v>
      </c>
      <c r="R95" s="357">
        <f t="shared" si="12"/>
        <v>46332</v>
      </c>
    </row>
    <row r="96" spans="1:18" ht="13.2" customHeight="1">
      <c r="A96" s="354">
        <v>345001</v>
      </c>
      <c r="B96" s="731">
        <v>345001</v>
      </c>
      <c r="C96" s="525" t="s">
        <v>1134</v>
      </c>
      <c r="D96" s="355"/>
      <c r="E96" s="468">
        <v>0</v>
      </c>
      <c r="F96" s="355"/>
      <c r="G96" s="356">
        <v>0</v>
      </c>
      <c r="H96" s="355"/>
      <c r="I96" s="356">
        <v>0</v>
      </c>
      <c r="J96" s="1175">
        <v>0</v>
      </c>
      <c r="K96" s="355">
        <v>0</v>
      </c>
      <c r="L96" s="469">
        <v>10000</v>
      </c>
      <c r="M96" s="470">
        <v>0</v>
      </c>
      <c r="N96" s="355">
        <v>1448</v>
      </c>
      <c r="O96" s="356">
        <v>37648</v>
      </c>
      <c r="P96" s="356"/>
      <c r="Q96" s="482">
        <v>37648</v>
      </c>
      <c r="R96" s="357">
        <f t="shared" si="12"/>
        <v>47648</v>
      </c>
    </row>
    <row r="97" spans="1:18" ht="13.2" customHeight="1">
      <c r="A97" s="358">
        <v>346001</v>
      </c>
      <c r="B97" s="732">
        <v>346001</v>
      </c>
      <c r="C97" s="526" t="s">
        <v>347</v>
      </c>
      <c r="D97" s="359"/>
      <c r="E97" s="471">
        <v>0</v>
      </c>
      <c r="F97" s="359"/>
      <c r="G97" s="360">
        <v>0</v>
      </c>
      <c r="H97" s="359"/>
      <c r="I97" s="360">
        <v>0</v>
      </c>
      <c r="J97" s="1176">
        <v>0</v>
      </c>
      <c r="K97" s="359">
        <v>0</v>
      </c>
      <c r="L97" s="472">
        <v>0</v>
      </c>
      <c r="M97" s="473">
        <v>0</v>
      </c>
      <c r="N97" s="359">
        <v>200</v>
      </c>
      <c r="O97" s="360">
        <v>5200</v>
      </c>
      <c r="P97" s="360"/>
      <c r="Q97" s="483">
        <v>5200</v>
      </c>
      <c r="R97" s="361">
        <f t="shared" si="12"/>
        <v>5200</v>
      </c>
    </row>
    <row r="98" spans="1:18" ht="13.2" customHeight="1">
      <c r="A98" s="350">
        <v>347001</v>
      </c>
      <c r="B98" s="730">
        <v>347001</v>
      </c>
      <c r="C98" s="524" t="s">
        <v>348</v>
      </c>
      <c r="D98" s="351">
        <v>26</v>
      </c>
      <c r="E98" s="465">
        <v>546000</v>
      </c>
      <c r="F98" s="351">
        <v>14</v>
      </c>
      <c r="G98" s="352">
        <v>84000</v>
      </c>
      <c r="H98" s="351"/>
      <c r="I98" s="352">
        <v>0</v>
      </c>
      <c r="J98" s="1174">
        <v>84000</v>
      </c>
      <c r="K98" s="351">
        <v>0</v>
      </c>
      <c r="L98" s="466">
        <v>0</v>
      </c>
      <c r="M98" s="467">
        <v>0</v>
      </c>
      <c r="N98" s="351">
        <v>0</v>
      </c>
      <c r="O98" s="352">
        <v>0</v>
      </c>
      <c r="P98" s="352"/>
      <c r="Q98" s="481">
        <v>0</v>
      </c>
      <c r="R98" s="353">
        <f t="shared" si="12"/>
        <v>630000</v>
      </c>
    </row>
    <row r="99" spans="1:18" ht="13.2" customHeight="1">
      <c r="A99" s="354">
        <v>348001</v>
      </c>
      <c r="B99" s="731">
        <v>348001</v>
      </c>
      <c r="C99" s="525" t="s">
        <v>776</v>
      </c>
      <c r="D99" s="355"/>
      <c r="E99" s="468">
        <v>0</v>
      </c>
      <c r="F99" s="355"/>
      <c r="G99" s="356">
        <v>0</v>
      </c>
      <c r="H99" s="355"/>
      <c r="I99" s="356">
        <v>0</v>
      </c>
      <c r="J99" s="1175">
        <v>0</v>
      </c>
      <c r="K99" s="355">
        <v>0</v>
      </c>
      <c r="L99" s="469">
        <v>10000</v>
      </c>
      <c r="M99" s="470">
        <v>0</v>
      </c>
      <c r="N99" s="355">
        <v>642</v>
      </c>
      <c r="O99" s="356">
        <v>16692</v>
      </c>
      <c r="P99" s="356"/>
      <c r="Q99" s="482">
        <v>16692</v>
      </c>
      <c r="R99" s="357">
        <f t="shared" si="12"/>
        <v>26692</v>
      </c>
    </row>
    <row r="100" spans="1:18" ht="13.2" customHeight="1">
      <c r="A100" s="354" t="s">
        <v>860</v>
      </c>
      <c r="B100" s="731" t="s">
        <v>408</v>
      </c>
      <c r="C100" s="525" t="s">
        <v>339</v>
      </c>
      <c r="D100" s="355"/>
      <c r="E100" s="468">
        <v>0</v>
      </c>
      <c r="F100" s="355"/>
      <c r="G100" s="356">
        <v>0</v>
      </c>
      <c r="H100" s="355"/>
      <c r="I100" s="356">
        <v>0</v>
      </c>
      <c r="J100" s="1175">
        <v>0</v>
      </c>
      <c r="K100" s="355">
        <v>6</v>
      </c>
      <c r="L100" s="469">
        <v>10000</v>
      </c>
      <c r="M100" s="470">
        <v>0</v>
      </c>
      <c r="N100" s="355">
        <v>202</v>
      </c>
      <c r="O100" s="356">
        <v>5252</v>
      </c>
      <c r="P100" s="356"/>
      <c r="Q100" s="482">
        <v>5252</v>
      </c>
      <c r="R100" s="357">
        <f t="shared" si="12"/>
        <v>15252</v>
      </c>
    </row>
    <row r="101" spans="1:18" ht="13.2" customHeight="1">
      <c r="A101" s="354" t="s">
        <v>861</v>
      </c>
      <c r="B101" s="731" t="s">
        <v>431</v>
      </c>
      <c r="C101" s="525" t="s">
        <v>352</v>
      </c>
      <c r="D101" s="355"/>
      <c r="E101" s="468">
        <v>0</v>
      </c>
      <c r="F101" s="355"/>
      <c r="G101" s="356">
        <v>0</v>
      </c>
      <c r="H101" s="355"/>
      <c r="I101" s="356">
        <v>0</v>
      </c>
      <c r="J101" s="1175">
        <v>0</v>
      </c>
      <c r="K101" s="355">
        <v>0</v>
      </c>
      <c r="L101" s="469">
        <v>0</v>
      </c>
      <c r="M101" s="470">
        <v>0</v>
      </c>
      <c r="N101" s="355">
        <v>0</v>
      </c>
      <c r="O101" s="356">
        <v>0</v>
      </c>
      <c r="P101" s="356"/>
      <c r="Q101" s="482">
        <v>0</v>
      </c>
      <c r="R101" s="357">
        <f t="shared" si="12"/>
        <v>0</v>
      </c>
    </row>
    <row r="102" spans="1:18" ht="13.2" customHeight="1">
      <c r="A102" s="358" t="s">
        <v>862</v>
      </c>
      <c r="B102" s="732" t="s">
        <v>409</v>
      </c>
      <c r="C102" s="526" t="s">
        <v>335</v>
      </c>
      <c r="D102" s="359"/>
      <c r="E102" s="471">
        <v>0</v>
      </c>
      <c r="F102" s="359"/>
      <c r="G102" s="360">
        <v>0</v>
      </c>
      <c r="H102" s="359"/>
      <c r="I102" s="360">
        <v>0</v>
      </c>
      <c r="J102" s="1176">
        <v>0</v>
      </c>
      <c r="K102" s="359">
        <v>0</v>
      </c>
      <c r="L102" s="472">
        <v>0</v>
      </c>
      <c r="M102" s="473">
        <v>3482</v>
      </c>
      <c r="N102" s="359">
        <v>36</v>
      </c>
      <c r="O102" s="360">
        <v>936</v>
      </c>
      <c r="P102" s="360"/>
      <c r="Q102" s="483">
        <v>936</v>
      </c>
      <c r="R102" s="361">
        <f t="shared" si="12"/>
        <v>4418</v>
      </c>
    </row>
    <row r="103" spans="1:18" ht="13.2" customHeight="1">
      <c r="A103" s="350" t="s">
        <v>863</v>
      </c>
      <c r="B103" s="730" t="s">
        <v>440</v>
      </c>
      <c r="C103" s="524" t="s">
        <v>503</v>
      </c>
      <c r="D103" s="351"/>
      <c r="E103" s="465">
        <v>0</v>
      </c>
      <c r="F103" s="351"/>
      <c r="G103" s="352">
        <v>0</v>
      </c>
      <c r="H103" s="351"/>
      <c r="I103" s="352">
        <v>0</v>
      </c>
      <c r="J103" s="1174">
        <v>0</v>
      </c>
      <c r="K103" s="351">
        <v>0</v>
      </c>
      <c r="L103" s="466">
        <v>0</v>
      </c>
      <c r="M103" s="467">
        <v>0</v>
      </c>
      <c r="N103" s="351">
        <v>0</v>
      </c>
      <c r="O103" s="352">
        <v>0</v>
      </c>
      <c r="P103" s="352"/>
      <c r="Q103" s="481">
        <v>0</v>
      </c>
      <c r="R103" s="353">
        <f t="shared" si="12"/>
        <v>0</v>
      </c>
    </row>
    <row r="104" spans="1:18" ht="13.2" customHeight="1">
      <c r="A104" s="354" t="s">
        <v>1027</v>
      </c>
      <c r="B104" s="731" t="s">
        <v>1027</v>
      </c>
      <c r="C104" s="525" t="s">
        <v>1033</v>
      </c>
      <c r="D104" s="355"/>
      <c r="E104" s="468">
        <v>0</v>
      </c>
      <c r="F104" s="355"/>
      <c r="G104" s="356">
        <v>0</v>
      </c>
      <c r="H104" s="355"/>
      <c r="I104" s="356">
        <v>0</v>
      </c>
      <c r="J104" s="1175">
        <v>0</v>
      </c>
      <c r="K104" s="355">
        <v>0</v>
      </c>
      <c r="L104" s="469">
        <v>10000</v>
      </c>
      <c r="M104" s="470">
        <v>0</v>
      </c>
      <c r="N104" s="850"/>
      <c r="O104" s="356">
        <v>0</v>
      </c>
      <c r="P104" s="356"/>
      <c r="Q104" s="482">
        <v>0</v>
      </c>
      <c r="R104" s="357">
        <f t="shared" si="12"/>
        <v>10000</v>
      </c>
    </row>
    <row r="105" spans="1:18" ht="13.2" customHeight="1">
      <c r="A105" s="354" t="s">
        <v>1028</v>
      </c>
      <c r="B105" s="731" t="s">
        <v>1028</v>
      </c>
      <c r="C105" s="525" t="s">
        <v>1036</v>
      </c>
      <c r="D105" s="355"/>
      <c r="E105" s="468">
        <v>0</v>
      </c>
      <c r="F105" s="355"/>
      <c r="G105" s="356">
        <v>0</v>
      </c>
      <c r="H105" s="355"/>
      <c r="I105" s="356">
        <v>0</v>
      </c>
      <c r="J105" s="1175">
        <v>0</v>
      </c>
      <c r="K105" s="355">
        <v>0</v>
      </c>
      <c r="L105" s="469">
        <v>0</v>
      </c>
      <c r="M105" s="470">
        <v>0</v>
      </c>
      <c r="N105" s="355"/>
      <c r="O105" s="356">
        <v>0</v>
      </c>
      <c r="P105" s="356"/>
      <c r="Q105" s="482">
        <v>0</v>
      </c>
      <c r="R105" s="357">
        <f t="shared" si="12"/>
        <v>0</v>
      </c>
    </row>
    <row r="106" spans="1:18" ht="13.2" customHeight="1">
      <c r="A106" s="354" t="s">
        <v>1029</v>
      </c>
      <c r="B106" s="731" t="s">
        <v>1029</v>
      </c>
      <c r="C106" s="525" t="s">
        <v>1034</v>
      </c>
      <c r="D106" s="355"/>
      <c r="E106" s="468">
        <v>0</v>
      </c>
      <c r="F106" s="355"/>
      <c r="G106" s="356">
        <v>0</v>
      </c>
      <c r="H106" s="355"/>
      <c r="I106" s="356">
        <v>0</v>
      </c>
      <c r="J106" s="1175">
        <v>0</v>
      </c>
      <c r="K106" s="355">
        <v>0</v>
      </c>
      <c r="L106" s="469">
        <v>0</v>
      </c>
      <c r="M106" s="470">
        <v>0</v>
      </c>
      <c r="N106" s="355"/>
      <c r="O106" s="356">
        <v>0</v>
      </c>
      <c r="P106" s="356"/>
      <c r="Q106" s="482">
        <v>0</v>
      </c>
      <c r="R106" s="357">
        <f t="shared" si="12"/>
        <v>0</v>
      </c>
    </row>
    <row r="107" spans="1:18" ht="13.2" customHeight="1">
      <c r="A107" s="358" t="s">
        <v>1030</v>
      </c>
      <c r="B107" s="732" t="s">
        <v>1030</v>
      </c>
      <c r="C107" s="526" t="s">
        <v>1035</v>
      </c>
      <c r="D107" s="359"/>
      <c r="E107" s="471">
        <v>0</v>
      </c>
      <c r="F107" s="359"/>
      <c r="G107" s="360">
        <v>0</v>
      </c>
      <c r="H107" s="359"/>
      <c r="I107" s="360">
        <v>0</v>
      </c>
      <c r="J107" s="1176">
        <v>0</v>
      </c>
      <c r="K107" s="359">
        <v>0</v>
      </c>
      <c r="L107" s="472">
        <v>0</v>
      </c>
      <c r="M107" s="473">
        <v>0</v>
      </c>
      <c r="N107" s="359"/>
      <c r="O107" s="360">
        <v>0</v>
      </c>
      <c r="P107" s="360"/>
      <c r="Q107" s="483">
        <v>0</v>
      </c>
      <c r="R107" s="361">
        <f t="shared" si="12"/>
        <v>0</v>
      </c>
    </row>
    <row r="108" spans="1:18" ht="13.2" customHeight="1">
      <c r="A108" s="350" t="s">
        <v>1097</v>
      </c>
      <c r="B108" s="730"/>
      <c r="C108" s="524" t="s">
        <v>1098</v>
      </c>
      <c r="D108" s="351"/>
      <c r="E108" s="465">
        <v>0</v>
      </c>
      <c r="F108" s="351"/>
      <c r="G108" s="352">
        <v>0</v>
      </c>
      <c r="H108" s="351"/>
      <c r="I108" s="352">
        <v>0</v>
      </c>
      <c r="J108" s="1174">
        <v>0</v>
      </c>
      <c r="K108" s="351">
        <v>0</v>
      </c>
      <c r="L108" s="466">
        <v>0</v>
      </c>
      <c r="M108" s="467">
        <v>0</v>
      </c>
      <c r="N108" s="351"/>
      <c r="O108" s="352">
        <v>0</v>
      </c>
      <c r="P108" s="352"/>
      <c r="Q108" s="481">
        <v>0</v>
      </c>
      <c r="R108" s="353">
        <f t="shared" ref="R108" si="13">+L108+J108+E108+M108+Q108</f>
        <v>0</v>
      </c>
    </row>
    <row r="109" spans="1:18" ht="13.2" customHeight="1">
      <c r="A109" s="354" t="s">
        <v>864</v>
      </c>
      <c r="B109" s="731" t="s">
        <v>410</v>
      </c>
      <c r="C109" s="525" t="s">
        <v>341</v>
      </c>
      <c r="D109" s="355"/>
      <c r="E109" s="468">
        <v>0</v>
      </c>
      <c r="F109" s="355"/>
      <c r="G109" s="356">
        <v>0</v>
      </c>
      <c r="H109" s="355"/>
      <c r="I109" s="356">
        <v>0</v>
      </c>
      <c r="J109" s="1175">
        <v>0</v>
      </c>
      <c r="K109" s="355">
        <v>0</v>
      </c>
      <c r="L109" s="469">
        <v>0</v>
      </c>
      <c r="M109" s="470">
        <v>0</v>
      </c>
      <c r="N109" s="355">
        <v>130</v>
      </c>
      <c r="O109" s="356">
        <v>3380</v>
      </c>
      <c r="P109" s="356"/>
      <c r="Q109" s="482">
        <v>3380</v>
      </c>
      <c r="R109" s="357">
        <f t="shared" si="12"/>
        <v>3380</v>
      </c>
    </row>
    <row r="110" spans="1:18" ht="13.2" customHeight="1">
      <c r="A110" s="354" t="s">
        <v>865</v>
      </c>
      <c r="B110" s="731" t="s">
        <v>432</v>
      </c>
      <c r="C110" s="525" t="s">
        <v>396</v>
      </c>
      <c r="D110" s="355"/>
      <c r="E110" s="468">
        <v>0</v>
      </c>
      <c r="F110" s="355"/>
      <c r="G110" s="356">
        <v>0</v>
      </c>
      <c r="H110" s="355"/>
      <c r="I110" s="356">
        <v>0</v>
      </c>
      <c r="J110" s="1175">
        <v>0</v>
      </c>
      <c r="K110" s="355">
        <v>0</v>
      </c>
      <c r="L110" s="469">
        <v>0</v>
      </c>
      <c r="M110" s="470">
        <v>0</v>
      </c>
      <c r="N110" s="355">
        <v>32</v>
      </c>
      <c r="O110" s="356">
        <v>832</v>
      </c>
      <c r="P110" s="356"/>
      <c r="Q110" s="482">
        <v>832</v>
      </c>
      <c r="R110" s="357">
        <f t="shared" si="12"/>
        <v>832</v>
      </c>
    </row>
    <row r="111" spans="1:18" ht="13.2" customHeight="1">
      <c r="A111" s="354" t="s">
        <v>866</v>
      </c>
      <c r="B111" s="731" t="s">
        <v>411</v>
      </c>
      <c r="C111" s="525" t="s">
        <v>342</v>
      </c>
      <c r="D111" s="355"/>
      <c r="E111" s="468">
        <v>0</v>
      </c>
      <c r="F111" s="355"/>
      <c r="G111" s="356">
        <v>0</v>
      </c>
      <c r="H111" s="355"/>
      <c r="I111" s="356">
        <v>0</v>
      </c>
      <c r="J111" s="1175">
        <v>0</v>
      </c>
      <c r="K111" s="355">
        <v>24</v>
      </c>
      <c r="L111" s="469">
        <v>10000</v>
      </c>
      <c r="M111" s="470">
        <v>0</v>
      </c>
      <c r="N111" s="355">
        <v>200</v>
      </c>
      <c r="O111" s="356">
        <v>5200</v>
      </c>
      <c r="P111" s="356"/>
      <c r="Q111" s="482">
        <v>5200</v>
      </c>
      <c r="R111" s="357">
        <f t="shared" si="12"/>
        <v>15200</v>
      </c>
    </row>
    <row r="112" spans="1:18" ht="13.2" customHeight="1">
      <c r="A112" s="358" t="s">
        <v>867</v>
      </c>
      <c r="B112" s="732">
        <v>328002</v>
      </c>
      <c r="C112" s="526" t="s">
        <v>353</v>
      </c>
      <c r="D112" s="359"/>
      <c r="E112" s="471">
        <v>0</v>
      </c>
      <c r="F112" s="359"/>
      <c r="G112" s="360">
        <v>0</v>
      </c>
      <c r="H112" s="359"/>
      <c r="I112" s="360">
        <v>0</v>
      </c>
      <c r="J112" s="1176">
        <v>0</v>
      </c>
      <c r="K112" s="359">
        <v>0</v>
      </c>
      <c r="L112" s="472">
        <v>10000</v>
      </c>
      <c r="M112" s="473">
        <v>0</v>
      </c>
      <c r="N112" s="359">
        <v>263</v>
      </c>
      <c r="O112" s="360">
        <v>6838</v>
      </c>
      <c r="P112" s="360"/>
      <c r="Q112" s="483">
        <v>6838</v>
      </c>
      <c r="R112" s="361">
        <f t="shared" si="12"/>
        <v>16838</v>
      </c>
    </row>
    <row r="113" spans="1:18" ht="13.2" customHeight="1">
      <c r="A113" s="350" t="s">
        <v>868</v>
      </c>
      <c r="B113" s="730" t="s">
        <v>433</v>
      </c>
      <c r="C113" s="524" t="s">
        <v>354</v>
      </c>
      <c r="D113" s="351"/>
      <c r="E113" s="465">
        <v>0</v>
      </c>
      <c r="F113" s="351"/>
      <c r="G113" s="352">
        <v>0</v>
      </c>
      <c r="H113" s="351"/>
      <c r="I113" s="352">
        <v>0</v>
      </c>
      <c r="J113" s="1174">
        <v>0</v>
      </c>
      <c r="K113" s="351">
        <v>0</v>
      </c>
      <c r="L113" s="466">
        <v>10000</v>
      </c>
      <c r="M113" s="467">
        <v>0</v>
      </c>
      <c r="N113" s="351">
        <v>74</v>
      </c>
      <c r="O113" s="352">
        <v>1924</v>
      </c>
      <c r="P113" s="352"/>
      <c r="Q113" s="481">
        <v>1924</v>
      </c>
      <c r="R113" s="353">
        <f t="shared" si="12"/>
        <v>11924</v>
      </c>
    </row>
    <row r="114" spans="1:18" ht="13.2" customHeight="1">
      <c r="A114" s="354" t="s">
        <v>869</v>
      </c>
      <c r="B114" s="731" t="s">
        <v>412</v>
      </c>
      <c r="C114" s="525" t="s">
        <v>340</v>
      </c>
      <c r="D114" s="355">
        <v>1</v>
      </c>
      <c r="E114" s="468">
        <v>21000</v>
      </c>
      <c r="F114" s="355">
        <v>0</v>
      </c>
      <c r="G114" s="356">
        <v>0</v>
      </c>
      <c r="H114" s="355"/>
      <c r="I114" s="356">
        <v>0</v>
      </c>
      <c r="J114" s="1175">
        <v>0</v>
      </c>
      <c r="K114" s="355">
        <v>0</v>
      </c>
      <c r="L114" s="469">
        <v>10000</v>
      </c>
      <c r="M114" s="470">
        <v>0</v>
      </c>
      <c r="N114" s="355">
        <v>94</v>
      </c>
      <c r="O114" s="356">
        <v>2444</v>
      </c>
      <c r="P114" s="356"/>
      <c r="Q114" s="482">
        <v>2444</v>
      </c>
      <c r="R114" s="357">
        <f t="shared" si="12"/>
        <v>33444</v>
      </c>
    </row>
    <row r="115" spans="1:18" ht="13.2" customHeight="1">
      <c r="A115" s="354" t="s">
        <v>870</v>
      </c>
      <c r="B115" s="731" t="s">
        <v>434</v>
      </c>
      <c r="C115" s="525" t="s">
        <v>355</v>
      </c>
      <c r="D115" s="355"/>
      <c r="E115" s="468">
        <v>0</v>
      </c>
      <c r="F115" s="355"/>
      <c r="G115" s="356">
        <v>0</v>
      </c>
      <c r="H115" s="355"/>
      <c r="I115" s="356">
        <v>0</v>
      </c>
      <c r="J115" s="1175">
        <v>0</v>
      </c>
      <c r="K115" s="355">
        <v>0</v>
      </c>
      <c r="L115" s="469">
        <v>0</v>
      </c>
      <c r="M115" s="470">
        <v>0</v>
      </c>
      <c r="N115" s="355">
        <v>96</v>
      </c>
      <c r="O115" s="356">
        <v>2496</v>
      </c>
      <c r="P115" s="356"/>
      <c r="Q115" s="482">
        <v>2496</v>
      </c>
      <c r="R115" s="357">
        <f t="shared" si="12"/>
        <v>2496</v>
      </c>
    </row>
    <row r="116" spans="1:18" ht="13.2" customHeight="1">
      <c r="A116" s="354" t="s">
        <v>871</v>
      </c>
      <c r="B116" s="731" t="s">
        <v>413</v>
      </c>
      <c r="C116" s="525" t="s">
        <v>338</v>
      </c>
      <c r="D116" s="355"/>
      <c r="E116" s="468">
        <v>0</v>
      </c>
      <c r="F116" s="355"/>
      <c r="G116" s="356">
        <v>0</v>
      </c>
      <c r="H116" s="355"/>
      <c r="I116" s="356">
        <v>0</v>
      </c>
      <c r="J116" s="1175">
        <v>0</v>
      </c>
      <c r="K116" s="355">
        <v>0</v>
      </c>
      <c r="L116" s="469">
        <v>0</v>
      </c>
      <c r="M116" s="470">
        <v>0</v>
      </c>
      <c r="N116" s="355">
        <v>0</v>
      </c>
      <c r="O116" s="356">
        <v>0</v>
      </c>
      <c r="P116" s="356"/>
      <c r="Q116" s="482">
        <v>0</v>
      </c>
      <c r="R116" s="357">
        <f t="shared" si="12"/>
        <v>0</v>
      </c>
    </row>
    <row r="117" spans="1:18" ht="13.2" customHeight="1">
      <c r="A117" s="358" t="s">
        <v>872</v>
      </c>
      <c r="B117" s="732" t="s">
        <v>435</v>
      </c>
      <c r="C117" s="526" t="s">
        <v>356</v>
      </c>
      <c r="D117" s="359"/>
      <c r="E117" s="471">
        <v>0</v>
      </c>
      <c r="F117" s="359"/>
      <c r="G117" s="360">
        <v>0</v>
      </c>
      <c r="H117" s="359"/>
      <c r="I117" s="360">
        <v>0</v>
      </c>
      <c r="J117" s="1176">
        <v>0</v>
      </c>
      <c r="K117" s="359">
        <v>0</v>
      </c>
      <c r="L117" s="472">
        <v>0</v>
      </c>
      <c r="M117" s="473">
        <v>0</v>
      </c>
      <c r="N117" s="359">
        <v>59</v>
      </c>
      <c r="O117" s="360">
        <v>1534</v>
      </c>
      <c r="P117" s="360"/>
      <c r="Q117" s="483">
        <v>1534</v>
      </c>
      <c r="R117" s="361">
        <f t="shared" si="12"/>
        <v>1534</v>
      </c>
    </row>
    <row r="118" spans="1:18" ht="13.2" customHeight="1">
      <c r="A118" s="350" t="s">
        <v>873</v>
      </c>
      <c r="B118" s="730" t="s">
        <v>429</v>
      </c>
      <c r="C118" s="524" t="s">
        <v>350</v>
      </c>
      <c r="D118" s="351"/>
      <c r="E118" s="465">
        <v>0</v>
      </c>
      <c r="F118" s="351"/>
      <c r="G118" s="352">
        <v>0</v>
      </c>
      <c r="H118" s="351"/>
      <c r="I118" s="352">
        <v>0</v>
      </c>
      <c r="J118" s="1174">
        <v>0</v>
      </c>
      <c r="K118" s="351">
        <v>0</v>
      </c>
      <c r="L118" s="466">
        <v>0</v>
      </c>
      <c r="M118" s="467">
        <v>0</v>
      </c>
      <c r="N118" s="351">
        <v>0</v>
      </c>
      <c r="O118" s="352">
        <v>0</v>
      </c>
      <c r="P118" s="352"/>
      <c r="Q118" s="481">
        <v>0</v>
      </c>
      <c r="R118" s="353">
        <f t="shared" si="12"/>
        <v>0</v>
      </c>
    </row>
    <row r="119" spans="1:18" ht="13.2" customHeight="1">
      <c r="A119" s="354" t="s">
        <v>874</v>
      </c>
      <c r="B119" s="731" t="s">
        <v>430</v>
      </c>
      <c r="C119" s="525" t="s">
        <v>351</v>
      </c>
      <c r="D119" s="355"/>
      <c r="E119" s="468">
        <v>0</v>
      </c>
      <c r="F119" s="355"/>
      <c r="G119" s="356">
        <v>0</v>
      </c>
      <c r="H119" s="355"/>
      <c r="I119" s="356">
        <v>0</v>
      </c>
      <c r="J119" s="1175">
        <v>0</v>
      </c>
      <c r="K119" s="355">
        <v>0</v>
      </c>
      <c r="L119" s="469">
        <v>10000</v>
      </c>
      <c r="M119" s="470">
        <v>0</v>
      </c>
      <c r="N119" s="355">
        <v>192</v>
      </c>
      <c r="O119" s="356">
        <v>4992</v>
      </c>
      <c r="P119" s="356"/>
      <c r="Q119" s="482">
        <v>4992</v>
      </c>
      <c r="R119" s="357">
        <f t="shared" si="12"/>
        <v>14992</v>
      </c>
    </row>
    <row r="120" spans="1:18" ht="13.2" customHeight="1">
      <c r="A120" s="354" t="s">
        <v>875</v>
      </c>
      <c r="B120" s="731">
        <v>343002</v>
      </c>
      <c r="C120" s="525" t="s">
        <v>487</v>
      </c>
      <c r="D120" s="355"/>
      <c r="E120" s="468">
        <v>0</v>
      </c>
      <c r="F120" s="355"/>
      <c r="G120" s="356">
        <v>0</v>
      </c>
      <c r="H120" s="355"/>
      <c r="I120" s="356">
        <v>0</v>
      </c>
      <c r="J120" s="1175">
        <v>0</v>
      </c>
      <c r="K120" s="355">
        <v>0</v>
      </c>
      <c r="L120" s="469">
        <v>10000</v>
      </c>
      <c r="M120" s="470">
        <v>0</v>
      </c>
      <c r="N120" s="355">
        <v>1008</v>
      </c>
      <c r="O120" s="356">
        <v>26208</v>
      </c>
      <c r="P120" s="356"/>
      <c r="Q120" s="482">
        <v>26208</v>
      </c>
      <c r="R120" s="357">
        <f t="shared" si="12"/>
        <v>36208</v>
      </c>
    </row>
    <row r="121" spans="1:18" ht="13.2" customHeight="1">
      <c r="A121" s="354" t="s">
        <v>876</v>
      </c>
      <c r="B121" s="731">
        <v>328001</v>
      </c>
      <c r="C121" s="525" t="s">
        <v>344</v>
      </c>
      <c r="D121" s="355"/>
      <c r="E121" s="468">
        <v>0</v>
      </c>
      <c r="F121" s="355"/>
      <c r="G121" s="356">
        <v>0</v>
      </c>
      <c r="H121" s="355"/>
      <c r="I121" s="356">
        <v>0</v>
      </c>
      <c r="J121" s="1175">
        <v>0</v>
      </c>
      <c r="K121" s="355">
        <v>0</v>
      </c>
      <c r="L121" s="469">
        <v>0</v>
      </c>
      <c r="M121" s="470">
        <v>0</v>
      </c>
      <c r="N121" s="355">
        <v>156</v>
      </c>
      <c r="O121" s="356">
        <v>4056</v>
      </c>
      <c r="P121" s="356"/>
      <c r="Q121" s="482">
        <v>4056</v>
      </c>
      <c r="R121" s="357">
        <f t="shared" si="12"/>
        <v>4056</v>
      </c>
    </row>
    <row r="122" spans="1:18" ht="13.2" customHeight="1">
      <c r="A122" s="358" t="s">
        <v>877</v>
      </c>
      <c r="B122" s="732">
        <v>349001</v>
      </c>
      <c r="C122" s="526" t="s">
        <v>349</v>
      </c>
      <c r="D122" s="359"/>
      <c r="E122" s="471">
        <v>0</v>
      </c>
      <c r="F122" s="359"/>
      <c r="G122" s="360">
        <v>0</v>
      </c>
      <c r="H122" s="359"/>
      <c r="I122" s="360">
        <v>0</v>
      </c>
      <c r="J122" s="1176">
        <v>0</v>
      </c>
      <c r="K122" s="359">
        <v>58</v>
      </c>
      <c r="L122" s="472">
        <v>13804</v>
      </c>
      <c r="M122" s="473">
        <v>0</v>
      </c>
      <c r="N122" s="359">
        <v>207</v>
      </c>
      <c r="O122" s="360">
        <v>5382</v>
      </c>
      <c r="P122" s="360"/>
      <c r="Q122" s="483">
        <v>5382</v>
      </c>
      <c r="R122" s="361">
        <f t="shared" si="12"/>
        <v>19186</v>
      </c>
    </row>
    <row r="123" spans="1:18" ht="13.2" customHeight="1">
      <c r="A123" s="354" t="s">
        <v>819</v>
      </c>
      <c r="B123" s="731" t="s">
        <v>819</v>
      </c>
      <c r="C123" s="525" t="s">
        <v>617</v>
      </c>
      <c r="D123" s="355"/>
      <c r="E123" s="468">
        <v>0</v>
      </c>
      <c r="F123" s="355"/>
      <c r="G123" s="356">
        <v>0</v>
      </c>
      <c r="H123" s="355"/>
      <c r="I123" s="356">
        <v>0</v>
      </c>
      <c r="J123" s="1175">
        <v>0</v>
      </c>
      <c r="K123" s="355">
        <v>0</v>
      </c>
      <c r="L123" s="469">
        <v>0</v>
      </c>
      <c r="M123" s="470">
        <v>0</v>
      </c>
      <c r="N123" s="355">
        <v>0</v>
      </c>
      <c r="O123" s="356">
        <v>0</v>
      </c>
      <c r="P123" s="356"/>
      <c r="Q123" s="482">
        <v>0</v>
      </c>
      <c r="R123" s="357">
        <f t="shared" si="12"/>
        <v>0</v>
      </c>
    </row>
    <row r="124" spans="1:18" ht="13.2" customHeight="1">
      <c r="A124" s="358" t="s">
        <v>647</v>
      </c>
      <c r="B124" s="732" t="s">
        <v>647</v>
      </c>
      <c r="C124" s="526" t="s">
        <v>625</v>
      </c>
      <c r="D124" s="359"/>
      <c r="E124" s="471">
        <v>0</v>
      </c>
      <c r="F124" s="359"/>
      <c r="G124" s="360">
        <v>0</v>
      </c>
      <c r="H124" s="359"/>
      <c r="I124" s="360">
        <v>0</v>
      </c>
      <c r="J124" s="1176">
        <v>0</v>
      </c>
      <c r="K124" s="359">
        <v>0</v>
      </c>
      <c r="L124" s="472">
        <v>0</v>
      </c>
      <c r="M124" s="473">
        <v>0</v>
      </c>
      <c r="N124" s="359">
        <v>0</v>
      </c>
      <c r="O124" s="360">
        <v>0</v>
      </c>
      <c r="P124" s="360"/>
      <c r="Q124" s="483">
        <v>0</v>
      </c>
      <c r="R124" s="361">
        <f t="shared" si="12"/>
        <v>0</v>
      </c>
    </row>
    <row r="125" spans="1:18" s="479" customFormat="1" ht="15" customHeight="1" thickBot="1">
      <c r="A125" s="531"/>
      <c r="B125" s="735"/>
      <c r="C125" s="450" t="s">
        <v>493</v>
      </c>
      <c r="D125" s="451">
        <f t="shared" ref="D125:Q125" si="14">SUM(D93:D124)</f>
        <v>27</v>
      </c>
      <c r="E125" s="452">
        <f t="shared" si="14"/>
        <v>567000</v>
      </c>
      <c r="F125" s="451">
        <f t="shared" si="14"/>
        <v>14</v>
      </c>
      <c r="G125" s="455">
        <f t="shared" si="14"/>
        <v>84000</v>
      </c>
      <c r="H125" s="451">
        <f t="shared" si="14"/>
        <v>0</v>
      </c>
      <c r="I125" s="455">
        <f t="shared" si="14"/>
        <v>0</v>
      </c>
      <c r="J125" s="1173">
        <f t="shared" si="14"/>
        <v>84000</v>
      </c>
      <c r="K125" s="451">
        <f>SUM(K93:K124)</f>
        <v>156</v>
      </c>
      <c r="L125" s="453">
        <f t="shared" si="14"/>
        <v>148798</v>
      </c>
      <c r="M125" s="454">
        <f>SUM(M93:M124)</f>
        <v>25306</v>
      </c>
      <c r="N125" s="451">
        <f t="shared" si="14"/>
        <v>6394</v>
      </c>
      <c r="O125" s="455">
        <f t="shared" si="14"/>
        <v>166244</v>
      </c>
      <c r="P125" s="455">
        <f t="shared" si="14"/>
        <v>0</v>
      </c>
      <c r="Q125" s="480">
        <f t="shared" si="14"/>
        <v>166244</v>
      </c>
      <c r="R125" s="456">
        <f>SUM(R93:R124)</f>
        <v>991348</v>
      </c>
    </row>
    <row r="126" spans="1:18" ht="7.2" customHeight="1" thickTop="1">
      <c r="A126" s="528"/>
      <c r="B126" s="736"/>
      <c r="C126" s="462"/>
      <c r="D126" s="529"/>
      <c r="E126" s="460"/>
      <c r="F126" s="535"/>
      <c r="G126" s="460"/>
      <c r="H126" s="535"/>
      <c r="I126" s="460"/>
      <c r="J126" s="460"/>
      <c r="K126" s="535"/>
      <c r="L126" s="460"/>
      <c r="M126" s="460"/>
      <c r="N126" s="529"/>
      <c r="O126" s="460"/>
      <c r="P126" s="460"/>
      <c r="Q126" s="459"/>
      <c r="R126" s="459"/>
    </row>
    <row r="127" spans="1:18" ht="13.2" customHeight="1">
      <c r="A127" s="350" t="s">
        <v>880</v>
      </c>
      <c r="B127" s="730">
        <v>300001</v>
      </c>
      <c r="C127" s="524" t="s">
        <v>561</v>
      </c>
      <c r="D127" s="351"/>
      <c r="E127" s="465">
        <v>0</v>
      </c>
      <c r="F127" s="351"/>
      <c r="G127" s="352">
        <v>0</v>
      </c>
      <c r="H127" s="351"/>
      <c r="I127" s="352">
        <v>0</v>
      </c>
      <c r="J127" s="1174">
        <v>0</v>
      </c>
      <c r="K127" s="351">
        <v>0</v>
      </c>
      <c r="L127" s="466">
        <v>0</v>
      </c>
      <c r="M127" s="467">
        <v>5116</v>
      </c>
      <c r="N127" s="351">
        <v>99</v>
      </c>
      <c r="O127" s="352">
        <v>2574</v>
      </c>
      <c r="P127" s="352"/>
      <c r="Q127" s="481">
        <v>2574</v>
      </c>
      <c r="R127" s="353">
        <f>+L127+J127+E127+M127+Q127</f>
        <v>7690</v>
      </c>
    </row>
    <row r="128" spans="1:18" ht="13.2" customHeight="1">
      <c r="A128" s="354" t="s">
        <v>882</v>
      </c>
      <c r="B128" s="731">
        <v>300003</v>
      </c>
      <c r="C128" s="525" t="s">
        <v>563</v>
      </c>
      <c r="D128" s="355"/>
      <c r="E128" s="468">
        <v>0</v>
      </c>
      <c r="F128" s="355"/>
      <c r="G128" s="356">
        <v>0</v>
      </c>
      <c r="H128" s="355"/>
      <c r="I128" s="356">
        <v>0</v>
      </c>
      <c r="J128" s="1175">
        <v>0</v>
      </c>
      <c r="K128" s="355">
        <v>0</v>
      </c>
      <c r="L128" s="469">
        <v>10000</v>
      </c>
      <c r="M128" s="470">
        <v>26126</v>
      </c>
      <c r="N128" s="355">
        <v>776</v>
      </c>
      <c r="O128" s="356">
        <v>20176</v>
      </c>
      <c r="P128" s="356"/>
      <c r="Q128" s="482">
        <v>20176</v>
      </c>
      <c r="R128" s="357">
        <f>+L128+J128+E128+M128+Q128</f>
        <v>56302</v>
      </c>
    </row>
    <row r="129" spans="1:18" ht="13.2" customHeight="1">
      <c r="A129" s="354" t="s">
        <v>667</v>
      </c>
      <c r="B129" s="731" t="s">
        <v>667</v>
      </c>
      <c r="C129" s="525" t="s">
        <v>1009</v>
      </c>
      <c r="D129" s="355"/>
      <c r="E129" s="468">
        <v>0</v>
      </c>
      <c r="F129" s="355"/>
      <c r="G129" s="356">
        <v>0</v>
      </c>
      <c r="H129" s="355"/>
      <c r="I129" s="356">
        <v>0</v>
      </c>
      <c r="J129" s="1175">
        <v>0</v>
      </c>
      <c r="K129" s="355">
        <v>0</v>
      </c>
      <c r="L129" s="469">
        <v>10000</v>
      </c>
      <c r="M129" s="470">
        <v>46669</v>
      </c>
      <c r="N129" s="355">
        <v>288</v>
      </c>
      <c r="O129" s="356">
        <v>7488</v>
      </c>
      <c r="P129" s="356"/>
      <c r="Q129" s="482">
        <v>7488</v>
      </c>
      <c r="R129" s="357">
        <f>+L129+J129+E129+M129+Q129</f>
        <v>64157</v>
      </c>
    </row>
    <row r="130" spans="1:18" ht="13.2" customHeight="1">
      <c r="A130" s="354" t="s">
        <v>928</v>
      </c>
      <c r="B130" s="731" t="s">
        <v>297</v>
      </c>
      <c r="C130" s="525" t="s">
        <v>609</v>
      </c>
      <c r="D130" s="355"/>
      <c r="E130" s="468">
        <v>0</v>
      </c>
      <c r="F130" s="355"/>
      <c r="G130" s="356">
        <v>0</v>
      </c>
      <c r="H130" s="355"/>
      <c r="I130" s="356">
        <v>0</v>
      </c>
      <c r="J130" s="1175">
        <v>0</v>
      </c>
      <c r="K130" s="355">
        <v>0</v>
      </c>
      <c r="L130" s="469">
        <v>0</v>
      </c>
      <c r="M130" s="470">
        <v>0</v>
      </c>
      <c r="N130" s="355">
        <v>132</v>
      </c>
      <c r="O130" s="356">
        <v>3432</v>
      </c>
      <c r="P130" s="356"/>
      <c r="Q130" s="482">
        <v>3432</v>
      </c>
      <c r="R130" s="357">
        <f>+L130+J130+E130+M130+Q130</f>
        <v>3432</v>
      </c>
    </row>
    <row r="131" spans="1:18" ht="13.2" customHeight="1">
      <c r="A131" s="358" t="s">
        <v>920</v>
      </c>
      <c r="B131" s="732">
        <v>398005</v>
      </c>
      <c r="C131" s="526" t="s">
        <v>602</v>
      </c>
      <c r="D131" s="359"/>
      <c r="E131" s="471">
        <v>0</v>
      </c>
      <c r="F131" s="359"/>
      <c r="G131" s="360">
        <v>0</v>
      </c>
      <c r="H131" s="359"/>
      <c r="I131" s="360">
        <v>0</v>
      </c>
      <c r="J131" s="1176">
        <v>0</v>
      </c>
      <c r="K131" s="359">
        <v>0</v>
      </c>
      <c r="L131" s="472">
        <v>10000</v>
      </c>
      <c r="M131" s="473">
        <v>0</v>
      </c>
      <c r="N131" s="359">
        <v>465</v>
      </c>
      <c r="O131" s="360">
        <v>12090</v>
      </c>
      <c r="P131" s="360"/>
      <c r="Q131" s="483">
        <v>12090</v>
      </c>
      <c r="R131" s="361">
        <f>+L131+J131+E131+M131+Q131</f>
        <v>22090</v>
      </c>
    </row>
    <row r="132" spans="1:18" s="479" customFormat="1" ht="15" customHeight="1" thickBot="1">
      <c r="A132" s="531"/>
      <c r="B132" s="735"/>
      <c r="C132" s="727" t="s">
        <v>1022</v>
      </c>
      <c r="D132" s="728">
        <f>SUM(D127:D131)</f>
        <v>0</v>
      </c>
      <c r="E132" s="729">
        <f t="shared" ref="E132:R132" si="15">SUM(E127:E131)</f>
        <v>0</v>
      </c>
      <c r="F132" s="728">
        <f t="shared" si="15"/>
        <v>0</v>
      </c>
      <c r="G132" s="455">
        <f t="shared" si="15"/>
        <v>0</v>
      </c>
      <c r="H132" s="728">
        <f t="shared" si="15"/>
        <v>0</v>
      </c>
      <c r="I132" s="455">
        <f t="shared" si="15"/>
        <v>0</v>
      </c>
      <c r="J132" s="1173">
        <f t="shared" si="15"/>
        <v>0</v>
      </c>
      <c r="K132" s="728">
        <f t="shared" si="15"/>
        <v>0</v>
      </c>
      <c r="L132" s="453">
        <f t="shared" si="15"/>
        <v>30000</v>
      </c>
      <c r="M132" s="454">
        <f t="shared" si="15"/>
        <v>77911</v>
      </c>
      <c r="N132" s="728">
        <f t="shared" si="15"/>
        <v>1760</v>
      </c>
      <c r="O132" s="455">
        <f t="shared" si="15"/>
        <v>45760</v>
      </c>
      <c r="P132" s="455">
        <f t="shared" si="15"/>
        <v>0</v>
      </c>
      <c r="Q132" s="480">
        <f t="shared" si="15"/>
        <v>45760</v>
      </c>
      <c r="R132" s="456">
        <f t="shared" si="15"/>
        <v>153671</v>
      </c>
    </row>
    <row r="133" spans="1:18" ht="7.2" customHeight="1" thickTop="1">
      <c r="A133" s="368"/>
      <c r="B133" s="736"/>
      <c r="C133" s="459"/>
      <c r="D133" s="529"/>
      <c r="E133" s="460"/>
      <c r="F133" s="535"/>
      <c r="G133" s="460"/>
      <c r="H133" s="535"/>
      <c r="I133" s="460"/>
      <c r="J133" s="460"/>
      <c r="K133" s="535"/>
      <c r="L133" s="460"/>
      <c r="M133" s="460"/>
      <c r="N133" s="529"/>
      <c r="O133" s="460"/>
      <c r="P133" s="460"/>
      <c r="Q133" s="459"/>
      <c r="R133" s="459"/>
    </row>
    <row r="134" spans="1:18" ht="13.2" customHeight="1">
      <c r="A134" s="350" t="s">
        <v>929</v>
      </c>
      <c r="B134" s="730">
        <v>371001</v>
      </c>
      <c r="C134" s="524" t="s">
        <v>616</v>
      </c>
      <c r="D134" s="351"/>
      <c r="E134" s="465">
        <v>0</v>
      </c>
      <c r="F134" s="351"/>
      <c r="G134" s="352">
        <v>0</v>
      </c>
      <c r="H134" s="351"/>
      <c r="I134" s="352">
        <v>0</v>
      </c>
      <c r="J134" s="1174">
        <v>0</v>
      </c>
      <c r="K134" s="351">
        <v>0</v>
      </c>
      <c r="L134" s="466">
        <v>0</v>
      </c>
      <c r="M134" s="467">
        <v>0</v>
      </c>
      <c r="N134" s="351">
        <v>273</v>
      </c>
      <c r="O134" s="352">
        <v>7098</v>
      </c>
      <c r="P134" s="352"/>
      <c r="Q134" s="481">
        <v>7098</v>
      </c>
      <c r="R134" s="353">
        <f t="shared" ref="R134" si="16">+L134+J134+E134+M134+Q134</f>
        <v>7098</v>
      </c>
    </row>
    <row r="135" spans="1:18" ht="13.2" customHeight="1">
      <c r="A135" s="354" t="s">
        <v>932</v>
      </c>
      <c r="B135" s="731" t="s">
        <v>437</v>
      </c>
      <c r="C135" s="525" t="s">
        <v>557</v>
      </c>
      <c r="D135" s="355"/>
      <c r="E135" s="468">
        <v>0</v>
      </c>
      <c r="F135" s="355"/>
      <c r="G135" s="356">
        <v>0</v>
      </c>
      <c r="H135" s="355"/>
      <c r="I135" s="356">
        <v>0</v>
      </c>
      <c r="J135" s="1175">
        <v>0</v>
      </c>
      <c r="K135" s="355">
        <v>0</v>
      </c>
      <c r="L135" s="469">
        <v>0</v>
      </c>
      <c r="M135" s="470">
        <v>0</v>
      </c>
      <c r="N135" s="355">
        <v>57</v>
      </c>
      <c r="O135" s="356">
        <v>1482</v>
      </c>
      <c r="P135" s="356"/>
      <c r="Q135" s="482">
        <v>1482</v>
      </c>
      <c r="R135" s="357">
        <f t="shared" ref="R135:R143" si="17">+L135+J135+E135+M135+Q135</f>
        <v>1482</v>
      </c>
    </row>
    <row r="136" spans="1:18" ht="13.2" customHeight="1">
      <c r="A136" s="354" t="s">
        <v>935</v>
      </c>
      <c r="B136" s="731" t="s">
        <v>438</v>
      </c>
      <c r="C136" s="525" t="s">
        <v>560</v>
      </c>
      <c r="D136" s="355"/>
      <c r="E136" s="468">
        <v>0</v>
      </c>
      <c r="F136" s="355"/>
      <c r="G136" s="356">
        <v>0</v>
      </c>
      <c r="H136" s="355"/>
      <c r="I136" s="356">
        <v>0</v>
      </c>
      <c r="J136" s="1175">
        <v>0</v>
      </c>
      <c r="K136" s="355">
        <v>0</v>
      </c>
      <c r="L136" s="469">
        <v>10000</v>
      </c>
      <c r="M136" s="470">
        <v>0</v>
      </c>
      <c r="N136" s="355">
        <v>396</v>
      </c>
      <c r="O136" s="356">
        <v>10296</v>
      </c>
      <c r="P136" s="356"/>
      <c r="Q136" s="482">
        <v>10296</v>
      </c>
      <c r="R136" s="357">
        <f t="shared" si="17"/>
        <v>20296</v>
      </c>
    </row>
    <row r="137" spans="1:18" ht="13.2" customHeight="1">
      <c r="A137" s="354" t="s">
        <v>933</v>
      </c>
      <c r="B137" s="731" t="s">
        <v>478</v>
      </c>
      <c r="C137" s="525" t="s">
        <v>558</v>
      </c>
      <c r="D137" s="355"/>
      <c r="E137" s="468">
        <v>0</v>
      </c>
      <c r="F137" s="355"/>
      <c r="G137" s="356">
        <v>0</v>
      </c>
      <c r="H137" s="355"/>
      <c r="I137" s="356">
        <v>0</v>
      </c>
      <c r="J137" s="1175">
        <v>0</v>
      </c>
      <c r="K137" s="355">
        <v>0</v>
      </c>
      <c r="L137" s="469">
        <v>0</v>
      </c>
      <c r="M137" s="470">
        <v>0</v>
      </c>
      <c r="N137" s="355">
        <v>0</v>
      </c>
      <c r="O137" s="356">
        <v>0</v>
      </c>
      <c r="P137" s="356"/>
      <c r="Q137" s="482">
        <v>0</v>
      </c>
      <c r="R137" s="357">
        <f t="shared" si="17"/>
        <v>0</v>
      </c>
    </row>
    <row r="138" spans="1:18" ht="13.2" customHeight="1">
      <c r="A138" s="358" t="s">
        <v>931</v>
      </c>
      <c r="B138" s="732" t="s">
        <v>436</v>
      </c>
      <c r="C138" s="526" t="s">
        <v>556</v>
      </c>
      <c r="D138" s="359"/>
      <c r="E138" s="471">
        <v>0</v>
      </c>
      <c r="F138" s="359"/>
      <c r="G138" s="360">
        <v>0</v>
      </c>
      <c r="H138" s="359"/>
      <c r="I138" s="360">
        <v>0</v>
      </c>
      <c r="J138" s="1176">
        <v>0</v>
      </c>
      <c r="K138" s="359">
        <v>0</v>
      </c>
      <c r="L138" s="472">
        <v>0</v>
      </c>
      <c r="M138" s="473">
        <v>0</v>
      </c>
      <c r="N138" s="359">
        <v>0</v>
      </c>
      <c r="O138" s="360">
        <v>0</v>
      </c>
      <c r="P138" s="360"/>
      <c r="Q138" s="483">
        <v>0</v>
      </c>
      <c r="R138" s="361">
        <f t="shared" si="17"/>
        <v>0</v>
      </c>
    </row>
    <row r="139" spans="1:18" ht="13.2" customHeight="1">
      <c r="A139" s="350" t="s">
        <v>934</v>
      </c>
      <c r="B139" s="730" t="s">
        <v>439</v>
      </c>
      <c r="C139" s="524" t="s">
        <v>612</v>
      </c>
      <c r="D139" s="351"/>
      <c r="E139" s="465">
        <v>0</v>
      </c>
      <c r="F139" s="351"/>
      <c r="G139" s="352">
        <v>0</v>
      </c>
      <c r="H139" s="351"/>
      <c r="I139" s="352">
        <v>0</v>
      </c>
      <c r="J139" s="1174">
        <v>0</v>
      </c>
      <c r="K139" s="351">
        <v>0</v>
      </c>
      <c r="L139" s="466">
        <v>0</v>
      </c>
      <c r="M139" s="467">
        <v>0</v>
      </c>
      <c r="N139" s="351">
        <v>0</v>
      </c>
      <c r="O139" s="352">
        <v>0</v>
      </c>
      <c r="P139" s="352"/>
      <c r="Q139" s="481">
        <v>0</v>
      </c>
      <c r="R139" s="353">
        <f t="shared" si="17"/>
        <v>0</v>
      </c>
    </row>
    <row r="140" spans="1:18" ht="13.2" customHeight="1">
      <c r="A140" s="354" t="s">
        <v>644</v>
      </c>
      <c r="B140" s="731" t="s">
        <v>644</v>
      </c>
      <c r="C140" s="525" t="s">
        <v>613</v>
      </c>
      <c r="D140" s="355"/>
      <c r="E140" s="468">
        <v>0</v>
      </c>
      <c r="F140" s="355"/>
      <c r="G140" s="356">
        <v>0</v>
      </c>
      <c r="H140" s="355"/>
      <c r="I140" s="356">
        <v>0</v>
      </c>
      <c r="J140" s="1175">
        <v>0</v>
      </c>
      <c r="K140" s="355">
        <v>0</v>
      </c>
      <c r="L140" s="469">
        <v>0</v>
      </c>
      <c r="M140" s="470">
        <v>0</v>
      </c>
      <c r="N140" s="355">
        <v>0</v>
      </c>
      <c r="O140" s="356">
        <v>0</v>
      </c>
      <c r="P140" s="356"/>
      <c r="Q140" s="482">
        <v>0</v>
      </c>
      <c r="R140" s="357">
        <f t="shared" si="17"/>
        <v>0</v>
      </c>
    </row>
    <row r="141" spans="1:18" ht="13.2" customHeight="1">
      <c r="A141" s="354" t="s">
        <v>645</v>
      </c>
      <c r="B141" s="731" t="s">
        <v>645</v>
      </c>
      <c r="C141" s="525" t="s">
        <v>614</v>
      </c>
      <c r="D141" s="355"/>
      <c r="E141" s="468">
        <v>0</v>
      </c>
      <c r="F141" s="355"/>
      <c r="G141" s="356">
        <v>0</v>
      </c>
      <c r="H141" s="355"/>
      <c r="I141" s="356">
        <v>0</v>
      </c>
      <c r="J141" s="1175">
        <v>0</v>
      </c>
      <c r="K141" s="355">
        <v>0</v>
      </c>
      <c r="L141" s="469">
        <v>0</v>
      </c>
      <c r="M141" s="470">
        <v>0</v>
      </c>
      <c r="N141" s="355">
        <v>0</v>
      </c>
      <c r="O141" s="356">
        <v>0</v>
      </c>
      <c r="P141" s="356"/>
      <c r="Q141" s="482">
        <v>0</v>
      </c>
      <c r="R141" s="357">
        <f t="shared" si="17"/>
        <v>0</v>
      </c>
    </row>
    <row r="142" spans="1:18" ht="13.2" customHeight="1">
      <c r="A142" s="354" t="s">
        <v>646</v>
      </c>
      <c r="B142" s="731" t="s">
        <v>646</v>
      </c>
      <c r="C142" s="525" t="s">
        <v>615</v>
      </c>
      <c r="D142" s="355"/>
      <c r="E142" s="468">
        <v>0</v>
      </c>
      <c r="F142" s="355"/>
      <c r="G142" s="356">
        <v>0</v>
      </c>
      <c r="H142" s="355"/>
      <c r="I142" s="356">
        <v>0</v>
      </c>
      <c r="J142" s="1175">
        <v>0</v>
      </c>
      <c r="K142" s="355">
        <v>0</v>
      </c>
      <c r="L142" s="469">
        <v>0</v>
      </c>
      <c r="M142" s="470">
        <v>0</v>
      </c>
      <c r="N142" s="355">
        <v>0</v>
      </c>
      <c r="O142" s="356">
        <v>0</v>
      </c>
      <c r="P142" s="356"/>
      <c r="Q142" s="482">
        <v>0</v>
      </c>
      <c r="R142" s="357">
        <f t="shared" si="17"/>
        <v>0</v>
      </c>
    </row>
    <row r="143" spans="1:18" ht="13.2" customHeight="1">
      <c r="A143" s="358" t="s">
        <v>930</v>
      </c>
      <c r="B143" s="732">
        <v>389002</v>
      </c>
      <c r="C143" s="526" t="s">
        <v>611</v>
      </c>
      <c r="D143" s="359"/>
      <c r="E143" s="471">
        <v>0</v>
      </c>
      <c r="F143" s="359"/>
      <c r="G143" s="360">
        <v>0</v>
      </c>
      <c r="H143" s="359"/>
      <c r="I143" s="360">
        <v>0</v>
      </c>
      <c r="J143" s="1176">
        <v>0</v>
      </c>
      <c r="K143" s="359">
        <v>0</v>
      </c>
      <c r="L143" s="472">
        <v>0</v>
      </c>
      <c r="M143" s="473">
        <v>0</v>
      </c>
      <c r="N143" s="359">
        <v>339</v>
      </c>
      <c r="O143" s="360">
        <v>8814</v>
      </c>
      <c r="P143" s="360"/>
      <c r="Q143" s="483">
        <v>8814</v>
      </c>
      <c r="R143" s="361">
        <f t="shared" si="17"/>
        <v>8814</v>
      </c>
    </row>
    <row r="144" spans="1:18" s="479" customFormat="1" ht="15" customHeight="1" thickBot="1">
      <c r="A144" s="531"/>
      <c r="B144" s="735"/>
      <c r="C144" s="450" t="s">
        <v>639</v>
      </c>
      <c r="D144" s="451">
        <f>SUM(D134:D143)</f>
        <v>0</v>
      </c>
      <c r="E144" s="452">
        <f t="shared" ref="E144:R144" si="18">SUM(E134:E143)</f>
        <v>0</v>
      </c>
      <c r="F144" s="451">
        <f t="shared" si="18"/>
        <v>0</v>
      </c>
      <c r="G144" s="455">
        <f t="shared" si="18"/>
        <v>0</v>
      </c>
      <c r="H144" s="451">
        <f t="shared" si="18"/>
        <v>0</v>
      </c>
      <c r="I144" s="455">
        <f t="shared" si="18"/>
        <v>0</v>
      </c>
      <c r="J144" s="1173">
        <f t="shared" si="18"/>
        <v>0</v>
      </c>
      <c r="K144" s="451">
        <f t="shared" si="18"/>
        <v>0</v>
      </c>
      <c r="L144" s="453">
        <f t="shared" si="18"/>
        <v>10000</v>
      </c>
      <c r="M144" s="454">
        <f t="shared" si="18"/>
        <v>0</v>
      </c>
      <c r="N144" s="451">
        <f>SUM(N134:N143)</f>
        <v>1065</v>
      </c>
      <c r="O144" s="455">
        <f t="shared" ref="O144" si="19">SUM(O134:O143)</f>
        <v>27690</v>
      </c>
      <c r="P144" s="455">
        <f t="shared" ref="P144" si="20">SUM(P134:P143)</f>
        <v>0</v>
      </c>
      <c r="Q144" s="480">
        <f>SUM(Q134:Q143)</f>
        <v>27690</v>
      </c>
      <c r="R144" s="456">
        <f t="shared" si="18"/>
        <v>37690</v>
      </c>
    </row>
    <row r="145" spans="1:18" ht="7.2" customHeight="1" thickTop="1">
      <c r="A145" s="528"/>
      <c r="B145" s="736"/>
      <c r="C145" s="462"/>
      <c r="D145" s="529"/>
      <c r="E145" s="460"/>
      <c r="F145" s="535"/>
      <c r="G145" s="460"/>
      <c r="H145" s="535"/>
      <c r="I145" s="460"/>
      <c r="J145" s="460"/>
      <c r="K145" s="535"/>
      <c r="L145" s="460"/>
      <c r="M145" s="460"/>
      <c r="N145" s="529"/>
      <c r="O145" s="460"/>
      <c r="P145" s="460"/>
      <c r="Q145" s="459"/>
      <c r="R145" s="459"/>
    </row>
    <row r="146" spans="1:18" ht="13.2" customHeight="1">
      <c r="A146" s="350" t="s">
        <v>881</v>
      </c>
      <c r="B146" s="730">
        <v>300002</v>
      </c>
      <c r="C146" s="524" t="s">
        <v>562</v>
      </c>
      <c r="D146" s="351"/>
      <c r="E146" s="465">
        <v>0</v>
      </c>
      <c r="F146" s="351"/>
      <c r="G146" s="352">
        <v>0</v>
      </c>
      <c r="H146" s="351"/>
      <c r="I146" s="352">
        <v>0</v>
      </c>
      <c r="J146" s="1174">
        <v>0</v>
      </c>
      <c r="K146" s="351">
        <v>0</v>
      </c>
      <c r="L146" s="466">
        <v>0</v>
      </c>
      <c r="M146" s="467">
        <v>16145</v>
      </c>
      <c r="N146" s="351">
        <v>112</v>
      </c>
      <c r="O146" s="352">
        <v>2912</v>
      </c>
      <c r="P146" s="352"/>
      <c r="Q146" s="481">
        <v>2912</v>
      </c>
      <c r="R146" s="353">
        <f t="shared" ref="R146:R176" si="21">+L146+J146+E146+M146+Q146</f>
        <v>19057</v>
      </c>
    </row>
    <row r="147" spans="1:18" ht="13.2" customHeight="1">
      <c r="A147" s="354" t="s">
        <v>883</v>
      </c>
      <c r="B147" s="731">
        <v>300004</v>
      </c>
      <c r="C147" s="525" t="s">
        <v>564</v>
      </c>
      <c r="D147" s="355"/>
      <c r="E147" s="468">
        <v>0</v>
      </c>
      <c r="F147" s="355"/>
      <c r="G147" s="356">
        <v>0</v>
      </c>
      <c r="H147" s="355"/>
      <c r="I147" s="356">
        <v>0</v>
      </c>
      <c r="J147" s="1175">
        <v>0</v>
      </c>
      <c r="K147" s="355">
        <v>0</v>
      </c>
      <c r="L147" s="469">
        <v>0</v>
      </c>
      <c r="M147" s="470">
        <v>5514</v>
      </c>
      <c r="N147" s="355">
        <v>102</v>
      </c>
      <c r="O147" s="356">
        <v>2652</v>
      </c>
      <c r="P147" s="356"/>
      <c r="Q147" s="482">
        <v>2652</v>
      </c>
      <c r="R147" s="357">
        <f t="shared" si="21"/>
        <v>8166</v>
      </c>
    </row>
    <row r="148" spans="1:18" ht="13.2" customHeight="1">
      <c r="A148" s="354" t="s">
        <v>905</v>
      </c>
      <c r="B148" s="731">
        <v>390001</v>
      </c>
      <c r="C148" s="525" t="s">
        <v>586</v>
      </c>
      <c r="D148" s="355"/>
      <c r="E148" s="468">
        <v>0</v>
      </c>
      <c r="F148" s="355"/>
      <c r="G148" s="356">
        <v>0</v>
      </c>
      <c r="H148" s="355"/>
      <c r="I148" s="356">
        <v>0</v>
      </c>
      <c r="J148" s="1175">
        <v>0</v>
      </c>
      <c r="K148" s="355">
        <v>0</v>
      </c>
      <c r="L148" s="469">
        <v>0</v>
      </c>
      <c r="M148" s="470">
        <v>0</v>
      </c>
      <c r="N148" s="355">
        <v>92</v>
      </c>
      <c r="O148" s="356">
        <v>2392</v>
      </c>
      <c r="P148" s="356"/>
      <c r="Q148" s="482">
        <v>2392</v>
      </c>
      <c r="R148" s="357">
        <f t="shared" si="21"/>
        <v>2392</v>
      </c>
    </row>
    <row r="149" spans="1:18" ht="13.2" customHeight="1">
      <c r="A149" s="354" t="s">
        <v>849</v>
      </c>
      <c r="B149" s="731" t="s">
        <v>849</v>
      </c>
      <c r="C149" s="1146" t="s">
        <v>587</v>
      </c>
      <c r="D149" s="355"/>
      <c r="E149" s="468">
        <v>0</v>
      </c>
      <c r="F149" s="355"/>
      <c r="G149" s="356">
        <v>0</v>
      </c>
      <c r="H149" s="355"/>
      <c r="I149" s="356">
        <v>0</v>
      </c>
      <c r="J149" s="1175">
        <v>0</v>
      </c>
      <c r="K149" s="355">
        <v>0</v>
      </c>
      <c r="L149" s="469">
        <v>0</v>
      </c>
      <c r="M149" s="470">
        <v>35199</v>
      </c>
      <c r="N149" s="355">
        <v>55</v>
      </c>
      <c r="O149" s="356">
        <v>1430</v>
      </c>
      <c r="P149" s="356"/>
      <c r="Q149" s="482">
        <v>1430</v>
      </c>
      <c r="R149" s="357">
        <f t="shared" si="21"/>
        <v>36629</v>
      </c>
    </row>
    <row r="150" spans="1:18" ht="13.2" customHeight="1">
      <c r="A150" s="358" t="s">
        <v>906</v>
      </c>
      <c r="B150" s="732">
        <v>393001</v>
      </c>
      <c r="C150" s="526" t="s">
        <v>588</v>
      </c>
      <c r="D150" s="359"/>
      <c r="E150" s="471">
        <v>0</v>
      </c>
      <c r="F150" s="359"/>
      <c r="G150" s="360">
        <v>0</v>
      </c>
      <c r="H150" s="359"/>
      <c r="I150" s="360">
        <v>0</v>
      </c>
      <c r="J150" s="1176">
        <v>0</v>
      </c>
      <c r="K150" s="359">
        <v>0</v>
      </c>
      <c r="L150" s="472">
        <v>0</v>
      </c>
      <c r="M150" s="473">
        <v>0</v>
      </c>
      <c r="N150" s="359">
        <v>191</v>
      </c>
      <c r="O150" s="360">
        <v>4966</v>
      </c>
      <c r="P150" s="360"/>
      <c r="Q150" s="483">
        <v>4966</v>
      </c>
      <c r="R150" s="361">
        <f t="shared" si="21"/>
        <v>4966</v>
      </c>
    </row>
    <row r="151" spans="1:18" ht="13.2" customHeight="1">
      <c r="A151" s="350" t="s">
        <v>907</v>
      </c>
      <c r="B151" s="730">
        <v>393002</v>
      </c>
      <c r="C151" s="524" t="s">
        <v>589</v>
      </c>
      <c r="D151" s="351"/>
      <c r="E151" s="465">
        <v>0</v>
      </c>
      <c r="F151" s="351"/>
      <c r="G151" s="352">
        <v>0</v>
      </c>
      <c r="H151" s="351"/>
      <c r="I151" s="352">
        <v>0</v>
      </c>
      <c r="J151" s="1174">
        <v>0</v>
      </c>
      <c r="K151" s="351">
        <v>0</v>
      </c>
      <c r="L151" s="466">
        <v>0</v>
      </c>
      <c r="M151" s="467">
        <v>0</v>
      </c>
      <c r="N151" s="351">
        <v>115</v>
      </c>
      <c r="O151" s="352">
        <v>2990</v>
      </c>
      <c r="P151" s="352"/>
      <c r="Q151" s="481">
        <v>2990</v>
      </c>
      <c r="R151" s="353">
        <f t="shared" si="21"/>
        <v>2990</v>
      </c>
    </row>
    <row r="152" spans="1:18" ht="13.2" customHeight="1">
      <c r="A152" s="354" t="s">
        <v>908</v>
      </c>
      <c r="B152" s="731">
        <v>393003</v>
      </c>
      <c r="C152" s="525" t="s">
        <v>590</v>
      </c>
      <c r="D152" s="355"/>
      <c r="E152" s="468">
        <v>0</v>
      </c>
      <c r="F152" s="355"/>
      <c r="G152" s="356">
        <v>0</v>
      </c>
      <c r="H152" s="355"/>
      <c r="I152" s="356">
        <v>0</v>
      </c>
      <c r="J152" s="1175">
        <v>0</v>
      </c>
      <c r="K152" s="355">
        <v>0</v>
      </c>
      <c r="L152" s="469">
        <v>0</v>
      </c>
      <c r="M152" s="470">
        <v>0</v>
      </c>
      <c r="N152" s="355">
        <v>103</v>
      </c>
      <c r="O152" s="356">
        <v>2678</v>
      </c>
      <c r="P152" s="356"/>
      <c r="Q152" s="482">
        <v>2678</v>
      </c>
      <c r="R152" s="357">
        <f t="shared" si="21"/>
        <v>2678</v>
      </c>
    </row>
    <row r="153" spans="1:18" ht="13.2" customHeight="1">
      <c r="A153" s="354" t="s">
        <v>913</v>
      </c>
      <c r="B153" s="731">
        <v>395005</v>
      </c>
      <c r="C153" s="525" t="s">
        <v>595</v>
      </c>
      <c r="D153" s="355"/>
      <c r="E153" s="468">
        <v>0</v>
      </c>
      <c r="F153" s="355"/>
      <c r="G153" s="356">
        <v>0</v>
      </c>
      <c r="H153" s="355"/>
      <c r="I153" s="356">
        <v>0</v>
      </c>
      <c r="J153" s="1175">
        <v>0</v>
      </c>
      <c r="K153" s="355">
        <v>0</v>
      </c>
      <c r="L153" s="469">
        <v>10000</v>
      </c>
      <c r="M153" s="470">
        <v>13122</v>
      </c>
      <c r="N153" s="355">
        <v>1245</v>
      </c>
      <c r="O153" s="356">
        <v>32370</v>
      </c>
      <c r="P153" s="356"/>
      <c r="Q153" s="482">
        <v>32370</v>
      </c>
      <c r="R153" s="357">
        <f t="shared" si="21"/>
        <v>55492</v>
      </c>
    </row>
    <row r="154" spans="1:18" ht="13.2" customHeight="1">
      <c r="A154" s="354" t="s">
        <v>912</v>
      </c>
      <c r="B154" s="731">
        <v>395004</v>
      </c>
      <c r="C154" s="525" t="s">
        <v>594</v>
      </c>
      <c r="D154" s="355"/>
      <c r="E154" s="468">
        <v>0</v>
      </c>
      <c r="F154" s="355"/>
      <c r="G154" s="356">
        <v>0</v>
      </c>
      <c r="H154" s="355"/>
      <c r="I154" s="356">
        <v>0</v>
      </c>
      <c r="J154" s="1175">
        <v>0</v>
      </c>
      <c r="K154" s="355">
        <v>0</v>
      </c>
      <c r="L154" s="469">
        <v>0</v>
      </c>
      <c r="M154" s="470">
        <v>4207</v>
      </c>
      <c r="N154" s="355">
        <v>132</v>
      </c>
      <c r="O154" s="356">
        <v>3432</v>
      </c>
      <c r="P154" s="356"/>
      <c r="Q154" s="482">
        <v>3432</v>
      </c>
      <c r="R154" s="357">
        <f t="shared" si="21"/>
        <v>7639</v>
      </c>
    </row>
    <row r="155" spans="1:18" ht="13.2" customHeight="1">
      <c r="A155" s="358" t="s">
        <v>911</v>
      </c>
      <c r="B155" s="732">
        <v>395003</v>
      </c>
      <c r="C155" s="526" t="s">
        <v>593</v>
      </c>
      <c r="D155" s="359"/>
      <c r="E155" s="471">
        <v>0</v>
      </c>
      <c r="F155" s="359"/>
      <c r="G155" s="360">
        <v>0</v>
      </c>
      <c r="H155" s="359"/>
      <c r="I155" s="360">
        <v>0</v>
      </c>
      <c r="J155" s="1176">
        <v>0</v>
      </c>
      <c r="K155" s="359">
        <v>0</v>
      </c>
      <c r="L155" s="472">
        <v>0</v>
      </c>
      <c r="M155" s="473">
        <v>8610</v>
      </c>
      <c r="N155" s="359">
        <v>117</v>
      </c>
      <c r="O155" s="360">
        <v>3042</v>
      </c>
      <c r="P155" s="360"/>
      <c r="Q155" s="483">
        <v>3042</v>
      </c>
      <c r="R155" s="361">
        <f t="shared" si="21"/>
        <v>11652</v>
      </c>
    </row>
    <row r="156" spans="1:18" ht="13.2" customHeight="1">
      <c r="A156" s="350" t="s">
        <v>910</v>
      </c>
      <c r="B156" s="730">
        <v>395002</v>
      </c>
      <c r="C156" s="524" t="s">
        <v>592</v>
      </c>
      <c r="D156" s="351"/>
      <c r="E156" s="465">
        <v>0</v>
      </c>
      <c r="F156" s="351"/>
      <c r="G156" s="352">
        <v>0</v>
      </c>
      <c r="H156" s="351"/>
      <c r="I156" s="352">
        <v>0</v>
      </c>
      <c r="J156" s="1174">
        <v>0</v>
      </c>
      <c r="K156" s="351">
        <v>0</v>
      </c>
      <c r="L156" s="466">
        <v>0</v>
      </c>
      <c r="M156" s="467">
        <v>16100</v>
      </c>
      <c r="N156" s="351">
        <v>162</v>
      </c>
      <c r="O156" s="352">
        <v>4212</v>
      </c>
      <c r="P156" s="352"/>
      <c r="Q156" s="481">
        <v>4212</v>
      </c>
      <c r="R156" s="353">
        <f t="shared" si="21"/>
        <v>20312</v>
      </c>
    </row>
    <row r="157" spans="1:18" ht="13.2" customHeight="1">
      <c r="A157" s="354" t="s">
        <v>909</v>
      </c>
      <c r="B157" s="731">
        <v>395001</v>
      </c>
      <c r="C157" s="525" t="s">
        <v>591</v>
      </c>
      <c r="D157" s="355"/>
      <c r="E157" s="468">
        <v>0</v>
      </c>
      <c r="F157" s="355"/>
      <c r="G157" s="356">
        <v>0</v>
      </c>
      <c r="H157" s="355"/>
      <c r="I157" s="356">
        <v>0</v>
      </c>
      <c r="J157" s="1175">
        <v>0</v>
      </c>
      <c r="K157" s="355">
        <v>0</v>
      </c>
      <c r="L157" s="469">
        <v>0</v>
      </c>
      <c r="M157" s="470">
        <v>12831</v>
      </c>
      <c r="N157" s="355">
        <v>150</v>
      </c>
      <c r="O157" s="356">
        <v>3900</v>
      </c>
      <c r="P157" s="356"/>
      <c r="Q157" s="482">
        <v>3900</v>
      </c>
      <c r="R157" s="357">
        <f t="shared" si="21"/>
        <v>16731</v>
      </c>
    </row>
    <row r="158" spans="1:18" ht="13.2" customHeight="1">
      <c r="A158" s="354" t="s">
        <v>914</v>
      </c>
      <c r="B158" s="731">
        <v>395007</v>
      </c>
      <c r="C158" s="525" t="s">
        <v>596</v>
      </c>
      <c r="D158" s="355"/>
      <c r="E158" s="468">
        <v>0</v>
      </c>
      <c r="F158" s="355"/>
      <c r="G158" s="356">
        <v>0</v>
      </c>
      <c r="H158" s="355"/>
      <c r="I158" s="356">
        <v>0</v>
      </c>
      <c r="J158" s="1175">
        <v>0</v>
      </c>
      <c r="K158" s="355">
        <v>0</v>
      </c>
      <c r="L158" s="469">
        <v>10000</v>
      </c>
      <c r="M158" s="470">
        <v>4069</v>
      </c>
      <c r="N158" s="355">
        <v>241</v>
      </c>
      <c r="O158" s="356">
        <v>6266</v>
      </c>
      <c r="P158" s="356"/>
      <c r="Q158" s="482">
        <v>6266</v>
      </c>
      <c r="R158" s="357">
        <f t="shared" si="21"/>
        <v>20335</v>
      </c>
    </row>
    <row r="159" spans="1:18" ht="13.2" customHeight="1">
      <c r="A159" s="354" t="s">
        <v>915</v>
      </c>
      <c r="B159" s="731">
        <v>397001</v>
      </c>
      <c r="C159" s="1146" t="s">
        <v>597</v>
      </c>
      <c r="D159" s="355"/>
      <c r="E159" s="468">
        <v>0</v>
      </c>
      <c r="F159" s="355"/>
      <c r="G159" s="356">
        <v>0</v>
      </c>
      <c r="H159" s="355"/>
      <c r="I159" s="356">
        <v>0</v>
      </c>
      <c r="J159" s="1175">
        <v>0</v>
      </c>
      <c r="K159" s="355">
        <v>50</v>
      </c>
      <c r="L159" s="469">
        <v>11900</v>
      </c>
      <c r="M159" s="470">
        <v>0</v>
      </c>
      <c r="N159" s="355">
        <v>424</v>
      </c>
      <c r="O159" s="356">
        <v>11024</v>
      </c>
      <c r="P159" s="356"/>
      <c r="Q159" s="482">
        <v>11024</v>
      </c>
      <c r="R159" s="357">
        <f t="shared" si="21"/>
        <v>22924</v>
      </c>
    </row>
    <row r="160" spans="1:18" ht="13.2" customHeight="1">
      <c r="A160" s="358" t="s">
        <v>917</v>
      </c>
      <c r="B160" s="732">
        <v>398002</v>
      </c>
      <c r="C160" s="526" t="s">
        <v>599</v>
      </c>
      <c r="D160" s="359"/>
      <c r="E160" s="471">
        <v>0</v>
      </c>
      <c r="F160" s="359"/>
      <c r="G160" s="360">
        <v>0</v>
      </c>
      <c r="H160" s="359"/>
      <c r="I160" s="360">
        <v>0</v>
      </c>
      <c r="J160" s="1176">
        <v>0</v>
      </c>
      <c r="K160" s="359">
        <v>0</v>
      </c>
      <c r="L160" s="472">
        <v>0</v>
      </c>
      <c r="M160" s="473">
        <v>26149</v>
      </c>
      <c r="N160" s="359">
        <v>206</v>
      </c>
      <c r="O160" s="360">
        <v>5356</v>
      </c>
      <c r="P160" s="360"/>
      <c r="Q160" s="483">
        <v>5356</v>
      </c>
      <c r="R160" s="361">
        <f t="shared" si="21"/>
        <v>31505</v>
      </c>
    </row>
    <row r="161" spans="1:18" ht="13.2" customHeight="1">
      <c r="A161" s="350" t="s">
        <v>916</v>
      </c>
      <c r="B161" s="730">
        <v>398001</v>
      </c>
      <c r="C161" s="524" t="s">
        <v>598</v>
      </c>
      <c r="D161" s="351"/>
      <c r="E161" s="465">
        <v>0</v>
      </c>
      <c r="F161" s="351"/>
      <c r="G161" s="352">
        <v>0</v>
      </c>
      <c r="H161" s="351"/>
      <c r="I161" s="352">
        <v>0</v>
      </c>
      <c r="J161" s="1174">
        <v>0</v>
      </c>
      <c r="K161" s="351">
        <v>0</v>
      </c>
      <c r="L161" s="466">
        <v>0</v>
      </c>
      <c r="M161" s="467">
        <v>878</v>
      </c>
      <c r="N161" s="351">
        <v>205</v>
      </c>
      <c r="O161" s="352">
        <v>5330</v>
      </c>
      <c r="P161" s="352"/>
      <c r="Q161" s="481">
        <v>5330</v>
      </c>
      <c r="R161" s="353">
        <f t="shared" si="21"/>
        <v>6208</v>
      </c>
    </row>
    <row r="162" spans="1:18" ht="13.2" customHeight="1">
      <c r="A162" s="354" t="s">
        <v>918</v>
      </c>
      <c r="B162" s="731">
        <v>398003</v>
      </c>
      <c r="C162" s="525" t="s">
        <v>600</v>
      </c>
      <c r="D162" s="355"/>
      <c r="E162" s="468">
        <v>0</v>
      </c>
      <c r="F162" s="355"/>
      <c r="G162" s="356">
        <v>0</v>
      </c>
      <c r="H162" s="355"/>
      <c r="I162" s="356">
        <v>0</v>
      </c>
      <c r="J162" s="1175">
        <v>0</v>
      </c>
      <c r="K162" s="355">
        <v>0</v>
      </c>
      <c r="L162" s="469">
        <v>0</v>
      </c>
      <c r="M162" s="470">
        <v>16570</v>
      </c>
      <c r="N162" s="355">
        <v>209</v>
      </c>
      <c r="O162" s="356">
        <v>5434</v>
      </c>
      <c r="P162" s="356"/>
      <c r="Q162" s="482">
        <v>5434</v>
      </c>
      <c r="R162" s="357">
        <f t="shared" si="21"/>
        <v>22004</v>
      </c>
    </row>
    <row r="163" spans="1:18" ht="13.2" customHeight="1">
      <c r="A163" s="354" t="s">
        <v>921</v>
      </c>
      <c r="B163" s="731">
        <v>398006</v>
      </c>
      <c r="C163" s="525" t="s">
        <v>603</v>
      </c>
      <c r="D163" s="355"/>
      <c r="E163" s="468">
        <v>0</v>
      </c>
      <c r="F163" s="355"/>
      <c r="G163" s="356">
        <v>0</v>
      </c>
      <c r="H163" s="355"/>
      <c r="I163" s="356">
        <v>0</v>
      </c>
      <c r="J163" s="1175">
        <v>0</v>
      </c>
      <c r="K163" s="355">
        <v>0</v>
      </c>
      <c r="L163" s="469">
        <v>0</v>
      </c>
      <c r="M163" s="470">
        <v>12211</v>
      </c>
      <c r="N163" s="355">
        <v>202</v>
      </c>
      <c r="O163" s="356">
        <v>5252</v>
      </c>
      <c r="P163" s="356"/>
      <c r="Q163" s="482">
        <v>5252</v>
      </c>
      <c r="R163" s="357">
        <f t="shared" si="21"/>
        <v>17463</v>
      </c>
    </row>
    <row r="164" spans="1:18" ht="13.2" customHeight="1">
      <c r="A164" s="354" t="s">
        <v>922</v>
      </c>
      <c r="B164" s="731">
        <v>398007</v>
      </c>
      <c r="C164" s="525" t="s">
        <v>604</v>
      </c>
      <c r="D164" s="355"/>
      <c r="E164" s="468">
        <v>0</v>
      </c>
      <c r="F164" s="355"/>
      <c r="G164" s="356">
        <v>0</v>
      </c>
      <c r="H164" s="355"/>
      <c r="I164" s="356">
        <v>0</v>
      </c>
      <c r="J164" s="1175">
        <v>0</v>
      </c>
      <c r="K164" s="355">
        <v>0</v>
      </c>
      <c r="L164" s="469">
        <v>0</v>
      </c>
      <c r="M164" s="470">
        <v>0</v>
      </c>
      <c r="N164" s="355">
        <v>0</v>
      </c>
      <c r="O164" s="356">
        <v>0</v>
      </c>
      <c r="P164" s="356"/>
      <c r="Q164" s="482">
        <v>0</v>
      </c>
      <c r="R164" s="357">
        <f t="shared" si="21"/>
        <v>0</v>
      </c>
    </row>
    <row r="165" spans="1:18" ht="13.2" customHeight="1">
      <c r="A165" s="358" t="s">
        <v>923</v>
      </c>
      <c r="B165" s="732">
        <v>399001</v>
      </c>
      <c r="C165" s="526" t="s">
        <v>605</v>
      </c>
      <c r="D165" s="359"/>
      <c r="E165" s="471">
        <v>0</v>
      </c>
      <c r="F165" s="359"/>
      <c r="G165" s="360">
        <v>0</v>
      </c>
      <c r="H165" s="359"/>
      <c r="I165" s="360">
        <v>0</v>
      </c>
      <c r="J165" s="1176">
        <v>0</v>
      </c>
      <c r="K165" s="359">
        <v>0</v>
      </c>
      <c r="L165" s="472">
        <v>0</v>
      </c>
      <c r="M165" s="473">
        <v>24014</v>
      </c>
      <c r="N165" s="359">
        <v>117</v>
      </c>
      <c r="O165" s="360">
        <v>3042</v>
      </c>
      <c r="P165" s="360"/>
      <c r="Q165" s="483">
        <v>3042</v>
      </c>
      <c r="R165" s="361">
        <f t="shared" si="21"/>
        <v>27056</v>
      </c>
    </row>
    <row r="166" spans="1:18" ht="13.2" customHeight="1">
      <c r="A166" s="350" t="s">
        <v>924</v>
      </c>
      <c r="B166" s="730">
        <v>399002</v>
      </c>
      <c r="C166" s="524" t="s">
        <v>606</v>
      </c>
      <c r="D166" s="351"/>
      <c r="E166" s="465">
        <v>0</v>
      </c>
      <c r="F166" s="351"/>
      <c r="G166" s="352">
        <v>0</v>
      </c>
      <c r="H166" s="351"/>
      <c r="I166" s="352">
        <v>0</v>
      </c>
      <c r="J166" s="1174">
        <v>0</v>
      </c>
      <c r="K166" s="351">
        <v>0</v>
      </c>
      <c r="L166" s="466">
        <v>0</v>
      </c>
      <c r="M166" s="467">
        <v>4567</v>
      </c>
      <c r="N166" s="351">
        <v>151</v>
      </c>
      <c r="O166" s="352">
        <v>3926</v>
      </c>
      <c r="P166" s="352"/>
      <c r="Q166" s="481">
        <v>3926</v>
      </c>
      <c r="R166" s="353">
        <f t="shared" si="21"/>
        <v>8493</v>
      </c>
    </row>
    <row r="167" spans="1:18" ht="13.2" customHeight="1">
      <c r="A167" s="354" t="s">
        <v>925</v>
      </c>
      <c r="B167" s="731">
        <v>399003</v>
      </c>
      <c r="C167" s="525" t="s">
        <v>607</v>
      </c>
      <c r="D167" s="355"/>
      <c r="E167" s="468">
        <v>0</v>
      </c>
      <c r="F167" s="355"/>
      <c r="G167" s="356">
        <v>0</v>
      </c>
      <c r="H167" s="355"/>
      <c r="I167" s="356">
        <v>0</v>
      </c>
      <c r="J167" s="1175">
        <v>0</v>
      </c>
      <c r="K167" s="355">
        <v>9</v>
      </c>
      <c r="L167" s="469">
        <v>10000</v>
      </c>
      <c r="M167" s="470">
        <v>0</v>
      </c>
      <c r="N167" s="355">
        <v>371</v>
      </c>
      <c r="O167" s="356">
        <v>9646</v>
      </c>
      <c r="P167" s="356"/>
      <c r="Q167" s="482">
        <v>9646</v>
      </c>
      <c r="R167" s="357">
        <f t="shared" si="21"/>
        <v>19646</v>
      </c>
    </row>
    <row r="168" spans="1:18" ht="13.2" customHeight="1">
      <c r="A168" s="354" t="s">
        <v>926</v>
      </c>
      <c r="B168" s="731">
        <v>399004</v>
      </c>
      <c r="C168" s="525" t="s">
        <v>937</v>
      </c>
      <c r="D168" s="355"/>
      <c r="E168" s="468">
        <v>0</v>
      </c>
      <c r="F168" s="355"/>
      <c r="G168" s="356">
        <v>0</v>
      </c>
      <c r="H168" s="355"/>
      <c r="I168" s="356">
        <v>0</v>
      </c>
      <c r="J168" s="1175">
        <v>0</v>
      </c>
      <c r="K168" s="355">
        <v>0</v>
      </c>
      <c r="L168" s="469">
        <v>0</v>
      </c>
      <c r="M168" s="470">
        <v>28220</v>
      </c>
      <c r="N168" s="355">
        <v>121</v>
      </c>
      <c r="O168" s="356">
        <v>3146</v>
      </c>
      <c r="P168" s="356"/>
      <c r="Q168" s="482">
        <v>3146</v>
      </c>
      <c r="R168" s="357">
        <f t="shared" si="21"/>
        <v>31366</v>
      </c>
    </row>
    <row r="169" spans="1:18" ht="13.2" customHeight="1">
      <c r="A169" s="354" t="s">
        <v>927</v>
      </c>
      <c r="B169" s="731">
        <v>399005</v>
      </c>
      <c r="C169" s="1146" t="s">
        <v>608</v>
      </c>
      <c r="D169" s="355"/>
      <c r="E169" s="468">
        <v>0</v>
      </c>
      <c r="F169" s="355"/>
      <c r="G169" s="356">
        <v>0</v>
      </c>
      <c r="H169" s="355"/>
      <c r="I169" s="356">
        <v>0</v>
      </c>
      <c r="J169" s="1175">
        <v>0</v>
      </c>
      <c r="K169" s="355">
        <v>0</v>
      </c>
      <c r="L169" s="469">
        <v>0</v>
      </c>
      <c r="M169" s="470">
        <v>25953</v>
      </c>
      <c r="N169" s="355">
        <v>170</v>
      </c>
      <c r="O169" s="356">
        <v>4420</v>
      </c>
      <c r="P169" s="356"/>
      <c r="Q169" s="482">
        <v>4420</v>
      </c>
      <c r="R169" s="357">
        <f t="shared" si="21"/>
        <v>30373</v>
      </c>
    </row>
    <row r="170" spans="1:18" ht="13.2" customHeight="1">
      <c r="A170" s="358" t="s">
        <v>890</v>
      </c>
      <c r="B170" s="732">
        <v>368001</v>
      </c>
      <c r="C170" s="526" t="s">
        <v>571</v>
      </c>
      <c r="D170" s="359">
        <v>1</v>
      </c>
      <c r="E170" s="471">
        <v>21000</v>
      </c>
      <c r="F170" s="359">
        <v>1</v>
      </c>
      <c r="G170" s="360">
        <v>6000</v>
      </c>
      <c r="H170" s="359"/>
      <c r="I170" s="360">
        <v>0</v>
      </c>
      <c r="J170" s="1176">
        <v>6000</v>
      </c>
      <c r="K170" s="359">
        <v>0</v>
      </c>
      <c r="L170" s="472">
        <v>0</v>
      </c>
      <c r="M170" s="473">
        <v>188309</v>
      </c>
      <c r="N170" s="359">
        <v>32</v>
      </c>
      <c r="O170" s="360">
        <v>832</v>
      </c>
      <c r="P170" s="360"/>
      <c r="Q170" s="483">
        <v>832</v>
      </c>
      <c r="R170" s="361">
        <f t="shared" si="21"/>
        <v>216141</v>
      </c>
    </row>
    <row r="171" spans="1:18" ht="13.2" customHeight="1">
      <c r="A171" s="350" t="s">
        <v>889</v>
      </c>
      <c r="B171" s="730">
        <v>367001</v>
      </c>
      <c r="C171" s="524" t="s">
        <v>570</v>
      </c>
      <c r="D171" s="351"/>
      <c r="E171" s="465">
        <v>0</v>
      </c>
      <c r="F171" s="351"/>
      <c r="G171" s="352">
        <v>0</v>
      </c>
      <c r="H171" s="351"/>
      <c r="I171" s="352">
        <v>0</v>
      </c>
      <c r="J171" s="1174">
        <v>0</v>
      </c>
      <c r="K171" s="351">
        <v>0</v>
      </c>
      <c r="L171" s="466">
        <v>0</v>
      </c>
      <c r="M171" s="467">
        <v>0</v>
      </c>
      <c r="N171" s="351">
        <v>62</v>
      </c>
      <c r="O171" s="352">
        <v>1612</v>
      </c>
      <c r="P171" s="352"/>
      <c r="Q171" s="481">
        <v>1612</v>
      </c>
      <c r="R171" s="353">
        <f t="shared" si="21"/>
        <v>1612</v>
      </c>
    </row>
    <row r="172" spans="1:18" ht="13.2" customHeight="1">
      <c r="A172" s="354" t="s">
        <v>888</v>
      </c>
      <c r="B172" s="731">
        <v>364001</v>
      </c>
      <c r="C172" s="525" t="s">
        <v>569</v>
      </c>
      <c r="D172" s="355"/>
      <c r="E172" s="468">
        <v>0</v>
      </c>
      <c r="F172" s="355"/>
      <c r="G172" s="356">
        <v>0</v>
      </c>
      <c r="H172" s="355"/>
      <c r="I172" s="356">
        <v>0</v>
      </c>
      <c r="J172" s="1175">
        <v>0</v>
      </c>
      <c r="K172" s="355">
        <v>0</v>
      </c>
      <c r="L172" s="469">
        <v>0</v>
      </c>
      <c r="M172" s="470">
        <v>40409</v>
      </c>
      <c r="N172" s="355">
        <v>92</v>
      </c>
      <c r="O172" s="356">
        <v>2392</v>
      </c>
      <c r="P172" s="356"/>
      <c r="Q172" s="482">
        <v>2392</v>
      </c>
      <c r="R172" s="357">
        <f t="shared" si="21"/>
        <v>42801</v>
      </c>
    </row>
    <row r="173" spans="1:18" ht="13.2" customHeight="1">
      <c r="A173" s="354" t="s">
        <v>886</v>
      </c>
      <c r="B173" s="731">
        <v>363001</v>
      </c>
      <c r="C173" s="525" t="s">
        <v>567</v>
      </c>
      <c r="D173" s="355"/>
      <c r="E173" s="468">
        <v>0</v>
      </c>
      <c r="F173" s="355"/>
      <c r="G173" s="356">
        <v>0</v>
      </c>
      <c r="H173" s="355"/>
      <c r="I173" s="356">
        <v>0</v>
      </c>
      <c r="J173" s="1175">
        <v>0</v>
      </c>
      <c r="K173" s="355">
        <v>0</v>
      </c>
      <c r="L173" s="469">
        <v>0</v>
      </c>
      <c r="M173" s="470">
        <v>21481</v>
      </c>
      <c r="N173" s="355">
        <v>124</v>
      </c>
      <c r="O173" s="356">
        <v>3224</v>
      </c>
      <c r="P173" s="356"/>
      <c r="Q173" s="482">
        <v>3224</v>
      </c>
      <c r="R173" s="357">
        <f t="shared" si="21"/>
        <v>24705</v>
      </c>
    </row>
    <row r="174" spans="1:18" ht="13.2" customHeight="1">
      <c r="A174" s="354" t="s">
        <v>884</v>
      </c>
      <c r="B174" s="731">
        <v>360001</v>
      </c>
      <c r="C174" s="525" t="s">
        <v>565</v>
      </c>
      <c r="D174" s="355"/>
      <c r="E174" s="468">
        <v>0</v>
      </c>
      <c r="F174" s="355"/>
      <c r="G174" s="356">
        <v>0</v>
      </c>
      <c r="H174" s="355"/>
      <c r="I174" s="356">
        <v>0</v>
      </c>
      <c r="J174" s="1175">
        <v>0</v>
      </c>
      <c r="K174" s="355">
        <v>0</v>
      </c>
      <c r="L174" s="469">
        <v>10000</v>
      </c>
      <c r="M174" s="470">
        <v>0</v>
      </c>
      <c r="N174" s="355">
        <v>163</v>
      </c>
      <c r="O174" s="356">
        <v>4238</v>
      </c>
      <c r="P174" s="356"/>
      <c r="Q174" s="482">
        <v>4238</v>
      </c>
      <c r="R174" s="357">
        <f t="shared" si="21"/>
        <v>14238</v>
      </c>
    </row>
    <row r="175" spans="1:18" ht="13.2" customHeight="1">
      <c r="A175" s="358" t="s">
        <v>885</v>
      </c>
      <c r="B175" s="732">
        <v>361001</v>
      </c>
      <c r="C175" s="526" t="s">
        <v>566</v>
      </c>
      <c r="D175" s="359"/>
      <c r="E175" s="471">
        <v>0</v>
      </c>
      <c r="F175" s="359"/>
      <c r="G175" s="360">
        <v>0</v>
      </c>
      <c r="H175" s="359"/>
      <c r="I175" s="360">
        <v>0</v>
      </c>
      <c r="J175" s="1176">
        <v>0</v>
      </c>
      <c r="K175" s="359">
        <v>0</v>
      </c>
      <c r="L175" s="472">
        <v>10000</v>
      </c>
      <c r="M175" s="473">
        <v>0</v>
      </c>
      <c r="N175" s="359">
        <v>108</v>
      </c>
      <c r="O175" s="360">
        <v>2808</v>
      </c>
      <c r="P175" s="360"/>
      <c r="Q175" s="483">
        <v>2808</v>
      </c>
      <c r="R175" s="361">
        <f t="shared" si="21"/>
        <v>12808</v>
      </c>
    </row>
    <row r="176" spans="1:18" ht="13.2" customHeight="1">
      <c r="A176" s="350" t="s">
        <v>887</v>
      </c>
      <c r="B176" s="730">
        <v>363002</v>
      </c>
      <c r="C176" s="524" t="s">
        <v>568</v>
      </c>
      <c r="D176" s="351"/>
      <c r="E176" s="465">
        <v>0</v>
      </c>
      <c r="F176" s="351"/>
      <c r="G176" s="352">
        <v>0</v>
      </c>
      <c r="H176" s="351"/>
      <c r="I176" s="352">
        <v>0</v>
      </c>
      <c r="J176" s="1174">
        <v>0</v>
      </c>
      <c r="K176" s="351">
        <v>0</v>
      </c>
      <c r="L176" s="466">
        <v>0</v>
      </c>
      <c r="M176" s="467">
        <v>8748</v>
      </c>
      <c r="N176" s="351">
        <v>86</v>
      </c>
      <c r="O176" s="352">
        <v>2236</v>
      </c>
      <c r="P176" s="352"/>
      <c r="Q176" s="481">
        <v>2236</v>
      </c>
      <c r="R176" s="353">
        <f t="shared" si="21"/>
        <v>10984</v>
      </c>
    </row>
    <row r="177" spans="1:18" ht="13.2" customHeight="1">
      <c r="A177" s="354" t="s">
        <v>902</v>
      </c>
      <c r="B177" s="731">
        <v>385001</v>
      </c>
      <c r="C177" s="525" t="s">
        <v>583</v>
      </c>
      <c r="D177" s="355"/>
      <c r="E177" s="468">
        <v>0</v>
      </c>
      <c r="F177" s="355"/>
      <c r="G177" s="356">
        <v>0</v>
      </c>
      <c r="H177" s="355"/>
      <c r="I177" s="356">
        <v>0</v>
      </c>
      <c r="J177" s="1175">
        <v>0</v>
      </c>
      <c r="K177" s="355">
        <v>0</v>
      </c>
      <c r="L177" s="469">
        <v>0</v>
      </c>
      <c r="M177" s="470">
        <v>26592</v>
      </c>
      <c r="N177" s="355">
        <v>0</v>
      </c>
      <c r="O177" s="356">
        <v>0</v>
      </c>
      <c r="P177" s="356"/>
      <c r="Q177" s="482">
        <v>0</v>
      </c>
      <c r="R177" s="357">
        <f t="shared" ref="R177:R192" si="22">+L177+J177+E177+M177+Q177</f>
        <v>26592</v>
      </c>
    </row>
    <row r="178" spans="1:18" ht="13.2" customHeight="1">
      <c r="A178" s="354" t="s">
        <v>903</v>
      </c>
      <c r="B178" s="731">
        <v>385002</v>
      </c>
      <c r="C178" s="525" t="s">
        <v>584</v>
      </c>
      <c r="D178" s="355"/>
      <c r="E178" s="468">
        <v>0</v>
      </c>
      <c r="F178" s="355"/>
      <c r="G178" s="356">
        <v>0</v>
      </c>
      <c r="H178" s="355"/>
      <c r="I178" s="356">
        <v>0</v>
      </c>
      <c r="J178" s="1175">
        <v>0</v>
      </c>
      <c r="K178" s="355">
        <v>104</v>
      </c>
      <c r="L178" s="469">
        <v>24752</v>
      </c>
      <c r="M178" s="470">
        <v>32776</v>
      </c>
      <c r="N178" s="355">
        <v>430</v>
      </c>
      <c r="O178" s="356">
        <v>11180</v>
      </c>
      <c r="P178" s="356"/>
      <c r="Q178" s="482">
        <v>11180</v>
      </c>
      <c r="R178" s="357">
        <f t="shared" si="22"/>
        <v>68708</v>
      </c>
    </row>
    <row r="179" spans="1:18" ht="13.2" customHeight="1">
      <c r="A179" s="354" t="s">
        <v>904</v>
      </c>
      <c r="B179" s="731">
        <v>385003</v>
      </c>
      <c r="C179" s="1146" t="s">
        <v>585</v>
      </c>
      <c r="D179" s="355"/>
      <c r="E179" s="468">
        <v>0</v>
      </c>
      <c r="F179" s="355"/>
      <c r="G179" s="356">
        <v>0</v>
      </c>
      <c r="H179" s="355"/>
      <c r="I179" s="356">
        <v>0</v>
      </c>
      <c r="J179" s="1175">
        <v>0</v>
      </c>
      <c r="K179" s="355">
        <v>0</v>
      </c>
      <c r="L179" s="469">
        <v>0</v>
      </c>
      <c r="M179" s="470">
        <v>28972</v>
      </c>
      <c r="N179" s="355">
        <v>56</v>
      </c>
      <c r="O179" s="356">
        <v>1456</v>
      </c>
      <c r="P179" s="356"/>
      <c r="Q179" s="482">
        <v>1456</v>
      </c>
      <c r="R179" s="357">
        <f t="shared" si="22"/>
        <v>30428</v>
      </c>
    </row>
    <row r="180" spans="1:18" ht="13.2" customHeight="1">
      <c r="A180" s="358" t="s">
        <v>899</v>
      </c>
      <c r="B180" s="732">
        <v>381001</v>
      </c>
      <c r="C180" s="526" t="s">
        <v>580</v>
      </c>
      <c r="D180" s="359"/>
      <c r="E180" s="471">
        <v>0</v>
      </c>
      <c r="F180" s="359"/>
      <c r="G180" s="360">
        <v>0</v>
      </c>
      <c r="H180" s="359"/>
      <c r="I180" s="360">
        <v>0</v>
      </c>
      <c r="J180" s="1176">
        <v>0</v>
      </c>
      <c r="K180" s="359">
        <v>0</v>
      </c>
      <c r="L180" s="472">
        <v>0</v>
      </c>
      <c r="M180" s="473">
        <v>39169</v>
      </c>
      <c r="N180" s="359">
        <v>113</v>
      </c>
      <c r="O180" s="360">
        <v>2938</v>
      </c>
      <c r="P180" s="360"/>
      <c r="Q180" s="483">
        <v>2938</v>
      </c>
      <c r="R180" s="361">
        <f t="shared" si="22"/>
        <v>42107</v>
      </c>
    </row>
    <row r="181" spans="1:18" ht="13.2" customHeight="1">
      <c r="A181" s="350" t="s">
        <v>900</v>
      </c>
      <c r="B181" s="730">
        <v>382001</v>
      </c>
      <c r="C181" s="524" t="s">
        <v>581</v>
      </c>
      <c r="D181" s="351"/>
      <c r="E181" s="465">
        <v>0</v>
      </c>
      <c r="F181" s="351"/>
      <c r="G181" s="352">
        <v>0</v>
      </c>
      <c r="H181" s="351"/>
      <c r="I181" s="352">
        <v>0</v>
      </c>
      <c r="J181" s="1174">
        <v>0</v>
      </c>
      <c r="K181" s="351">
        <v>0</v>
      </c>
      <c r="L181" s="466">
        <v>10000</v>
      </c>
      <c r="M181" s="467">
        <v>101003</v>
      </c>
      <c r="N181" s="351">
        <v>493</v>
      </c>
      <c r="O181" s="352">
        <v>12818</v>
      </c>
      <c r="P181" s="352"/>
      <c r="Q181" s="481">
        <v>12818</v>
      </c>
      <c r="R181" s="353">
        <f t="shared" si="22"/>
        <v>123821</v>
      </c>
    </row>
    <row r="182" spans="1:18" ht="13.2" customHeight="1">
      <c r="A182" s="354" t="s">
        <v>901</v>
      </c>
      <c r="B182" s="731">
        <v>382002</v>
      </c>
      <c r="C182" s="525" t="s">
        <v>582</v>
      </c>
      <c r="D182" s="355"/>
      <c r="E182" s="468">
        <v>0</v>
      </c>
      <c r="F182" s="355"/>
      <c r="G182" s="356">
        <v>0</v>
      </c>
      <c r="H182" s="355"/>
      <c r="I182" s="356">
        <v>0</v>
      </c>
      <c r="J182" s="1175">
        <v>0</v>
      </c>
      <c r="K182" s="355">
        <v>0</v>
      </c>
      <c r="L182" s="469">
        <v>10000</v>
      </c>
      <c r="M182" s="470">
        <v>117684</v>
      </c>
      <c r="N182" s="355">
        <v>805</v>
      </c>
      <c r="O182" s="356">
        <v>20930</v>
      </c>
      <c r="P182" s="356"/>
      <c r="Q182" s="482">
        <v>20930</v>
      </c>
      <c r="R182" s="357">
        <f t="shared" si="22"/>
        <v>148614</v>
      </c>
    </row>
    <row r="183" spans="1:18" ht="13.2" customHeight="1">
      <c r="A183" s="354" t="s">
        <v>919</v>
      </c>
      <c r="B183" s="731">
        <v>398004</v>
      </c>
      <c r="C183" s="525" t="s">
        <v>601</v>
      </c>
      <c r="D183" s="355"/>
      <c r="E183" s="468">
        <v>0</v>
      </c>
      <c r="F183" s="355"/>
      <c r="G183" s="356">
        <v>0</v>
      </c>
      <c r="H183" s="355"/>
      <c r="I183" s="356">
        <v>0</v>
      </c>
      <c r="J183" s="1175">
        <v>0</v>
      </c>
      <c r="K183" s="355">
        <v>0</v>
      </c>
      <c r="L183" s="469">
        <v>0</v>
      </c>
      <c r="M183" s="470">
        <v>5605</v>
      </c>
      <c r="N183" s="355">
        <v>0</v>
      </c>
      <c r="O183" s="356">
        <v>0</v>
      </c>
      <c r="P183" s="356"/>
      <c r="Q183" s="482">
        <v>0</v>
      </c>
      <c r="R183" s="357">
        <f t="shared" si="22"/>
        <v>5605</v>
      </c>
    </row>
    <row r="184" spans="1:18" ht="13.2" customHeight="1">
      <c r="A184" s="354" t="s">
        <v>898</v>
      </c>
      <c r="B184" s="731">
        <v>374001</v>
      </c>
      <c r="C184" s="1146" t="s">
        <v>579</v>
      </c>
      <c r="D184" s="355"/>
      <c r="E184" s="468">
        <v>0</v>
      </c>
      <c r="F184" s="355"/>
      <c r="G184" s="356">
        <v>0</v>
      </c>
      <c r="H184" s="355"/>
      <c r="I184" s="356">
        <v>0</v>
      </c>
      <c r="J184" s="1175">
        <v>0</v>
      </c>
      <c r="K184" s="355">
        <v>0</v>
      </c>
      <c r="L184" s="469">
        <v>0</v>
      </c>
      <c r="M184" s="470">
        <v>24389</v>
      </c>
      <c r="N184" s="355">
        <v>85</v>
      </c>
      <c r="O184" s="356">
        <v>2210</v>
      </c>
      <c r="P184" s="356"/>
      <c r="Q184" s="482">
        <v>2210</v>
      </c>
      <c r="R184" s="357">
        <f t="shared" si="22"/>
        <v>26599</v>
      </c>
    </row>
    <row r="185" spans="1:18" ht="13.2" customHeight="1">
      <c r="A185" s="358" t="s">
        <v>896</v>
      </c>
      <c r="B185" s="732">
        <v>373001</v>
      </c>
      <c r="C185" s="526" t="s">
        <v>577</v>
      </c>
      <c r="D185" s="359"/>
      <c r="E185" s="471">
        <v>0</v>
      </c>
      <c r="F185" s="359"/>
      <c r="G185" s="360">
        <v>0</v>
      </c>
      <c r="H185" s="359"/>
      <c r="I185" s="360">
        <v>0</v>
      </c>
      <c r="J185" s="1176">
        <v>0</v>
      </c>
      <c r="K185" s="359">
        <v>0</v>
      </c>
      <c r="L185" s="472">
        <v>0</v>
      </c>
      <c r="M185" s="473">
        <v>9275</v>
      </c>
      <c r="N185" s="359">
        <v>110</v>
      </c>
      <c r="O185" s="360">
        <v>2860</v>
      </c>
      <c r="P185" s="360"/>
      <c r="Q185" s="483">
        <v>2860</v>
      </c>
      <c r="R185" s="361">
        <f t="shared" si="22"/>
        <v>12135</v>
      </c>
    </row>
    <row r="186" spans="1:18" ht="13.2" customHeight="1">
      <c r="A186" s="350" t="s">
        <v>897</v>
      </c>
      <c r="B186" s="730">
        <v>373002</v>
      </c>
      <c r="C186" s="524" t="s">
        <v>578</v>
      </c>
      <c r="D186" s="351"/>
      <c r="E186" s="465">
        <v>0</v>
      </c>
      <c r="F186" s="351"/>
      <c r="G186" s="352">
        <v>0</v>
      </c>
      <c r="H186" s="351"/>
      <c r="I186" s="352">
        <v>0</v>
      </c>
      <c r="J186" s="1174">
        <v>0</v>
      </c>
      <c r="K186" s="351">
        <v>0</v>
      </c>
      <c r="L186" s="466">
        <v>0</v>
      </c>
      <c r="M186" s="467">
        <v>15419</v>
      </c>
      <c r="N186" s="351">
        <v>119</v>
      </c>
      <c r="O186" s="352">
        <v>3094</v>
      </c>
      <c r="P186" s="352"/>
      <c r="Q186" s="481">
        <v>3094</v>
      </c>
      <c r="R186" s="353">
        <f t="shared" si="22"/>
        <v>18513</v>
      </c>
    </row>
    <row r="187" spans="1:18" ht="13.2" customHeight="1">
      <c r="A187" s="354" t="s">
        <v>891</v>
      </c>
      <c r="B187" s="731">
        <v>369001</v>
      </c>
      <c r="C187" s="525" t="s">
        <v>572</v>
      </c>
      <c r="D187" s="355"/>
      <c r="E187" s="468">
        <v>0</v>
      </c>
      <c r="F187" s="355"/>
      <c r="G187" s="356">
        <v>0</v>
      </c>
      <c r="H187" s="355"/>
      <c r="I187" s="356">
        <v>0</v>
      </c>
      <c r="J187" s="1175">
        <v>0</v>
      </c>
      <c r="K187" s="355">
        <v>0</v>
      </c>
      <c r="L187" s="469">
        <v>0</v>
      </c>
      <c r="M187" s="470">
        <v>55544</v>
      </c>
      <c r="N187" s="355">
        <v>156</v>
      </c>
      <c r="O187" s="356">
        <v>4056</v>
      </c>
      <c r="P187" s="356"/>
      <c r="Q187" s="482">
        <v>4056</v>
      </c>
      <c r="R187" s="357">
        <f t="shared" si="22"/>
        <v>59600</v>
      </c>
    </row>
    <row r="188" spans="1:18" ht="13.2" customHeight="1">
      <c r="A188" s="354" t="s">
        <v>892</v>
      </c>
      <c r="B188" s="731">
        <v>369002</v>
      </c>
      <c r="C188" s="525" t="s">
        <v>573</v>
      </c>
      <c r="D188" s="355"/>
      <c r="E188" s="468">
        <v>0</v>
      </c>
      <c r="F188" s="355"/>
      <c r="G188" s="356">
        <v>0</v>
      </c>
      <c r="H188" s="355"/>
      <c r="I188" s="356">
        <v>0</v>
      </c>
      <c r="J188" s="1175">
        <v>0</v>
      </c>
      <c r="K188" s="355">
        <v>0</v>
      </c>
      <c r="L188" s="469">
        <v>0</v>
      </c>
      <c r="M188" s="470">
        <v>17115</v>
      </c>
      <c r="N188" s="355">
        <v>120</v>
      </c>
      <c r="O188" s="356">
        <v>3120</v>
      </c>
      <c r="P188" s="356"/>
      <c r="Q188" s="482">
        <v>3120</v>
      </c>
      <c r="R188" s="357">
        <f t="shared" si="22"/>
        <v>20235</v>
      </c>
    </row>
    <row r="189" spans="1:18" ht="13.2" customHeight="1">
      <c r="A189" s="354" t="s">
        <v>893</v>
      </c>
      <c r="B189" s="731">
        <v>369003</v>
      </c>
      <c r="C189" s="1146" t="s">
        <v>574</v>
      </c>
      <c r="D189" s="355"/>
      <c r="E189" s="468">
        <v>0</v>
      </c>
      <c r="F189" s="355"/>
      <c r="G189" s="356">
        <v>0</v>
      </c>
      <c r="H189" s="355"/>
      <c r="I189" s="356">
        <v>0</v>
      </c>
      <c r="J189" s="1175">
        <v>0</v>
      </c>
      <c r="K189" s="355">
        <v>0</v>
      </c>
      <c r="L189" s="469">
        <v>0</v>
      </c>
      <c r="M189" s="470">
        <v>3798</v>
      </c>
      <c r="N189" s="355">
        <v>149</v>
      </c>
      <c r="O189" s="356">
        <v>3874</v>
      </c>
      <c r="P189" s="356"/>
      <c r="Q189" s="482">
        <v>3874</v>
      </c>
      <c r="R189" s="357">
        <f t="shared" si="22"/>
        <v>7672</v>
      </c>
    </row>
    <row r="190" spans="1:18" ht="13.2" customHeight="1">
      <c r="A190" s="358" t="s">
        <v>894</v>
      </c>
      <c r="B190" s="732">
        <v>369005</v>
      </c>
      <c r="C190" s="526" t="s">
        <v>575</v>
      </c>
      <c r="D190" s="359"/>
      <c r="E190" s="471">
        <v>0</v>
      </c>
      <c r="F190" s="359"/>
      <c r="G190" s="360">
        <v>0</v>
      </c>
      <c r="H190" s="359"/>
      <c r="I190" s="360">
        <v>0</v>
      </c>
      <c r="J190" s="1176">
        <v>0</v>
      </c>
      <c r="K190" s="359">
        <v>15</v>
      </c>
      <c r="L190" s="472">
        <v>10000</v>
      </c>
      <c r="M190" s="473">
        <v>46148</v>
      </c>
      <c r="N190" s="359">
        <v>346</v>
      </c>
      <c r="O190" s="360">
        <v>8996</v>
      </c>
      <c r="P190" s="360"/>
      <c r="Q190" s="483">
        <v>8996</v>
      </c>
      <c r="R190" s="361">
        <f t="shared" si="22"/>
        <v>65144</v>
      </c>
    </row>
    <row r="191" spans="1:18" ht="13.2" customHeight="1">
      <c r="A191" s="354" t="s">
        <v>895</v>
      </c>
      <c r="B191" s="731">
        <v>369006</v>
      </c>
      <c r="C191" s="525" t="s">
        <v>576</v>
      </c>
      <c r="D191" s="355"/>
      <c r="E191" s="468">
        <v>0</v>
      </c>
      <c r="F191" s="355"/>
      <c r="G191" s="356">
        <v>0</v>
      </c>
      <c r="H191" s="355"/>
      <c r="I191" s="356">
        <v>0</v>
      </c>
      <c r="J191" s="1175">
        <v>0</v>
      </c>
      <c r="K191" s="355">
        <v>0</v>
      </c>
      <c r="L191" s="469">
        <v>0</v>
      </c>
      <c r="M191" s="470">
        <v>73823</v>
      </c>
      <c r="N191" s="355">
        <v>187</v>
      </c>
      <c r="O191" s="356">
        <v>4862</v>
      </c>
      <c r="P191" s="356"/>
      <c r="Q191" s="482">
        <v>4862</v>
      </c>
      <c r="R191" s="357">
        <f t="shared" si="22"/>
        <v>78685</v>
      </c>
    </row>
    <row r="192" spans="1:18" ht="13.2" customHeight="1">
      <c r="A192" s="354" t="s">
        <v>666</v>
      </c>
      <c r="B192" s="731">
        <v>369007</v>
      </c>
      <c r="C192" s="525" t="s">
        <v>665</v>
      </c>
      <c r="D192" s="355"/>
      <c r="E192" s="468">
        <v>0</v>
      </c>
      <c r="F192" s="355"/>
      <c r="G192" s="356">
        <v>0</v>
      </c>
      <c r="H192" s="355"/>
      <c r="I192" s="356">
        <v>0</v>
      </c>
      <c r="J192" s="1175">
        <v>0</v>
      </c>
      <c r="K192" s="355">
        <v>0</v>
      </c>
      <c r="L192" s="469">
        <v>0</v>
      </c>
      <c r="M192" s="470">
        <v>37293</v>
      </c>
      <c r="N192" s="355">
        <v>112</v>
      </c>
      <c r="O192" s="356">
        <v>2912</v>
      </c>
      <c r="P192" s="356"/>
      <c r="Q192" s="482">
        <v>2912</v>
      </c>
      <c r="R192" s="357">
        <f t="shared" si="22"/>
        <v>40205</v>
      </c>
    </row>
    <row r="193" spans="1:18" ht="13.2" customHeight="1">
      <c r="A193" s="354" t="s">
        <v>1067</v>
      </c>
      <c r="B193" s="731">
        <v>398008</v>
      </c>
      <c r="C193" s="1146" t="s">
        <v>1026</v>
      </c>
      <c r="D193" s="355"/>
      <c r="E193" s="468">
        <v>0</v>
      </c>
      <c r="F193" s="355"/>
      <c r="G193" s="356">
        <v>0</v>
      </c>
      <c r="H193" s="355"/>
      <c r="I193" s="356">
        <v>0</v>
      </c>
      <c r="J193" s="1175">
        <v>0</v>
      </c>
      <c r="K193" s="355">
        <v>0</v>
      </c>
      <c r="L193" s="469">
        <v>10000</v>
      </c>
      <c r="M193" s="470">
        <v>0</v>
      </c>
      <c r="N193" s="850"/>
      <c r="O193" s="356">
        <v>0</v>
      </c>
      <c r="P193" s="356"/>
      <c r="Q193" s="482">
        <v>0</v>
      </c>
      <c r="R193" s="357">
        <f>+L193+J193+E193+M193+Q193</f>
        <v>10000</v>
      </c>
    </row>
    <row r="194" spans="1:18" ht="13.2" customHeight="1">
      <c r="A194" s="358" t="s">
        <v>1068</v>
      </c>
      <c r="B194" s="732">
        <v>382004</v>
      </c>
      <c r="C194" s="526" t="s">
        <v>1025</v>
      </c>
      <c r="D194" s="359"/>
      <c r="E194" s="471">
        <v>0</v>
      </c>
      <c r="F194" s="359"/>
      <c r="G194" s="360">
        <v>0</v>
      </c>
      <c r="H194" s="359"/>
      <c r="I194" s="360">
        <v>0</v>
      </c>
      <c r="J194" s="1176">
        <v>0</v>
      </c>
      <c r="K194" s="359">
        <v>0</v>
      </c>
      <c r="L194" s="472">
        <v>10000</v>
      </c>
      <c r="M194" s="473">
        <v>0</v>
      </c>
      <c r="N194" s="1170"/>
      <c r="O194" s="360">
        <v>0</v>
      </c>
      <c r="P194" s="360"/>
      <c r="Q194" s="483">
        <v>0</v>
      </c>
      <c r="R194" s="361">
        <f>+L194+J194+E194+M194+Q194</f>
        <v>10000</v>
      </c>
    </row>
    <row r="195" spans="1:18" s="479" customFormat="1" ht="15" customHeight="1" thickBot="1">
      <c r="A195" s="531"/>
      <c r="B195" s="735"/>
      <c r="C195" s="450" t="s">
        <v>480</v>
      </c>
      <c r="D195" s="451">
        <f t="shared" ref="D195:R195" si="23">SUM(D146:D194)</f>
        <v>1</v>
      </c>
      <c r="E195" s="452">
        <f t="shared" si="23"/>
        <v>21000</v>
      </c>
      <c r="F195" s="451">
        <f t="shared" si="23"/>
        <v>1</v>
      </c>
      <c r="G195" s="455">
        <f t="shared" si="23"/>
        <v>6000</v>
      </c>
      <c r="H195" s="451">
        <f t="shared" si="23"/>
        <v>0</v>
      </c>
      <c r="I195" s="455">
        <f t="shared" si="23"/>
        <v>0</v>
      </c>
      <c r="J195" s="1173">
        <f t="shared" si="23"/>
        <v>6000</v>
      </c>
      <c r="K195" s="451">
        <f t="shared" si="23"/>
        <v>178</v>
      </c>
      <c r="L195" s="453">
        <f t="shared" si="23"/>
        <v>136652</v>
      </c>
      <c r="M195" s="454">
        <f t="shared" si="23"/>
        <v>1147911</v>
      </c>
      <c r="N195" s="451">
        <f t="shared" si="23"/>
        <v>8941</v>
      </c>
      <c r="O195" s="455">
        <f t="shared" si="23"/>
        <v>232466</v>
      </c>
      <c r="P195" s="455">
        <f t="shared" si="23"/>
        <v>0</v>
      </c>
      <c r="Q195" s="480">
        <f t="shared" si="23"/>
        <v>232466</v>
      </c>
      <c r="R195" s="456">
        <f t="shared" si="23"/>
        <v>1544029</v>
      </c>
    </row>
    <row r="196" spans="1:18" ht="7.2" customHeight="1" thickTop="1">
      <c r="A196" s="528"/>
      <c r="B196" s="736"/>
      <c r="C196" s="462"/>
      <c r="D196" s="529"/>
      <c r="E196" s="463"/>
      <c r="F196" s="529"/>
      <c r="G196" s="463"/>
      <c r="H196" s="529"/>
      <c r="I196" s="463"/>
      <c r="J196" s="463"/>
      <c r="K196" s="532"/>
      <c r="L196" s="458"/>
      <c r="M196" s="463"/>
      <c r="N196" s="532"/>
      <c r="O196" s="463"/>
      <c r="P196" s="463"/>
      <c r="Q196" s="458"/>
      <c r="R196" s="464"/>
    </row>
    <row r="197" spans="1:18" s="479" customFormat="1" ht="15" customHeight="1" thickBot="1">
      <c r="A197" s="531"/>
      <c r="B197" s="735"/>
      <c r="C197" s="450" t="s">
        <v>336</v>
      </c>
      <c r="D197" s="451">
        <f t="shared" ref="D197:M197" si="24">+D74+D81+D91+D125+D132+D144+D195</f>
        <v>262</v>
      </c>
      <c r="E197" s="452">
        <f t="shared" si="24"/>
        <v>5502000</v>
      </c>
      <c r="F197" s="451">
        <f t="shared" si="24"/>
        <v>83</v>
      </c>
      <c r="G197" s="455">
        <f t="shared" si="24"/>
        <v>498000</v>
      </c>
      <c r="H197" s="451">
        <f t="shared" si="24"/>
        <v>0</v>
      </c>
      <c r="I197" s="455">
        <f t="shared" si="24"/>
        <v>0</v>
      </c>
      <c r="J197" s="1173">
        <f t="shared" si="24"/>
        <v>498000</v>
      </c>
      <c r="K197" s="451">
        <f t="shared" si="24"/>
        <v>25208</v>
      </c>
      <c r="L197" s="453">
        <f t="shared" si="24"/>
        <v>6545540</v>
      </c>
      <c r="M197" s="454">
        <f t="shared" si="24"/>
        <v>4000000</v>
      </c>
      <c r="N197" s="451">
        <f>+N74+N81+N91+N125+N132+N144+N195</f>
        <v>298484</v>
      </c>
      <c r="O197" s="455">
        <f>+O74+O81+O91+O125+O132+O144+O195</f>
        <v>7760584</v>
      </c>
      <c r="P197" s="455">
        <f>+P74+P81+P91+P125+P132+P144+P195</f>
        <v>0</v>
      </c>
      <c r="Q197" s="480">
        <f>+Q74+Q81+Q91+Q125+Q132+Q144+Q195</f>
        <v>7760584</v>
      </c>
      <c r="R197" s="456">
        <f>+R74+R81+R91+R125+R132+R144+R195</f>
        <v>24306124</v>
      </c>
    </row>
    <row r="198" spans="1:18" ht="13.8" thickTop="1"/>
  </sheetData>
  <sortState ref="A146:T194">
    <sortCondition ref="A146"/>
  </sortState>
  <mergeCells count="15">
    <mergeCell ref="M1:M2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1:L1"/>
    <mergeCell ref="K2:K3"/>
    <mergeCell ref="P2:P3"/>
    <mergeCell ref="Q2:Q3"/>
    <mergeCell ref="D2:D3"/>
  </mergeCells>
  <conditionalFormatting sqref="N5:N117 N125 N132:N145">
    <cfRule type="cellIs" dxfId="70" priority="39" operator="between">
      <formula>0.1</formula>
      <formula>10</formula>
    </cfRule>
  </conditionalFormatting>
  <conditionalFormatting sqref="N126">
    <cfRule type="cellIs" dxfId="69" priority="38" operator="between">
      <formula>0.1</formula>
      <formula>10</formula>
    </cfRule>
  </conditionalFormatting>
  <conditionalFormatting sqref="N118:N122">
    <cfRule type="cellIs" dxfId="68" priority="36" operator="between">
      <formula>0.1</formula>
      <formula>10</formula>
    </cfRule>
  </conditionalFormatting>
  <conditionalFormatting sqref="N123:N124">
    <cfRule type="cellIs" dxfId="67" priority="35" operator="between">
      <formula>0.1</formula>
      <formula>10</formula>
    </cfRule>
  </conditionalFormatting>
  <conditionalFormatting sqref="N127:N131">
    <cfRule type="cellIs" dxfId="66" priority="20" operator="between">
      <formula>0.1</formula>
      <formula>10</formula>
    </cfRule>
  </conditionalFormatting>
  <conditionalFormatting sqref="N146:N150">
    <cfRule type="cellIs" dxfId="65" priority="19" operator="between">
      <formula>0.1</formula>
      <formula>10</formula>
    </cfRule>
  </conditionalFormatting>
  <conditionalFormatting sqref="N151:N155">
    <cfRule type="cellIs" dxfId="64" priority="18" operator="between">
      <formula>0.1</formula>
      <formula>10</formula>
    </cfRule>
  </conditionalFormatting>
  <conditionalFormatting sqref="N156:N160">
    <cfRule type="cellIs" dxfId="63" priority="9" operator="between">
      <formula>0.1</formula>
      <formula>10</formula>
    </cfRule>
  </conditionalFormatting>
  <conditionalFormatting sqref="N161:N165">
    <cfRule type="cellIs" dxfId="62" priority="8" operator="between">
      <formula>0.1</formula>
      <formula>10</formula>
    </cfRule>
  </conditionalFormatting>
  <conditionalFormatting sqref="N166:N170">
    <cfRule type="cellIs" dxfId="61" priority="7" operator="between">
      <formula>0.1</formula>
      <formula>10</formula>
    </cfRule>
  </conditionalFormatting>
  <conditionalFormatting sqref="N171:N175">
    <cfRule type="cellIs" dxfId="60" priority="6" operator="between">
      <formula>0.1</formula>
      <formula>10</formula>
    </cfRule>
  </conditionalFormatting>
  <conditionalFormatting sqref="N176:N180">
    <cfRule type="cellIs" dxfId="59" priority="5" operator="between">
      <formula>0.1</formula>
      <formula>10</formula>
    </cfRule>
  </conditionalFormatting>
  <conditionalFormatting sqref="N181:N185">
    <cfRule type="cellIs" dxfId="58" priority="3" operator="between">
      <formula>0.1</formula>
      <formula>10</formula>
    </cfRule>
  </conditionalFormatting>
  <conditionalFormatting sqref="N186:N190">
    <cfRule type="cellIs" dxfId="57" priority="2" operator="between">
      <formula>0.1</formula>
      <formula>10</formula>
    </cfRule>
  </conditionalFormatting>
  <conditionalFormatting sqref="N191:N194">
    <cfRule type="cellIs" dxfId="56" priority="1" operator="between">
      <formula>0.1</formula>
      <formula>10</formula>
    </cfRule>
  </conditionalFormatting>
  <printOptions horizontalCentered="1"/>
  <pageMargins left="0.25" right="0.2" top="0.8" bottom="0.5" header="0.35" footer="0.35"/>
  <pageSetup paperSize="5" scale="66" firstPageNumber="35" orientation="portrait" r:id="rId1"/>
  <headerFooter alignWithMargins="0">
    <oddHeader>&amp;L&amp;"Arial,Bold"&amp;18&amp;K000000Table 4:  FY2016-17 Budget Letter 
Level 4 Supplementary Allocations (March 2017)</oddHeader>
    <oddFooter>&amp;R&amp;P</oddFooter>
  </headerFooter>
  <rowBreaks count="1" manualBreakCount="1">
    <brk id="102" max="17" man="1"/>
  </rowBreaks>
  <colBreaks count="1" manualBreakCount="1">
    <brk id="10" max="19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8"/>
  <sheetViews>
    <sheetView zoomScaleNormal="100" zoomScaleSheetLayoutView="80" workbookViewId="0">
      <pane xSplit="2" ySplit="4" topLeftCell="C5" activePane="bottomRight" state="frozen"/>
      <selection activeCell="A4" sqref="A4"/>
      <selection pane="topRight" activeCell="A4" sqref="A4"/>
      <selection pane="bottomLeft" activeCell="A4" sqref="A4"/>
      <selection pane="bottomRight" activeCell="C5" sqref="C5"/>
    </sheetView>
  </sheetViews>
  <sheetFormatPr defaultColWidth="8.88671875" defaultRowHeight="13.2"/>
  <cols>
    <col min="1" max="1" width="7" style="146" bestFit="1" customWidth="1"/>
    <col min="2" max="2" width="20.109375" style="146" customWidth="1"/>
    <col min="3" max="14" width="14.44140625" style="146" customWidth="1"/>
    <col min="15" max="24" width="14.88671875" style="146" customWidth="1"/>
    <col min="25" max="16384" width="8.88671875" style="146"/>
  </cols>
  <sheetData>
    <row r="1" spans="1:24" ht="23.4" customHeight="1">
      <c r="A1" s="1298" t="s">
        <v>741</v>
      </c>
      <c r="B1" s="1298"/>
      <c r="C1" s="1305" t="s">
        <v>451</v>
      </c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  <c r="O1" s="1307" t="s">
        <v>451</v>
      </c>
      <c r="P1" s="1305"/>
      <c r="Q1" s="1305"/>
      <c r="R1" s="1305"/>
      <c r="S1" s="1305"/>
      <c r="T1" s="1305"/>
      <c r="U1" s="1305"/>
      <c r="V1" s="1305"/>
      <c r="W1" s="1305"/>
      <c r="X1" s="1306"/>
    </row>
    <row r="2" spans="1:24" ht="30" customHeight="1">
      <c r="A2" s="1298"/>
      <c r="B2" s="1298"/>
      <c r="C2" s="634"/>
      <c r="D2" s="634"/>
      <c r="E2" s="635"/>
      <c r="F2" s="125"/>
      <c r="G2" s="125"/>
      <c r="H2" s="125"/>
      <c r="I2" s="1302" t="s">
        <v>300</v>
      </c>
      <c r="J2" s="1303"/>
      <c r="K2" s="1304"/>
      <c r="L2" s="125"/>
      <c r="M2" s="636"/>
      <c r="N2" s="637"/>
      <c r="O2" s="1299" t="s">
        <v>749</v>
      </c>
      <c r="P2" s="1301"/>
      <c r="Q2" s="636"/>
      <c r="R2" s="636"/>
      <c r="S2" s="636"/>
      <c r="T2" s="636"/>
      <c r="U2" s="1299" t="s">
        <v>450</v>
      </c>
      <c r="V2" s="1300"/>
      <c r="W2" s="1301"/>
      <c r="X2" s="637"/>
    </row>
    <row r="3" spans="1:24" ht="178.2" customHeight="1">
      <c r="A3" s="1298"/>
      <c r="B3" s="1298"/>
      <c r="C3" s="633" t="s">
        <v>833</v>
      </c>
      <c r="D3" s="632" t="s">
        <v>750</v>
      </c>
      <c r="E3" s="630" t="s">
        <v>756</v>
      </c>
      <c r="F3" s="632" t="s">
        <v>632</v>
      </c>
      <c r="G3" s="632" t="s">
        <v>449</v>
      </c>
      <c r="H3" s="630" t="s">
        <v>751</v>
      </c>
      <c r="I3" s="310" t="s">
        <v>834</v>
      </c>
      <c r="J3" s="310" t="s">
        <v>835</v>
      </c>
      <c r="K3" s="310" t="s">
        <v>302</v>
      </c>
      <c r="L3" s="632" t="s">
        <v>744</v>
      </c>
      <c r="M3" s="713" t="s">
        <v>836</v>
      </c>
      <c r="N3" s="632" t="s">
        <v>745</v>
      </c>
      <c r="O3" s="311" t="s">
        <v>442</v>
      </c>
      <c r="P3" s="311" t="s">
        <v>447</v>
      </c>
      <c r="Q3" s="312" t="s">
        <v>682</v>
      </c>
      <c r="R3" s="312" t="s">
        <v>359</v>
      </c>
      <c r="S3" s="312" t="s">
        <v>362</v>
      </c>
      <c r="T3" s="312" t="s">
        <v>301</v>
      </c>
      <c r="U3" s="631" t="s">
        <v>680</v>
      </c>
      <c r="V3" s="631" t="s">
        <v>779</v>
      </c>
      <c r="W3" s="631" t="s">
        <v>641</v>
      </c>
      <c r="X3" s="312" t="s">
        <v>683</v>
      </c>
    </row>
    <row r="4" spans="1:24">
      <c r="A4" s="638"/>
      <c r="B4" s="639"/>
      <c r="C4" s="640">
        <v>1</v>
      </c>
      <c r="D4" s="640">
        <f t="shared" ref="D4:H4" si="0">C4+1</f>
        <v>2</v>
      </c>
      <c r="E4" s="640">
        <f t="shared" si="0"/>
        <v>3</v>
      </c>
      <c r="F4" s="640">
        <f t="shared" si="0"/>
        <v>4</v>
      </c>
      <c r="G4" s="640">
        <f t="shared" si="0"/>
        <v>5</v>
      </c>
      <c r="H4" s="640">
        <f t="shared" si="0"/>
        <v>6</v>
      </c>
      <c r="I4" s="640">
        <f t="shared" ref="I4" si="1">H4+1</f>
        <v>7</v>
      </c>
      <c r="J4" s="640">
        <f t="shared" ref="J4" si="2">I4+1</f>
        <v>8</v>
      </c>
      <c r="K4" s="640">
        <f t="shared" ref="K4" si="3">J4+1</f>
        <v>9</v>
      </c>
      <c r="L4" s="640">
        <f t="shared" ref="L4" si="4">K4+1</f>
        <v>10</v>
      </c>
      <c r="M4" s="640">
        <f t="shared" ref="M4:N4" si="5">L4+1</f>
        <v>11</v>
      </c>
      <c r="N4" s="640">
        <f t="shared" si="5"/>
        <v>12</v>
      </c>
      <c r="O4" s="640">
        <f t="shared" ref="O4" si="6">N4+1</f>
        <v>13</v>
      </c>
      <c r="P4" s="640">
        <f t="shared" ref="P4" si="7">O4+1</f>
        <v>14</v>
      </c>
      <c r="Q4" s="640">
        <f t="shared" ref="Q4" si="8">P4+1</f>
        <v>15</v>
      </c>
      <c r="R4" s="640">
        <f t="shared" ref="R4" si="9">Q4+1</f>
        <v>16</v>
      </c>
      <c r="S4" s="640">
        <f t="shared" ref="S4" si="10">R4+1</f>
        <v>17</v>
      </c>
      <c r="T4" s="640">
        <f t="shared" ref="T4" si="11">S4+1</f>
        <v>18</v>
      </c>
      <c r="U4" s="640">
        <f t="shared" ref="U4" si="12">T4+1</f>
        <v>19</v>
      </c>
      <c r="V4" s="640">
        <f t="shared" ref="V4" si="13">U4+1</f>
        <v>20</v>
      </c>
      <c r="W4" s="640">
        <f t="shared" ref="W4" si="14">V4+1</f>
        <v>21</v>
      </c>
      <c r="X4" s="640">
        <f t="shared" ref="X4" si="15">W4+1</f>
        <v>22</v>
      </c>
    </row>
    <row r="5" spans="1:24" ht="28.2" customHeight="1">
      <c r="A5" s="641">
        <v>318001</v>
      </c>
      <c r="B5" s="642" t="s">
        <v>743</v>
      </c>
      <c r="C5" s="643">
        <f>+'8_2.1.16 SIS'!AU72</f>
        <v>1419</v>
      </c>
      <c r="D5" s="644">
        <f>'3_Levels 1&amp;2'!AM73</f>
        <v>4525.8236092979241</v>
      </c>
      <c r="E5" s="644">
        <f>C5*ROUND(D5,0)</f>
        <v>6422394</v>
      </c>
      <c r="F5" s="644">
        <v>605.97185873605952</v>
      </c>
      <c r="G5" s="644">
        <f>F5*C5</f>
        <v>859874.06754646846</v>
      </c>
      <c r="H5" s="645">
        <f>ROUND(E5+G5,0)</f>
        <v>7282268</v>
      </c>
      <c r="I5" s="646">
        <f>'[8]October Mid-Year Adj'!$J74</f>
        <v>143690</v>
      </c>
      <c r="J5" s="646">
        <f>'[8]February Mid-Year Adj'!$J74</f>
        <v>-2566</v>
      </c>
      <c r="K5" s="647">
        <f>SUM(I5:J5)</f>
        <v>141124</v>
      </c>
      <c r="L5" s="645">
        <f>+H5+K5</f>
        <v>7423392</v>
      </c>
      <c r="M5" s="644">
        <f>VLOOKUP($A5,'[37]Summary for 16-17 MFP'!$A$78:$N$188,14,FALSE)</f>
        <v>0</v>
      </c>
      <c r="N5" s="645">
        <f>SUM(L5:M5)</f>
        <v>7423392</v>
      </c>
      <c r="O5" s="648">
        <f>+'4_Level 4'!E76</f>
        <v>0</v>
      </c>
      <c r="P5" s="648">
        <f>+'4_Level 4'!Q76</f>
        <v>17680</v>
      </c>
      <c r="Q5" s="645">
        <f>ROUND(SUM(N5:P5),0)</f>
        <v>7441072</v>
      </c>
      <c r="R5" s="646">
        <v>4866632</v>
      </c>
      <c r="S5" s="646">
        <f>+Q5-R5</f>
        <v>2574440</v>
      </c>
      <c r="T5" s="645">
        <v>643610</v>
      </c>
      <c r="U5" s="644">
        <f>+'4_Level 4'!J76</f>
        <v>0</v>
      </c>
      <c r="V5" s="644">
        <f>+'4_Level 4'!L76</f>
        <v>10000</v>
      </c>
      <c r="W5" s="644">
        <f>+'4_Level 4'!M76</f>
        <v>0</v>
      </c>
      <c r="X5" s="645">
        <f>+Q5+U5+V5+W5</f>
        <v>7451072</v>
      </c>
    </row>
    <row r="6" spans="1:24" ht="28.2" customHeight="1">
      <c r="A6" s="649">
        <v>319001</v>
      </c>
      <c r="B6" s="650" t="s">
        <v>742</v>
      </c>
      <c r="C6" s="643">
        <f>+'8_2.1.16 SIS'!AV73</f>
        <v>675</v>
      </c>
      <c r="D6" s="644">
        <f>'3_Levels 1&amp;2'!AM73</f>
        <v>4525.8236092979241</v>
      </c>
      <c r="E6" s="644">
        <f>C6*ROUND(D6,0)</f>
        <v>3055050</v>
      </c>
      <c r="F6" s="644">
        <v>699.89832861189802</v>
      </c>
      <c r="G6" s="644">
        <f>F6*C6</f>
        <v>472431.37181303115</v>
      </c>
      <c r="H6" s="645">
        <f>ROUND(E6+G6,0)</f>
        <v>3527481</v>
      </c>
      <c r="I6" s="646">
        <f>'[8]October Mid-Year Adj'!$J75</f>
        <v>182900</v>
      </c>
      <c r="J6" s="646">
        <f>'[8]February Mid-Year Adj'!$J75</f>
        <v>-49644</v>
      </c>
      <c r="K6" s="647">
        <f>SUM(I6:J6)</f>
        <v>133256</v>
      </c>
      <c r="L6" s="645">
        <f>+H6+K6</f>
        <v>3660737</v>
      </c>
      <c r="M6" s="644">
        <v>-21323</v>
      </c>
      <c r="N6" s="645">
        <f>SUM(L6:M6)</f>
        <v>3639414</v>
      </c>
      <c r="O6" s="648">
        <f>+'4_Level 4'!E77</f>
        <v>0</v>
      </c>
      <c r="P6" s="648">
        <f>+'4_Level 4'!Q77</f>
        <v>11180</v>
      </c>
      <c r="Q6" s="645">
        <f>ROUND(SUM(N6:P6),0)</f>
        <v>3650594</v>
      </c>
      <c r="R6" s="646">
        <v>2344896</v>
      </c>
      <c r="S6" s="646">
        <f>+Q6-R6</f>
        <v>1305698</v>
      </c>
      <c r="T6" s="645">
        <v>326425</v>
      </c>
      <c r="U6" s="644">
        <f>+'4_Level 4'!J77</f>
        <v>0</v>
      </c>
      <c r="V6" s="644">
        <f>+'4_Level 4'!L77</f>
        <v>10000</v>
      </c>
      <c r="W6" s="644">
        <f>+'4_Level 4'!M77</f>
        <v>0</v>
      </c>
      <c r="X6" s="645">
        <f>+Q6+U6+V6+W6</f>
        <v>3660594</v>
      </c>
    </row>
    <row r="7" spans="1:24" s="330" customFormat="1" ht="28.2" customHeight="1" thickBot="1">
      <c r="A7" s="651"/>
      <c r="B7" s="651" t="s">
        <v>119</v>
      </c>
      <c r="C7" s="652">
        <f>SUM(C5:C6)</f>
        <v>2094</v>
      </c>
      <c r="D7" s="331"/>
      <c r="E7" s="332">
        <f>SUM(E5:E6)</f>
        <v>9477444</v>
      </c>
      <c r="F7" s="332"/>
      <c r="G7" s="332">
        <f t="shared" ref="G7:X7" si="16">SUM(G5:G6)</f>
        <v>1332305.4393594996</v>
      </c>
      <c r="H7" s="333">
        <f t="shared" si="16"/>
        <v>10809749</v>
      </c>
      <c r="I7" s="334">
        <f t="shared" si="16"/>
        <v>326590</v>
      </c>
      <c r="J7" s="334">
        <f t="shared" si="16"/>
        <v>-52210</v>
      </c>
      <c r="K7" s="335">
        <f t="shared" si="16"/>
        <v>274380</v>
      </c>
      <c r="L7" s="333">
        <f t="shared" si="16"/>
        <v>11084129</v>
      </c>
      <c r="M7" s="332">
        <f>SUM(M5:M6)</f>
        <v>-21323</v>
      </c>
      <c r="N7" s="333">
        <f t="shared" si="16"/>
        <v>11062806</v>
      </c>
      <c r="O7" s="653">
        <f t="shared" si="16"/>
        <v>0</v>
      </c>
      <c r="P7" s="653">
        <f t="shared" si="16"/>
        <v>28860</v>
      </c>
      <c r="Q7" s="333">
        <f t="shared" si="16"/>
        <v>11091666</v>
      </c>
      <c r="R7" s="334">
        <f t="shared" si="16"/>
        <v>7211528</v>
      </c>
      <c r="S7" s="334">
        <f t="shared" si="16"/>
        <v>3880138</v>
      </c>
      <c r="T7" s="333">
        <f t="shared" si="16"/>
        <v>970035</v>
      </c>
      <c r="U7" s="332">
        <f t="shared" si="16"/>
        <v>0</v>
      </c>
      <c r="V7" s="332">
        <f t="shared" si="16"/>
        <v>20000</v>
      </c>
      <c r="W7" s="332">
        <f t="shared" si="16"/>
        <v>0</v>
      </c>
      <c r="X7" s="333">
        <f t="shared" si="16"/>
        <v>11111666</v>
      </c>
    </row>
    <row r="8" spans="1:24" ht="13.8" thickTop="1"/>
  </sheetData>
  <mergeCells count="6">
    <mergeCell ref="A1:B3"/>
    <mergeCell ref="U2:W2"/>
    <mergeCell ref="O2:P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&amp;L&amp;"Arial,Bold"&amp;20&amp;K000000FY2016-17 MFP Budget Letter
March 2017&amp;R
</oddHeader>
    <oddFooter>&amp;R&amp;12&amp;P</oddFooter>
  </headerFooter>
  <colBreaks count="1" manualBreakCount="1">
    <brk id="14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15"/>
  <sheetViews>
    <sheetView zoomScaleNormal="100" zoomScaleSheetLayoutView="80" workbookViewId="0">
      <pane xSplit="2" ySplit="5" topLeftCell="C6" activePane="bottomRight" state="frozen"/>
      <selection activeCell="A4" sqref="A4"/>
      <selection pane="topRight" activeCell="A4" sqref="A4"/>
      <selection pane="bottomLeft" activeCell="A4" sqref="A4"/>
      <selection pane="bottomRight" activeCell="C6" sqref="C6"/>
    </sheetView>
  </sheetViews>
  <sheetFormatPr defaultColWidth="8.88671875" defaultRowHeight="13.2"/>
  <cols>
    <col min="1" max="1" width="7" style="136" bestFit="1" customWidth="1"/>
    <col min="2" max="2" width="23.33203125" style="136" customWidth="1"/>
    <col min="3" max="3" width="12.109375" style="136" bestFit="1" customWidth="1"/>
    <col min="4" max="4" width="6" style="136" customWidth="1"/>
    <col min="5" max="5" width="14" style="136" customWidth="1"/>
    <col min="6" max="6" width="6" style="136" customWidth="1"/>
    <col min="7" max="7" width="14" style="136" customWidth="1"/>
    <col min="8" max="8" width="9.33203125" style="136" customWidth="1"/>
    <col min="9" max="9" width="6" style="136" customWidth="1"/>
    <col min="10" max="10" width="11.33203125" style="136" customWidth="1"/>
    <col min="11" max="11" width="9.33203125" style="136" customWidth="1"/>
    <col min="12" max="12" width="6" style="136" customWidth="1"/>
    <col min="13" max="13" width="11.33203125" style="136" customWidth="1"/>
    <col min="14" max="14" width="9.33203125" style="136" customWidth="1"/>
    <col min="15" max="15" width="6" style="136" customWidth="1"/>
    <col min="16" max="16" width="11.33203125" style="136" customWidth="1"/>
    <col min="17" max="17" width="9.33203125" style="136" customWidth="1"/>
    <col min="18" max="18" width="6" style="136" customWidth="1"/>
    <col min="19" max="19" width="11.33203125" style="136" customWidth="1"/>
    <col min="20" max="20" width="13.109375" style="136" customWidth="1"/>
    <col min="21" max="22" width="11.88671875" style="136" bestFit="1" customWidth="1"/>
    <col min="23" max="23" width="11.88671875" style="136" customWidth="1"/>
    <col min="24" max="24" width="11.88671875" style="136" bestFit="1" customWidth="1"/>
    <col min="25" max="25" width="10.88671875" style="136" bestFit="1" customWidth="1"/>
    <col min="26" max="26" width="12.6640625" style="136" customWidth="1"/>
    <col min="27" max="27" width="13.33203125" style="136" bestFit="1" customWidth="1"/>
    <col min="28" max="28" width="10.6640625" style="136" customWidth="1"/>
    <col min="29" max="29" width="12.33203125" style="136" bestFit="1" customWidth="1"/>
    <col min="30" max="31" width="11.6640625" style="136" customWidth="1"/>
    <col min="32" max="32" width="10.6640625" style="136" customWidth="1"/>
    <col min="33" max="33" width="10" style="136" customWidth="1"/>
    <col min="34" max="34" width="15.33203125" style="136" customWidth="1"/>
    <col min="35" max="16384" width="8.88671875" style="136"/>
  </cols>
  <sheetData>
    <row r="1" spans="1:34" ht="19.95" customHeight="1">
      <c r="A1" s="1326" t="s">
        <v>753</v>
      </c>
      <c r="B1" s="1327"/>
      <c r="C1" s="1311" t="s">
        <v>451</v>
      </c>
      <c r="D1" s="1312"/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O1" s="1312"/>
      <c r="P1" s="1312"/>
      <c r="Q1" s="1312"/>
      <c r="R1" s="1312"/>
      <c r="S1" s="1312"/>
      <c r="T1" s="1313"/>
      <c r="U1" s="1311" t="s">
        <v>451</v>
      </c>
      <c r="V1" s="1312"/>
      <c r="W1" s="1312"/>
      <c r="X1" s="1312"/>
      <c r="Y1" s="1312"/>
      <c r="Z1" s="1312"/>
      <c r="AA1" s="1312"/>
      <c r="AB1" s="1312"/>
      <c r="AC1" s="1312"/>
      <c r="AD1" s="1312"/>
      <c r="AE1" s="1312"/>
      <c r="AF1" s="1312"/>
      <c r="AG1" s="1312"/>
      <c r="AH1" s="1313"/>
    </row>
    <row r="2" spans="1:34" ht="33" customHeight="1">
      <c r="A2" s="1328"/>
      <c r="B2" s="1329"/>
      <c r="C2" s="1318" t="s">
        <v>833</v>
      </c>
      <c r="D2" s="1308" t="s">
        <v>1147</v>
      </c>
      <c r="E2" s="1309"/>
      <c r="F2" s="1309"/>
      <c r="G2" s="1310"/>
      <c r="H2" s="1308" t="s">
        <v>1102</v>
      </c>
      <c r="I2" s="1323"/>
      <c r="J2" s="1324"/>
      <c r="K2" s="1308" t="s">
        <v>1069</v>
      </c>
      <c r="L2" s="1323"/>
      <c r="M2" s="1324"/>
      <c r="N2" s="1308" t="s">
        <v>1103</v>
      </c>
      <c r="O2" s="1323"/>
      <c r="P2" s="1324"/>
      <c r="Q2" s="1308" t="s">
        <v>1104</v>
      </c>
      <c r="R2" s="1323"/>
      <c r="S2" s="1324"/>
      <c r="T2" s="1318" t="s">
        <v>766</v>
      </c>
      <c r="U2" s="1325" t="s">
        <v>300</v>
      </c>
      <c r="V2" s="1325"/>
      <c r="W2" s="1325"/>
      <c r="X2" s="1318" t="s">
        <v>767</v>
      </c>
      <c r="Y2" s="1319" t="s">
        <v>719</v>
      </c>
      <c r="Z2" s="1319" t="s">
        <v>768</v>
      </c>
      <c r="AA2" s="1321" t="s">
        <v>836</v>
      </c>
      <c r="AB2" s="1316" t="s">
        <v>724</v>
      </c>
      <c r="AC2" s="1319" t="s">
        <v>769</v>
      </c>
      <c r="AD2" s="1319" t="s">
        <v>359</v>
      </c>
      <c r="AE2" s="1319" t="s">
        <v>360</v>
      </c>
      <c r="AF2" s="1319" t="s">
        <v>303</v>
      </c>
      <c r="AG2" s="1316" t="s">
        <v>740</v>
      </c>
      <c r="AH2" s="1319" t="s">
        <v>770</v>
      </c>
    </row>
    <row r="3" spans="1:34" ht="113.4" customHeight="1">
      <c r="A3" s="1330"/>
      <c r="B3" s="1331"/>
      <c r="C3" s="1332"/>
      <c r="D3" s="1168" t="s">
        <v>720</v>
      </c>
      <c r="E3" s="1168" t="s">
        <v>1101</v>
      </c>
      <c r="F3" s="1168" t="s">
        <v>720</v>
      </c>
      <c r="G3" s="1168" t="s">
        <v>1100</v>
      </c>
      <c r="H3" s="805" t="s">
        <v>837</v>
      </c>
      <c r="I3" s="561" t="s">
        <v>720</v>
      </c>
      <c r="J3" s="561" t="s">
        <v>471</v>
      </c>
      <c r="K3" s="805" t="s">
        <v>839</v>
      </c>
      <c r="L3" s="561" t="s">
        <v>720</v>
      </c>
      <c r="M3" s="561" t="s">
        <v>471</v>
      </c>
      <c r="N3" s="805" t="s">
        <v>838</v>
      </c>
      <c r="O3" s="561" t="s">
        <v>720</v>
      </c>
      <c r="P3" s="561" t="s">
        <v>471</v>
      </c>
      <c r="Q3" s="805" t="s">
        <v>838</v>
      </c>
      <c r="R3" s="561" t="s">
        <v>720</v>
      </c>
      <c r="S3" s="561" t="s">
        <v>471</v>
      </c>
      <c r="T3" s="1318"/>
      <c r="U3" s="560" t="s">
        <v>834</v>
      </c>
      <c r="V3" s="560" t="s">
        <v>835</v>
      </c>
      <c r="W3" s="560" t="s">
        <v>302</v>
      </c>
      <c r="X3" s="1318"/>
      <c r="Y3" s="1320"/>
      <c r="Z3" s="1320"/>
      <c r="AA3" s="1322"/>
      <c r="AB3" s="1317"/>
      <c r="AC3" s="1320"/>
      <c r="AD3" s="1320"/>
      <c r="AE3" s="1320"/>
      <c r="AF3" s="1320"/>
      <c r="AG3" s="1317"/>
      <c r="AH3" s="1320"/>
    </row>
    <row r="4" spans="1:34" ht="14.25" customHeight="1">
      <c r="A4" s="550"/>
      <c r="B4" s="551"/>
      <c r="C4" s="552">
        <v>1</v>
      </c>
      <c r="D4" s="552">
        <f t="shared" ref="D4:AB4" si="0">C4+1</f>
        <v>2</v>
      </c>
      <c r="E4" s="552">
        <f t="shared" si="0"/>
        <v>3</v>
      </c>
      <c r="F4" s="552">
        <f t="shared" ref="F4" si="1">E4+1</f>
        <v>4</v>
      </c>
      <c r="G4" s="552">
        <f t="shared" ref="G4" si="2">F4+1</f>
        <v>5</v>
      </c>
      <c r="H4" s="552">
        <f t="shared" ref="H4" si="3">G4+1</f>
        <v>6</v>
      </c>
      <c r="I4" s="552">
        <f t="shared" ref="I4" si="4">H4+1</f>
        <v>7</v>
      </c>
      <c r="J4" s="552">
        <f t="shared" si="0"/>
        <v>8</v>
      </c>
      <c r="K4" s="552">
        <f t="shared" si="0"/>
        <v>9</v>
      </c>
      <c r="L4" s="552">
        <f t="shared" si="0"/>
        <v>10</v>
      </c>
      <c r="M4" s="552">
        <f t="shared" si="0"/>
        <v>11</v>
      </c>
      <c r="N4" s="552">
        <f t="shared" si="0"/>
        <v>12</v>
      </c>
      <c r="O4" s="552">
        <f t="shared" si="0"/>
        <v>13</v>
      </c>
      <c r="P4" s="552">
        <f t="shared" si="0"/>
        <v>14</v>
      </c>
      <c r="Q4" s="552">
        <f t="shared" si="0"/>
        <v>15</v>
      </c>
      <c r="R4" s="552">
        <f t="shared" si="0"/>
        <v>16</v>
      </c>
      <c r="S4" s="552">
        <f t="shared" si="0"/>
        <v>17</v>
      </c>
      <c r="T4" s="552">
        <f t="shared" ref="T4" si="5">S4+1</f>
        <v>18</v>
      </c>
      <c r="U4" s="552">
        <f t="shared" ref="U4" si="6">T4+1</f>
        <v>19</v>
      </c>
      <c r="V4" s="552">
        <f t="shared" ref="V4" si="7">U4+1</f>
        <v>20</v>
      </c>
      <c r="W4" s="552">
        <f t="shared" si="0"/>
        <v>21</v>
      </c>
      <c r="X4" s="552">
        <f t="shared" si="0"/>
        <v>22</v>
      </c>
      <c r="Y4" s="552">
        <f t="shared" si="0"/>
        <v>23</v>
      </c>
      <c r="Z4" s="552">
        <f t="shared" si="0"/>
        <v>24</v>
      </c>
      <c r="AA4" s="552">
        <f t="shared" si="0"/>
        <v>25</v>
      </c>
      <c r="AB4" s="552">
        <f t="shared" si="0"/>
        <v>26</v>
      </c>
      <c r="AC4" s="552">
        <f t="shared" ref="AC4" si="8">AB4+1</f>
        <v>27</v>
      </c>
      <c r="AD4" s="552">
        <f t="shared" ref="AD4" si="9">AC4+1</f>
        <v>28</v>
      </c>
      <c r="AE4" s="552">
        <f t="shared" ref="AE4" si="10">AD4+1</f>
        <v>29</v>
      </c>
      <c r="AF4" s="552">
        <f t="shared" ref="AF4" si="11">AE4+1</f>
        <v>30</v>
      </c>
      <c r="AG4" s="552">
        <f t="shared" ref="AG4:AH4" si="12">AF4+1</f>
        <v>31</v>
      </c>
      <c r="AH4" s="552">
        <f t="shared" si="12"/>
        <v>32</v>
      </c>
    </row>
    <row r="5" spans="1:34" ht="27" hidden="1" customHeight="1">
      <c r="A5" s="553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H5" s="548"/>
    </row>
    <row r="6" spans="1:34" ht="18" customHeight="1">
      <c r="A6" s="90">
        <v>321001</v>
      </c>
      <c r="B6" s="91" t="s">
        <v>489</v>
      </c>
      <c r="C6" s="517">
        <v>289</v>
      </c>
      <c r="D6" s="92"/>
      <c r="E6" s="108">
        <v>2527339.9855589122</v>
      </c>
      <c r="F6" s="108"/>
      <c r="G6" s="108">
        <v>207009.4058249158</v>
      </c>
      <c r="H6" s="554">
        <v>207</v>
      </c>
      <c r="I6" s="92"/>
      <c r="J6" s="108">
        <v>127629.2706832976</v>
      </c>
      <c r="K6" s="554">
        <v>0</v>
      </c>
      <c r="L6" s="92"/>
      <c r="M6" s="108">
        <v>0</v>
      </c>
      <c r="N6" s="554">
        <v>5</v>
      </c>
      <c r="O6" s="92"/>
      <c r="P6" s="108">
        <v>19630.584867872178</v>
      </c>
      <c r="Q6" s="554">
        <v>0</v>
      </c>
      <c r="R6" s="92"/>
      <c r="S6" s="108">
        <v>0</v>
      </c>
      <c r="T6" s="112">
        <v>2881610</v>
      </c>
      <c r="U6" s="92">
        <v>193508</v>
      </c>
      <c r="V6" s="92">
        <v>-30958</v>
      </c>
      <c r="W6" s="93">
        <v>162550</v>
      </c>
      <c r="X6" s="112">
        <v>3044160</v>
      </c>
      <c r="Y6" s="108">
        <v>-7611</v>
      </c>
      <c r="Z6" s="112">
        <v>3036549</v>
      </c>
      <c r="AA6" s="92">
        <v>0</v>
      </c>
      <c r="AB6" s="562">
        <v>0</v>
      </c>
      <c r="AC6" s="112">
        <v>3036549</v>
      </c>
      <c r="AD6" s="92">
        <v>1841464</v>
      </c>
      <c r="AE6" s="92">
        <v>1195085</v>
      </c>
      <c r="AF6" s="112">
        <v>298772</v>
      </c>
      <c r="AG6" s="562">
        <v>0</v>
      </c>
      <c r="AH6" s="112">
        <v>3036549</v>
      </c>
    </row>
    <row r="7" spans="1:34" ht="18" customHeight="1">
      <c r="A7" s="86">
        <v>329001</v>
      </c>
      <c r="B7" s="87" t="s">
        <v>490</v>
      </c>
      <c r="C7" s="518">
        <v>356</v>
      </c>
      <c r="D7" s="88"/>
      <c r="E7" s="109">
        <v>2774950.8241781057</v>
      </c>
      <c r="F7" s="109"/>
      <c r="G7" s="109">
        <v>213031.69384839851</v>
      </c>
      <c r="H7" s="555">
        <v>296</v>
      </c>
      <c r="I7" s="88"/>
      <c r="J7" s="109">
        <v>170099.23176078883</v>
      </c>
      <c r="K7" s="555">
        <v>0</v>
      </c>
      <c r="L7" s="88"/>
      <c r="M7" s="109">
        <v>0</v>
      </c>
      <c r="N7" s="555">
        <v>37</v>
      </c>
      <c r="O7" s="88"/>
      <c r="P7" s="109">
        <v>144138.78310866962</v>
      </c>
      <c r="Q7" s="555">
        <v>3</v>
      </c>
      <c r="R7" s="88"/>
      <c r="S7" s="109">
        <v>4620.7938488588907</v>
      </c>
      <c r="T7" s="113">
        <v>3306841</v>
      </c>
      <c r="U7" s="88">
        <v>-89670</v>
      </c>
      <c r="V7" s="88">
        <v>8886</v>
      </c>
      <c r="W7" s="89">
        <v>-80784</v>
      </c>
      <c r="X7" s="113">
        <v>3226057</v>
      </c>
      <c r="Y7" s="109">
        <v>-8065</v>
      </c>
      <c r="Z7" s="113">
        <v>3217992</v>
      </c>
      <c r="AA7" s="88">
        <v>0</v>
      </c>
      <c r="AB7" s="563">
        <v>1924</v>
      </c>
      <c r="AC7" s="113">
        <v>3219916</v>
      </c>
      <c r="AD7" s="88">
        <v>2163664</v>
      </c>
      <c r="AE7" s="88">
        <v>1056252</v>
      </c>
      <c r="AF7" s="113">
        <v>264064</v>
      </c>
      <c r="AG7" s="563">
        <v>0</v>
      </c>
      <c r="AH7" s="113">
        <v>3219916</v>
      </c>
    </row>
    <row r="8" spans="1:34" ht="18" customHeight="1">
      <c r="A8" s="86">
        <v>331001</v>
      </c>
      <c r="B8" s="87" t="s">
        <v>491</v>
      </c>
      <c r="C8" s="518">
        <v>961</v>
      </c>
      <c r="D8" s="88"/>
      <c r="E8" s="109">
        <v>7876027.3924619267</v>
      </c>
      <c r="F8" s="109"/>
      <c r="G8" s="109">
        <v>686932.5614180672</v>
      </c>
      <c r="H8" s="555">
        <v>556</v>
      </c>
      <c r="I8" s="88"/>
      <c r="J8" s="109">
        <v>259676.05787807904</v>
      </c>
      <c r="K8" s="555">
        <v>0</v>
      </c>
      <c r="L8" s="88"/>
      <c r="M8" s="109">
        <v>0</v>
      </c>
      <c r="N8" s="555">
        <v>60</v>
      </c>
      <c r="O8" s="88"/>
      <c r="P8" s="109">
        <v>190711.67149888683</v>
      </c>
      <c r="Q8" s="555">
        <v>0</v>
      </c>
      <c r="R8" s="88"/>
      <c r="S8" s="109">
        <v>0</v>
      </c>
      <c r="T8" s="113">
        <v>9013348</v>
      </c>
      <c r="U8" s="88">
        <v>659240</v>
      </c>
      <c r="V8" s="88">
        <v>-64426</v>
      </c>
      <c r="W8" s="89">
        <v>594814</v>
      </c>
      <c r="X8" s="113">
        <v>9608162</v>
      </c>
      <c r="Y8" s="109">
        <v>-24020</v>
      </c>
      <c r="Z8" s="113">
        <v>9584142</v>
      </c>
      <c r="AA8" s="88">
        <v>0</v>
      </c>
      <c r="AB8" s="563">
        <v>443834</v>
      </c>
      <c r="AC8" s="113">
        <v>10027976</v>
      </c>
      <c r="AD8" s="88">
        <v>6312032</v>
      </c>
      <c r="AE8" s="88">
        <v>3715944</v>
      </c>
      <c r="AF8" s="113">
        <v>928987</v>
      </c>
      <c r="AG8" s="563">
        <v>18000</v>
      </c>
      <c r="AH8" s="113">
        <v>10045976</v>
      </c>
    </row>
    <row r="9" spans="1:34" ht="18" customHeight="1">
      <c r="A9" s="86">
        <v>333001</v>
      </c>
      <c r="B9" s="87" t="s">
        <v>725</v>
      </c>
      <c r="C9" s="518">
        <v>724</v>
      </c>
      <c r="D9" s="88"/>
      <c r="E9" s="109">
        <v>4428857.9577850364</v>
      </c>
      <c r="F9" s="109"/>
      <c r="G9" s="109">
        <v>388153.87406096573</v>
      </c>
      <c r="H9" s="555">
        <v>422</v>
      </c>
      <c r="I9" s="88"/>
      <c r="J9" s="109">
        <v>297956.84181350016</v>
      </c>
      <c r="K9" s="555">
        <v>104</v>
      </c>
      <c r="L9" s="88"/>
      <c r="M9" s="109">
        <v>19973.578972621814</v>
      </c>
      <c r="N9" s="555">
        <v>26</v>
      </c>
      <c r="O9" s="88"/>
      <c r="P9" s="109">
        <v>125239.83200201925</v>
      </c>
      <c r="Q9" s="555">
        <v>0</v>
      </c>
      <c r="R9" s="88"/>
      <c r="S9" s="109">
        <v>0</v>
      </c>
      <c r="T9" s="113">
        <v>5260182</v>
      </c>
      <c r="U9" s="88">
        <v>114370</v>
      </c>
      <c r="V9" s="88">
        <v>-36081</v>
      </c>
      <c r="W9" s="89">
        <v>78289</v>
      </c>
      <c r="X9" s="113">
        <v>5338471</v>
      </c>
      <c r="Y9" s="109">
        <v>-13347</v>
      </c>
      <c r="Z9" s="113">
        <v>5325124</v>
      </c>
      <c r="AA9" s="88">
        <v>0</v>
      </c>
      <c r="AB9" s="563">
        <v>8814</v>
      </c>
      <c r="AC9" s="113">
        <v>5333938</v>
      </c>
      <c r="AD9" s="88">
        <v>3552568</v>
      </c>
      <c r="AE9" s="88">
        <v>1781370</v>
      </c>
      <c r="AF9" s="113">
        <v>445343</v>
      </c>
      <c r="AG9" s="563">
        <v>10000</v>
      </c>
      <c r="AH9" s="113">
        <v>5343938</v>
      </c>
    </row>
    <row r="10" spans="1:34" ht="18" customHeight="1">
      <c r="A10" s="81">
        <v>336001</v>
      </c>
      <c r="B10" s="82" t="s">
        <v>484</v>
      </c>
      <c r="C10" s="519">
        <v>841</v>
      </c>
      <c r="D10" s="83"/>
      <c r="E10" s="110">
        <v>6316454.5414227825</v>
      </c>
      <c r="F10" s="110"/>
      <c r="G10" s="110">
        <v>443226.800623029</v>
      </c>
      <c r="H10" s="556">
        <v>508</v>
      </c>
      <c r="I10" s="83"/>
      <c r="J10" s="110">
        <v>323002.21722864761</v>
      </c>
      <c r="K10" s="556">
        <v>196</v>
      </c>
      <c r="L10" s="83"/>
      <c r="M10" s="110">
        <v>34040.829864692867</v>
      </c>
      <c r="N10" s="556">
        <v>61</v>
      </c>
      <c r="O10" s="83"/>
      <c r="P10" s="110">
        <v>265017.47101483197</v>
      </c>
      <c r="Q10" s="556">
        <v>12</v>
      </c>
      <c r="R10" s="83"/>
      <c r="S10" s="110">
        <v>21227.724765670369</v>
      </c>
      <c r="T10" s="114">
        <v>7402969</v>
      </c>
      <c r="U10" s="83">
        <v>232337</v>
      </c>
      <c r="V10" s="83">
        <v>-36647</v>
      </c>
      <c r="W10" s="84">
        <v>195690</v>
      </c>
      <c r="X10" s="114">
        <v>7598659</v>
      </c>
      <c r="Y10" s="110">
        <v>-18996</v>
      </c>
      <c r="Z10" s="114">
        <v>7579663</v>
      </c>
      <c r="AA10" s="83">
        <v>-9056</v>
      </c>
      <c r="AB10" s="564">
        <v>9386</v>
      </c>
      <c r="AC10" s="114">
        <v>7579993</v>
      </c>
      <c r="AD10" s="83">
        <v>4800880</v>
      </c>
      <c r="AE10" s="85">
        <v>2779113</v>
      </c>
      <c r="AF10" s="114">
        <v>694779</v>
      </c>
      <c r="AG10" s="564">
        <v>10000</v>
      </c>
      <c r="AH10" s="115">
        <v>7589993</v>
      </c>
    </row>
    <row r="11" spans="1:34" ht="18" customHeight="1">
      <c r="A11" s="90">
        <v>337001</v>
      </c>
      <c r="B11" s="91" t="s">
        <v>492</v>
      </c>
      <c r="C11" s="517">
        <v>940</v>
      </c>
      <c r="D11" s="92"/>
      <c r="E11" s="108">
        <v>9685301.2084753755</v>
      </c>
      <c r="F11" s="108"/>
      <c r="G11" s="108">
        <v>741568.27494880965</v>
      </c>
      <c r="H11" s="554">
        <v>450</v>
      </c>
      <c r="I11" s="92"/>
      <c r="J11" s="108">
        <v>149192.87420377563</v>
      </c>
      <c r="K11" s="554">
        <v>0</v>
      </c>
      <c r="L11" s="92"/>
      <c r="M11" s="108">
        <v>0</v>
      </c>
      <c r="N11" s="554">
        <v>74</v>
      </c>
      <c r="O11" s="92"/>
      <c r="P11" s="108">
        <v>183745.97937053657</v>
      </c>
      <c r="Q11" s="554">
        <v>73</v>
      </c>
      <c r="R11" s="92"/>
      <c r="S11" s="108">
        <v>65269.416004588013</v>
      </c>
      <c r="T11" s="112">
        <v>10825077</v>
      </c>
      <c r="U11" s="92">
        <v>288096</v>
      </c>
      <c r="V11" s="92">
        <v>123671</v>
      </c>
      <c r="W11" s="93">
        <v>411767</v>
      </c>
      <c r="X11" s="112">
        <v>11236844</v>
      </c>
      <c r="Y11" s="108">
        <v>-28092</v>
      </c>
      <c r="Z11" s="112">
        <v>11208752</v>
      </c>
      <c r="AA11" s="92">
        <v>0</v>
      </c>
      <c r="AB11" s="562">
        <v>5226</v>
      </c>
      <c r="AC11" s="112">
        <v>11213978</v>
      </c>
      <c r="AD11" s="92">
        <v>7148984</v>
      </c>
      <c r="AE11" s="92">
        <v>4064994</v>
      </c>
      <c r="AF11" s="112">
        <v>1016249</v>
      </c>
      <c r="AG11" s="562">
        <v>0</v>
      </c>
      <c r="AH11" s="112">
        <v>11213978</v>
      </c>
    </row>
    <row r="12" spans="1:34" ht="18" customHeight="1">
      <c r="A12" s="86">
        <v>339001</v>
      </c>
      <c r="B12" s="87" t="s">
        <v>485</v>
      </c>
      <c r="C12" s="518">
        <v>342</v>
      </c>
      <c r="D12" s="88"/>
      <c r="E12" s="109">
        <v>2903105.3382780994</v>
      </c>
      <c r="F12" s="109"/>
      <c r="G12" s="109">
        <v>241371.41902597403</v>
      </c>
      <c r="H12" s="555">
        <v>247</v>
      </c>
      <c r="I12" s="88"/>
      <c r="J12" s="109">
        <v>114903.33604086527</v>
      </c>
      <c r="K12" s="555">
        <v>0</v>
      </c>
      <c r="L12" s="88"/>
      <c r="M12" s="109">
        <v>0</v>
      </c>
      <c r="N12" s="555">
        <v>29</v>
      </c>
      <c r="O12" s="88"/>
      <c r="P12" s="109">
        <v>93289.804875184665</v>
      </c>
      <c r="Q12" s="555">
        <v>0</v>
      </c>
      <c r="R12" s="88"/>
      <c r="S12" s="109">
        <v>0</v>
      </c>
      <c r="T12" s="113">
        <v>3352670</v>
      </c>
      <c r="U12" s="88">
        <v>701349</v>
      </c>
      <c r="V12" s="88">
        <v>-148797</v>
      </c>
      <c r="W12" s="89">
        <v>552552</v>
      </c>
      <c r="X12" s="113">
        <v>3905222</v>
      </c>
      <c r="Y12" s="109">
        <v>-9763</v>
      </c>
      <c r="Z12" s="113">
        <v>3895459</v>
      </c>
      <c r="AA12" s="88">
        <v>0</v>
      </c>
      <c r="AB12" s="563">
        <v>1924</v>
      </c>
      <c r="AC12" s="113">
        <v>3897383</v>
      </c>
      <c r="AD12" s="88">
        <v>2593728</v>
      </c>
      <c r="AE12" s="88">
        <v>1303655</v>
      </c>
      <c r="AF12" s="113">
        <v>325914</v>
      </c>
      <c r="AG12" s="563">
        <v>0</v>
      </c>
      <c r="AH12" s="113">
        <v>3897383</v>
      </c>
    </row>
    <row r="13" spans="1:34" ht="18" customHeight="1">
      <c r="A13" s="86">
        <v>340001</v>
      </c>
      <c r="B13" s="87" t="s">
        <v>726</v>
      </c>
      <c r="C13" s="518">
        <v>118</v>
      </c>
      <c r="D13" s="88"/>
      <c r="E13" s="109">
        <v>969622.85796056525</v>
      </c>
      <c r="F13" s="109"/>
      <c r="G13" s="109">
        <v>77786.993578226771</v>
      </c>
      <c r="H13" s="555">
        <v>61</v>
      </c>
      <c r="I13" s="88"/>
      <c r="J13" s="109">
        <v>33216.099041328482</v>
      </c>
      <c r="K13" s="555">
        <v>0</v>
      </c>
      <c r="L13" s="88"/>
      <c r="M13" s="109">
        <v>0</v>
      </c>
      <c r="N13" s="555">
        <v>27</v>
      </c>
      <c r="O13" s="88"/>
      <c r="P13" s="109">
        <v>99789.659233435348</v>
      </c>
      <c r="Q13" s="555">
        <v>0</v>
      </c>
      <c r="R13" s="88"/>
      <c r="S13" s="109">
        <v>0</v>
      </c>
      <c r="T13" s="113">
        <v>1180415</v>
      </c>
      <c r="U13" s="88">
        <v>22044</v>
      </c>
      <c r="V13" s="88">
        <v>568</v>
      </c>
      <c r="W13" s="89">
        <v>22612</v>
      </c>
      <c r="X13" s="113">
        <v>1203027</v>
      </c>
      <c r="Y13" s="109">
        <v>-3006</v>
      </c>
      <c r="Z13" s="113">
        <v>1200021</v>
      </c>
      <c r="AA13" s="88">
        <v>0</v>
      </c>
      <c r="AB13" s="563">
        <v>780</v>
      </c>
      <c r="AC13" s="113">
        <v>1200801</v>
      </c>
      <c r="AD13" s="88">
        <v>800040</v>
      </c>
      <c r="AE13" s="88">
        <v>400761</v>
      </c>
      <c r="AF13" s="113">
        <v>100191</v>
      </c>
      <c r="AG13" s="563">
        <v>0</v>
      </c>
      <c r="AH13" s="113">
        <v>1200801</v>
      </c>
    </row>
    <row r="14" spans="1:34" s="294" customFormat="1" ht="18" customHeight="1" thickBot="1">
      <c r="A14" s="1314" t="s">
        <v>672</v>
      </c>
      <c r="B14" s="1315"/>
      <c r="C14" s="557">
        <f>SUM(C6:C13)</f>
        <v>4571</v>
      </c>
      <c r="D14" s="497"/>
      <c r="E14" s="549">
        <f>SUM(E6:E13)</f>
        <v>37481660.106120802</v>
      </c>
      <c r="F14" s="549"/>
      <c r="G14" s="549">
        <f>SUM(G6:G13)</f>
        <v>2999081.0233283867</v>
      </c>
      <c r="H14" s="557">
        <f>SUM(H6:H13)</f>
        <v>2747</v>
      </c>
      <c r="I14" s="497"/>
      <c r="J14" s="549">
        <f>SUM(J6:J13)</f>
        <v>1475675.9286502826</v>
      </c>
      <c r="K14" s="557">
        <f>SUM(K6:K13)</f>
        <v>300</v>
      </c>
      <c r="L14" s="497"/>
      <c r="M14" s="549">
        <f>SUM(M6:M13)</f>
        <v>54014.408837314681</v>
      </c>
      <c r="N14" s="557">
        <f>SUM(N6:N13)</f>
        <v>319</v>
      </c>
      <c r="O14" s="497"/>
      <c r="P14" s="549">
        <f>SUM(P6:P13)</f>
        <v>1121563.7859714364</v>
      </c>
      <c r="Q14" s="557">
        <f>SUM(Q6:Q13)</f>
        <v>88</v>
      </c>
      <c r="R14" s="497"/>
      <c r="S14" s="549">
        <f>SUM(S6:S13)</f>
        <v>91117.934619117266</v>
      </c>
      <c r="T14" s="558">
        <f t="shared" ref="T14:AA14" si="13">SUM(T6:T13)</f>
        <v>43223112</v>
      </c>
      <c r="U14" s="497">
        <f t="shared" si="13"/>
        <v>2121274</v>
      </c>
      <c r="V14" s="497">
        <f t="shared" si="13"/>
        <v>-183784</v>
      </c>
      <c r="W14" s="559">
        <f t="shared" si="13"/>
        <v>1937490</v>
      </c>
      <c r="X14" s="558">
        <f t="shared" si="13"/>
        <v>45160602</v>
      </c>
      <c r="Y14" s="549">
        <f t="shared" si="13"/>
        <v>-112900</v>
      </c>
      <c r="Z14" s="558">
        <f t="shared" si="13"/>
        <v>45047702</v>
      </c>
      <c r="AA14" s="549">
        <f t="shared" si="13"/>
        <v>-9056</v>
      </c>
      <c r="AB14" s="565">
        <f t="shared" ref="AB14:AH14" si="14">SUM(AB6:AB13)</f>
        <v>471888</v>
      </c>
      <c r="AC14" s="558">
        <f t="shared" si="14"/>
        <v>45510534</v>
      </c>
      <c r="AD14" s="549">
        <f t="shared" si="14"/>
        <v>29213360</v>
      </c>
      <c r="AE14" s="549">
        <f t="shared" si="14"/>
        <v>16297174</v>
      </c>
      <c r="AF14" s="558">
        <f t="shared" si="14"/>
        <v>4074299</v>
      </c>
      <c r="AG14" s="565">
        <f t="shared" si="14"/>
        <v>38000</v>
      </c>
      <c r="AH14" s="558">
        <f t="shared" si="14"/>
        <v>45548534</v>
      </c>
    </row>
    <row r="15" spans="1:34" ht="13.8" thickTop="1"/>
  </sheetData>
  <sheetProtection formatCells="0" formatColumns="0" formatRows="0" sort="0"/>
  <mergeCells count="23">
    <mergeCell ref="AB2:AB3"/>
    <mergeCell ref="AE2:AE3"/>
    <mergeCell ref="AF2:AF3"/>
    <mergeCell ref="AH2:AH3"/>
    <mergeCell ref="H2:J2"/>
    <mergeCell ref="K2:M2"/>
    <mergeCell ref="N2:P2"/>
    <mergeCell ref="D2:G2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&amp;L&amp;"Arial,Bold"&amp;20&amp;K000000FY2016-17 Budget Letter
March 2017</oddHeader>
    <oddFooter>&amp;R&amp;P</oddFooter>
  </headerFooter>
  <colBreaks count="1" manualBreakCount="1">
    <brk id="20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5A3_OJJ</vt:lpstr>
      <vt:lpstr>5A4_NOCCA</vt:lpstr>
      <vt:lpstr>5A5_LSMSA</vt:lpstr>
      <vt:lpstr>5B1_RSD Orleans</vt:lpstr>
      <vt:lpstr>5B1A_Type 3B</vt:lpstr>
      <vt:lpstr>5B2_RSD LA</vt:lpstr>
      <vt:lpstr>5C1_New Type 2</vt:lpstr>
      <vt:lpstr>6_Local Deduct Calc</vt:lpstr>
      <vt:lpstr>7_Local Revenue</vt:lpstr>
      <vt:lpstr>8_2.1.16 SIS</vt:lpstr>
      <vt:lpstr>8A_2.1.16 3B&amp;5</vt:lpstr>
      <vt:lpstr>Source Data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'5A3_OJJ'!Print_Area</vt:lpstr>
      <vt:lpstr>'5A4_NOCCA'!Print_Area</vt:lpstr>
      <vt:lpstr>'5A5_LSMSA'!Print_Area</vt:lpstr>
      <vt:lpstr>'5B1_RSD Orleans'!Print_Area</vt:lpstr>
      <vt:lpstr>'5B1A_Type 3B'!Print_Area</vt:lpstr>
      <vt:lpstr>'5B2_RSD LA'!Print_Area</vt:lpstr>
      <vt:lpstr>'5C1_New Type 2'!Print_Area</vt:lpstr>
      <vt:lpstr>'6_Local Deduct Calc'!Print_Area</vt:lpstr>
      <vt:lpstr>'7_Local Revenue'!Print_Area</vt:lpstr>
      <vt:lpstr>'8_2.1.16 SIS'!Print_Area</vt:lpstr>
      <vt:lpstr>'8A_2.1.16 3B&amp;5'!Print_Area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'5A3_OJJ'!Print_Titles</vt:lpstr>
      <vt:lpstr>'5A4_NOCCA'!Print_Titles</vt:lpstr>
      <vt:lpstr>'5A5_LSMSA'!Print_Titles</vt:lpstr>
      <vt:lpstr>'5B1_RSD Orleans'!Print_Titles</vt:lpstr>
      <vt:lpstr>'5B1A_Type 3B'!Print_Titles</vt:lpstr>
      <vt:lpstr>'5B2_RSD LA'!Print_Titles</vt:lpstr>
      <vt:lpstr>'5C1_New Type 2'!Print_Titles</vt:lpstr>
      <vt:lpstr>'7_Local Revenue'!Print_Titles</vt:lpstr>
      <vt:lpstr>'8_2.1.16 SIS'!Print_Titles</vt:lpstr>
      <vt:lpstr>'Source Data'!Print_Titles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2017-03-16T16:51:36Z</cp:lastPrinted>
  <dcterms:created xsi:type="dcterms:W3CDTF">1999-11-15T20:37:39Z</dcterms:created>
  <dcterms:modified xsi:type="dcterms:W3CDTF">2017-03-20T16:48:52Z</dcterms:modified>
</cp:coreProperties>
</file>