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2" yWindow="12" windowWidth="9456" windowHeight="9468" tabRatio="599" activeTab="0"/>
  </bookViews>
  <sheets>
    <sheet name="Other Objects - 800" sheetId="1" r:id="rId1"/>
  </sheets>
  <definedNames>
    <definedName name="_xlfn.IFERROR" hidden="1">#NAME?</definedName>
    <definedName name="_xlnm.Print_Titles" localSheetId="0">'Other Objects - 800'!$A:$C,'Other Objects - 800'!$1:$2</definedName>
  </definedNames>
  <calcPr fullCalcOnLoad="1"/>
</workbook>
</file>

<file path=xl/sharedStrings.xml><?xml version="1.0" encoding="utf-8"?>
<sst xmlns="http://schemas.openxmlformats.org/spreadsheetml/2006/main" count="131" uniqueCount="122">
  <si>
    <t>LEA</t>
  </si>
  <si>
    <t>Dues &amp; Fees</t>
  </si>
  <si>
    <t>Interest</t>
  </si>
  <si>
    <t>DISTRICT</t>
  </si>
  <si>
    <t>Per Pupil</t>
  </si>
  <si>
    <t>Object Code 810</t>
  </si>
  <si>
    <t>Object Code 820</t>
  </si>
  <si>
    <t>Object Code 890</t>
  </si>
  <si>
    <t>Total Other Objects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</si>
  <si>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</si>
  <si>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</si>
  <si>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</si>
  <si>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</si>
  <si>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</si>
  <si>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</si>
  <si>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</si>
  <si>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</si>
  <si>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</si>
  <si>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</si>
  <si>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</si>
  <si>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</si>
  <si>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</si>
  <si>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</si>
  <si>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</si>
  <si>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</si>
  <si>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</si>
  <si>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</si>
  <si>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</si>
  <si>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</si>
  <si>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</si>
  <si>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</si>
  <si>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</si>
  <si>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</si>
  <si>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</si>
  <si>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</si>
  <si>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</si>
  <si>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</si>
  <si>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</si>
  <si>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</si>
  <si>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</si>
  <si>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</si>
  <si>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</si>
  <si>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</si>
  <si>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</si>
  <si>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</si>
  <si>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</si>
  <si>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</si>
  <si>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</si>
  <si>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</si>
  <si>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</si>
  <si>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</si>
  <si>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</si>
  <si>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</si>
  <si>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</si>
  <si>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</si>
  <si>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</si>
  <si>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</si>
  <si>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</si>
  <si>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</si>
  <si>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</si>
  <si>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</si>
  <si>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</si>
  <si>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</si>
  <si>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</si>
  <si>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</si>
  <si>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</si>
  <si>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</si>
  <si>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</si>
  <si>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City of Bogalusa School Board </t>
  </si>
  <si>
    <t xml:space="preserve">Vermilion Parish School Board </t>
  </si>
  <si>
    <t xml:space="preserve">Terrebonne Parish School Board </t>
  </si>
  <si>
    <t xml:space="preserve">St. Charles Parish School Board </t>
  </si>
  <si>
    <t xml:space="preserve">Orleans Parish School Board </t>
  </si>
  <si>
    <t>A02</t>
  </si>
  <si>
    <t>Office of Juvenile Justice</t>
  </si>
  <si>
    <t>Louisiana Virtual Charter Academy</t>
  </si>
  <si>
    <t>New Orleans Military/Maritime Academy</t>
  </si>
  <si>
    <t>Debt Service &amp; Miscellaneous</t>
  </si>
  <si>
    <t>Object Code 800</t>
  </si>
  <si>
    <t>Object Code 831</t>
  </si>
  <si>
    <t>Redeption of Principal</t>
  </si>
  <si>
    <t>Object Code 832</t>
  </si>
  <si>
    <t>Object Code 835</t>
  </si>
  <si>
    <t>Miscellaneous  Expenditures</t>
  </si>
  <si>
    <t>Miscellaneous Non-Public Expenditures</t>
  </si>
  <si>
    <t>Object Code 895</t>
  </si>
  <si>
    <t>JS Clark Leadership Academy</t>
  </si>
  <si>
    <t>2012-2013</t>
  </si>
  <si>
    <t>Oct.  2012 Elementary Secondary Membership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</si>
  <si>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</si>
  <si>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</si>
  <si>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</si>
  <si>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</si>
  <si>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</si>
  <si>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</si>
  <si>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</si>
  <si>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</si>
  <si>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</si>
  <si>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</si>
  <si>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</si>
  <si>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</si>
  <si>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</si>
  <si>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</si>
  <si>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</si>
  <si>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</si>
  <si>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</si>
  <si>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</si>
  <si>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</si>
  <si>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</si>
  <si>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</si>
  <si>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</si>
  <si>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</si>
  <si>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</si>
  <si>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</si>
  <si>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</si>
  <si>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</si>
  <si>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Total Office of Juvenile Justice Schools</t>
  </si>
  <si>
    <t>** Excludes one-time Hurricane Related expenditures</t>
  </si>
  <si>
    <t>Interset on
Short-Term
Debt</t>
  </si>
  <si>
    <t>Judgments
Against
the LEA</t>
  </si>
  <si>
    <t>Penalties
Interest on
Sales/Use
Taxes</t>
  </si>
  <si>
    <t>Object Code
850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</si>
</sst>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/>
      <right/>
      <top style="double"/>
      <bottom/>
    </border>
    <border>
      <left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4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46" applyFont="1" applyFill="1" applyBorder="1" applyAlignment="1">
      <alignment horizontal="right" wrapText="1"/>
      <protection/>
    </xf>
    <xf numFmtId="0" fontId="3" fillId="0" borderId="19" xfId="146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3" fontId="5" fillId="34" borderId="18" xfId="0" applyNumberFormat="1" applyFont="1" applyFill="1" applyBorder="1" applyAlignment="1">
      <alignment/>
    </xf>
    <xf numFmtId="0" fontId="3" fillId="0" borderId="21" xfId="146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146" applyNumberFormat="1" applyFont="1" applyFill="1" applyBorder="1" applyAlignment="1">
      <alignment horizontal="right" wrapText="1"/>
      <protection/>
    </xf>
    <xf numFmtId="164" fontId="3" fillId="36" borderId="11" xfId="146" applyNumberFormat="1" applyFont="1" applyFill="1" applyBorder="1" applyAlignment="1">
      <alignment horizontal="right" wrapText="1"/>
      <protection/>
    </xf>
    <xf numFmtId="0" fontId="3" fillId="0" borderId="21" xfId="146" applyFont="1" applyFill="1" applyBorder="1" applyAlignment="1">
      <alignment wrapText="1"/>
      <protection/>
    </xf>
    <xf numFmtId="164" fontId="3" fillId="0" borderId="21" xfId="146" applyNumberFormat="1" applyFont="1" applyFill="1" applyBorder="1" applyAlignment="1">
      <alignment horizontal="right" wrapText="1"/>
      <protection/>
    </xf>
    <xf numFmtId="164" fontId="3" fillId="36" borderId="21" xfId="146" applyNumberFormat="1" applyFont="1" applyFill="1" applyBorder="1" applyAlignment="1">
      <alignment horizontal="right" wrapText="1"/>
      <protection/>
    </xf>
    <xf numFmtId="164" fontId="5" fillId="0" borderId="11" xfId="0" applyNumberFormat="1" applyFont="1" applyBorder="1" applyAlignment="1">
      <alignment/>
    </xf>
    <xf numFmtId="164" fontId="3" fillId="0" borderId="13" xfId="146" applyNumberFormat="1" applyFont="1" applyFill="1" applyBorder="1" applyAlignment="1">
      <alignment horizontal="right" wrapText="1"/>
      <protection/>
    </xf>
    <xf numFmtId="0" fontId="3" fillId="0" borderId="13" xfId="146" applyFont="1" applyFill="1" applyBorder="1" applyAlignment="1">
      <alignment wrapText="1"/>
      <protection/>
    </xf>
    <xf numFmtId="164" fontId="3" fillId="36" borderId="13" xfId="146" applyNumberFormat="1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horizontal="left" wrapText="1"/>
      <protection/>
    </xf>
    <xf numFmtId="164" fontId="5" fillId="0" borderId="2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3" fontId="3" fillId="30" borderId="21" xfId="146" applyNumberFormat="1" applyFont="1" applyFill="1" applyBorder="1" applyAlignment="1">
      <alignment horizontal="right" wrapText="1"/>
      <protection/>
    </xf>
    <xf numFmtId="3" fontId="3" fillId="30" borderId="11" xfId="146" applyNumberFormat="1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wrapText="1"/>
      <protection/>
    </xf>
    <xf numFmtId="0" fontId="3" fillId="37" borderId="11" xfId="147" applyFont="1" applyFill="1" applyBorder="1" applyAlignment="1">
      <alignment horizontal="right" wrapText="1"/>
      <protection/>
    </xf>
    <xf numFmtId="0" fontId="3" fillId="37" borderId="11" xfId="147" applyFont="1" applyFill="1" applyBorder="1" applyAlignment="1">
      <alignment wrapText="1"/>
      <protection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3" fillId="0" borderId="29" xfId="147" applyFont="1" applyFill="1" applyBorder="1" applyAlignment="1">
      <alignment horizontal="right" wrapText="1"/>
      <protection/>
    </xf>
    <xf numFmtId="0" fontId="3" fillId="0" borderId="30" xfId="147" applyFont="1" applyFill="1" applyBorder="1" applyAlignment="1">
      <alignment wrapText="1"/>
      <protection/>
    </xf>
    <xf numFmtId="0" fontId="3" fillId="0" borderId="21" xfId="147" applyFont="1" applyFill="1" applyBorder="1" applyAlignment="1">
      <alignment horizontal="right" wrapText="1"/>
      <protection/>
    </xf>
    <xf numFmtId="0" fontId="3" fillId="0" borderId="21" xfId="147" applyFont="1" applyFill="1" applyBorder="1" applyAlignment="1">
      <alignment wrapText="1"/>
      <protection/>
    </xf>
    <xf numFmtId="0" fontId="3" fillId="0" borderId="11" xfId="147" applyFont="1" applyFill="1" applyBorder="1" applyAlignment="1">
      <alignment horizontal="right" wrapText="1"/>
      <protection/>
    </xf>
    <xf numFmtId="0" fontId="3" fillId="0" borderId="11" xfId="147" applyFont="1" applyFill="1" applyBorder="1" applyAlignment="1">
      <alignment wrapText="1"/>
      <protection/>
    </xf>
    <xf numFmtId="0" fontId="3" fillId="0" borderId="13" xfId="147" applyFont="1" applyFill="1" applyBorder="1" applyAlignment="1">
      <alignment horizontal="right" wrapText="1"/>
      <protection/>
    </xf>
    <xf numFmtId="0" fontId="3" fillId="0" borderId="13" xfId="147" applyFont="1" applyFill="1" applyBorder="1" applyAlignment="1">
      <alignment wrapText="1"/>
      <protection/>
    </xf>
    <xf numFmtId="3" fontId="2" fillId="34" borderId="18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38" fontId="2" fillId="0" borderId="0" xfId="103" applyNumberFormat="1" applyFont="1" applyFill="1" applyAlignment="1">
      <alignment vertical="top" wrapText="1"/>
      <protection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6 2" xfId="72"/>
    <cellStyle name="Normal 17" xfId="73"/>
    <cellStyle name="Normal 18" xfId="74"/>
    <cellStyle name="Normal 19" xfId="75"/>
    <cellStyle name="Normal 19 2" xfId="76"/>
    <cellStyle name="Normal 2" xfId="77"/>
    <cellStyle name="Normal 2 2" xfId="78"/>
    <cellStyle name="Normal 2 3" xfId="79"/>
    <cellStyle name="Normal 2 4" xfId="80"/>
    <cellStyle name="Normal 2 5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 2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8 2" xfId="103"/>
    <cellStyle name="Normal 39" xfId="104"/>
    <cellStyle name="Normal 39 2" xfId="105"/>
    <cellStyle name="Normal 4" xfId="106"/>
    <cellStyle name="Normal 4 2" xfId="107"/>
    <cellStyle name="Normal 4 3" xfId="108"/>
    <cellStyle name="Normal 4 4" xfId="109"/>
    <cellStyle name="Normal 4 5" xfId="110"/>
    <cellStyle name="Normal 4 6" xfId="111"/>
    <cellStyle name="Normal 40" xfId="112"/>
    <cellStyle name="Normal 41" xfId="113"/>
    <cellStyle name="Normal 42" xfId="114"/>
    <cellStyle name="Normal 43" xfId="115"/>
    <cellStyle name="Normal 44" xfId="116"/>
    <cellStyle name="Normal 45" xfId="117"/>
    <cellStyle name="Normal 46" xfId="118"/>
    <cellStyle name="Normal 46 2" xfId="119"/>
    <cellStyle name="Normal 46 3" xfId="120"/>
    <cellStyle name="Normal 47" xfId="121"/>
    <cellStyle name="Normal 47 2" xfId="122"/>
    <cellStyle name="Normal 48" xfId="123"/>
    <cellStyle name="Normal 49" xfId="124"/>
    <cellStyle name="Normal 5" xfId="125"/>
    <cellStyle name="Normal 50" xfId="126"/>
    <cellStyle name="Normal 51" xfId="127"/>
    <cellStyle name="Normal 52" xfId="128"/>
    <cellStyle name="Normal 53" xfId="129"/>
    <cellStyle name="Normal 54" xfId="130"/>
    <cellStyle name="Normal 55" xfId="131"/>
    <cellStyle name="Normal 56" xfId="132"/>
    <cellStyle name="Normal 57" xfId="133"/>
    <cellStyle name="Normal 58" xfId="134"/>
    <cellStyle name="Normal 59" xfId="135"/>
    <cellStyle name="Normal 6" xfId="136"/>
    <cellStyle name="Normal 60" xfId="137"/>
    <cellStyle name="Normal 61" xfId="138"/>
    <cellStyle name="Normal 62" xfId="139"/>
    <cellStyle name="Normal 63" xfId="140"/>
    <cellStyle name="Normal 64" xfId="141"/>
    <cellStyle name="Normal 7" xfId="142"/>
    <cellStyle name="Normal 8" xfId="143"/>
    <cellStyle name="Normal 9" xfId="144"/>
    <cellStyle name="Normal_800" xfId="145"/>
    <cellStyle name="Normal_Sheet1" xfId="146"/>
    <cellStyle name="Normal_Sheet1 2" xfId="147"/>
    <cellStyle name="Note" xfId="148"/>
    <cellStyle name="Output" xfId="149"/>
    <cellStyle name="Percent" xfId="150"/>
    <cellStyle name="Title" xfId="151"/>
    <cellStyle name="Total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view="pageBreakPreview" zoomScale="70" zoomScaleNormal="75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7.421875" style="1" bestFit="1" customWidth="1"/>
    <col min="2" max="2" width="41.7109375" style="1" bestFit="1" customWidth="1"/>
    <col min="3" max="3" width="14.7109375" style="1" customWidth="1"/>
    <col min="4" max="4" width="15.7109375" style="1" customWidth="1"/>
    <col min="5" max="5" width="8.00390625" style="1" customWidth="1"/>
    <col min="6" max="6" width="11.8515625" style="1" customWidth="1"/>
    <col min="7" max="7" width="8.00390625" style="1" customWidth="1"/>
    <col min="8" max="8" width="13.7109375" style="1" customWidth="1"/>
    <col min="9" max="9" width="8.00390625" style="1" customWidth="1"/>
    <col min="10" max="10" width="14.7109375" style="1" bestFit="1" customWidth="1"/>
    <col min="11" max="11" width="8.00390625" style="1" customWidth="1"/>
    <col min="12" max="12" width="13.421875" style="1" customWidth="1"/>
    <col min="13" max="13" width="8.00390625" style="1" customWidth="1"/>
    <col min="14" max="14" width="13.8515625" style="1" customWidth="1"/>
    <col min="15" max="15" width="8.00390625" style="1" customWidth="1"/>
    <col min="16" max="16" width="11.7109375" style="1" bestFit="1" customWidth="1"/>
    <col min="17" max="17" width="8.00390625" style="1" customWidth="1"/>
    <col min="18" max="18" width="15.57421875" style="1" bestFit="1" customWidth="1"/>
    <col min="19" max="19" width="8.00390625" style="1" customWidth="1"/>
    <col min="20" max="20" width="16.8515625" style="1" customWidth="1"/>
    <col min="21" max="21" width="8.00390625" style="1" customWidth="1"/>
    <col min="22" max="22" width="16.8515625" style="1" customWidth="1"/>
    <col min="23" max="23" width="8.00390625" style="1" customWidth="1"/>
    <col min="24" max="16384" width="9.140625" style="1" customWidth="1"/>
  </cols>
  <sheetData>
    <row r="1" spans="1:23" ht="56.25" customHeight="1">
      <c r="A1" s="66" t="s">
        <v>87</v>
      </c>
      <c r="B1" s="67"/>
      <c r="C1" s="70" t="s">
        <v>88</v>
      </c>
      <c r="D1" s="7" t="s">
        <v>77</v>
      </c>
      <c r="E1" s="4"/>
      <c r="F1" s="7" t="s">
        <v>1</v>
      </c>
      <c r="G1" s="4"/>
      <c r="H1" s="7" t="s">
        <v>119</v>
      </c>
      <c r="I1" s="6"/>
      <c r="J1" s="9" t="s">
        <v>80</v>
      </c>
      <c r="K1" s="4"/>
      <c r="L1" s="9" t="s">
        <v>2</v>
      </c>
      <c r="M1" s="4"/>
      <c r="N1" s="7" t="s">
        <v>118</v>
      </c>
      <c r="O1" s="6"/>
      <c r="P1" s="9" t="s">
        <v>120</v>
      </c>
      <c r="Q1" s="6"/>
      <c r="R1" s="9" t="s">
        <v>83</v>
      </c>
      <c r="S1" s="4"/>
      <c r="T1" s="9" t="s">
        <v>84</v>
      </c>
      <c r="U1" s="4"/>
      <c r="V1" s="68" t="s">
        <v>8</v>
      </c>
      <c r="W1" s="6"/>
    </row>
    <row r="2" spans="1:23" ht="27" customHeight="1">
      <c r="A2" s="2" t="s">
        <v>0</v>
      </c>
      <c r="B2" s="2" t="s">
        <v>3</v>
      </c>
      <c r="C2" s="71"/>
      <c r="D2" s="3" t="s">
        <v>78</v>
      </c>
      <c r="E2" s="5" t="s">
        <v>4</v>
      </c>
      <c r="F2" s="3" t="s">
        <v>5</v>
      </c>
      <c r="G2" s="5" t="s">
        <v>4</v>
      </c>
      <c r="H2" s="3" t="s">
        <v>6</v>
      </c>
      <c r="I2" s="5" t="s">
        <v>4</v>
      </c>
      <c r="J2" s="3" t="s">
        <v>79</v>
      </c>
      <c r="K2" s="5" t="s">
        <v>4</v>
      </c>
      <c r="L2" s="3" t="s">
        <v>81</v>
      </c>
      <c r="M2" s="5" t="s">
        <v>4</v>
      </c>
      <c r="N2" s="3" t="s">
        <v>82</v>
      </c>
      <c r="O2" s="5" t="s">
        <v>4</v>
      </c>
      <c r="P2" s="3" t="s">
        <v>121</v>
      </c>
      <c r="Q2" s="5" t="s">
        <v>4</v>
      </c>
      <c r="R2" s="3" t="s">
        <v>7</v>
      </c>
      <c r="S2" s="5" t="s">
        <v>4</v>
      </c>
      <c r="T2" s="3" t="s">
        <v>85</v>
      </c>
      <c r="U2" s="5" t="s">
        <v>4</v>
      </c>
      <c r="V2" s="69"/>
      <c r="W2" s="5" t="s">
        <v>4</v>
      </c>
    </row>
    <row r="3" spans="1:23" ht="13.5">
      <c r="A3" s="38">
        <v>1</v>
      </c>
      <c r="B3" s="38" t="s">
        <v>10</v>
      </c>
      <c r="C3" s="44">
        <v>9931</v>
      </c>
      <c r="D3" s="37">
        <v>275918</v>
      </c>
      <c r="E3" s="37">
        <f>D3/$C3</f>
        <v>27.783506192729835</v>
      </c>
      <c r="F3" s="37">
        <v>9830</v>
      </c>
      <c r="G3" s="37">
        <f>F3/$C3</f>
        <v>0.9898298257980063</v>
      </c>
      <c r="H3" s="37">
        <v>0</v>
      </c>
      <c r="I3" s="37">
        <f>H3/$C3</f>
        <v>0</v>
      </c>
      <c r="J3" s="37">
        <v>780007</v>
      </c>
      <c r="K3" s="37">
        <f>J3/$C3</f>
        <v>78.54264424529252</v>
      </c>
      <c r="L3" s="37">
        <v>65538</v>
      </c>
      <c r="M3" s="37">
        <f>L3/$C3</f>
        <v>6.599335414359078</v>
      </c>
      <c r="N3" s="37">
        <v>0</v>
      </c>
      <c r="O3" s="37">
        <f>N3/$C3</f>
        <v>0</v>
      </c>
      <c r="P3" s="37">
        <v>0</v>
      </c>
      <c r="Q3" s="37">
        <f>P3/$C3</f>
        <v>0</v>
      </c>
      <c r="R3" s="37">
        <v>640683</v>
      </c>
      <c r="S3" s="37">
        <f>R3/$C3</f>
        <v>64.51344275500956</v>
      </c>
      <c r="T3" s="37">
        <v>15392</v>
      </c>
      <c r="U3" s="37">
        <f>T3/$C3</f>
        <v>1.5498942704662169</v>
      </c>
      <c r="V3" s="39">
        <f>D3+F3+H3+J3+L3+N3+P3+R3+T3</f>
        <v>1787368</v>
      </c>
      <c r="W3" s="37">
        <f>V3/$C3</f>
        <v>179.97865270365523</v>
      </c>
    </row>
    <row r="4" spans="1:23" ht="13.5">
      <c r="A4" s="20">
        <v>2</v>
      </c>
      <c r="B4" s="33" t="s">
        <v>64</v>
      </c>
      <c r="C4" s="44">
        <v>4340</v>
      </c>
      <c r="D4" s="34">
        <v>262586</v>
      </c>
      <c r="E4" s="34">
        <f aca="true" t="shared" si="0" ref="E4:E67">D4/$C4</f>
        <v>60.5036866359447</v>
      </c>
      <c r="F4" s="34">
        <v>0</v>
      </c>
      <c r="G4" s="34">
        <f aca="true" t="shared" si="1" ref="G4:G67">F4/$C4</f>
        <v>0</v>
      </c>
      <c r="H4" s="34">
        <v>0</v>
      </c>
      <c r="I4" s="34">
        <f aca="true" t="shared" si="2" ref="I4:I67">H4/$C4</f>
        <v>0</v>
      </c>
      <c r="J4" s="34">
        <v>885000</v>
      </c>
      <c r="K4" s="34">
        <f aca="true" t="shared" si="3" ref="K4:K67">J4/$C4</f>
        <v>203.91705069124424</v>
      </c>
      <c r="L4" s="34">
        <v>494283</v>
      </c>
      <c r="M4" s="34">
        <f aca="true" t="shared" si="4" ref="M4:M67">L4/$C4</f>
        <v>113.89009216589862</v>
      </c>
      <c r="N4" s="34">
        <v>0</v>
      </c>
      <c r="O4" s="34">
        <f aca="true" t="shared" si="5" ref="O4:O67">N4/$C4</f>
        <v>0</v>
      </c>
      <c r="P4" s="34">
        <v>0</v>
      </c>
      <c r="Q4" s="34">
        <f aca="true" t="shared" si="6" ref="Q4:Q67">P4/$C4</f>
        <v>0</v>
      </c>
      <c r="R4" s="34">
        <v>0</v>
      </c>
      <c r="S4" s="34">
        <f aca="true" t="shared" si="7" ref="S4:S67">R4/$C4</f>
        <v>0</v>
      </c>
      <c r="T4" s="34">
        <v>0</v>
      </c>
      <c r="U4" s="34">
        <f aca="true" t="shared" si="8" ref="U4:U67">T4/$C4</f>
        <v>0</v>
      </c>
      <c r="V4" s="35">
        <f>D4+F4+H4+J4+L4+N4+P4+R4+T4</f>
        <v>1641869</v>
      </c>
      <c r="W4" s="34">
        <f aca="true" t="shared" si="9" ref="W4:W69">V4/$C4</f>
        <v>378.31082949308757</v>
      </c>
    </row>
    <row r="5" spans="1:23" ht="13.5">
      <c r="A5" s="20">
        <v>3</v>
      </c>
      <c r="B5" s="33" t="s">
        <v>11</v>
      </c>
      <c r="C5" s="44">
        <v>20932</v>
      </c>
      <c r="D5" s="34">
        <v>507425</v>
      </c>
      <c r="E5" s="34">
        <f t="shared" si="0"/>
        <v>24.241591821135103</v>
      </c>
      <c r="F5" s="34">
        <v>27649</v>
      </c>
      <c r="G5" s="34">
        <f t="shared" si="1"/>
        <v>1.3208962354290081</v>
      </c>
      <c r="H5" s="34">
        <v>21996</v>
      </c>
      <c r="I5" s="34">
        <f t="shared" si="2"/>
        <v>1.0508312631377794</v>
      </c>
      <c r="J5" s="34">
        <v>11566372</v>
      </c>
      <c r="K5" s="34">
        <f t="shared" si="3"/>
        <v>552.5688897381999</v>
      </c>
      <c r="L5" s="34">
        <v>4593541</v>
      </c>
      <c r="M5" s="34">
        <f t="shared" si="4"/>
        <v>219.4506497229123</v>
      </c>
      <c r="N5" s="34">
        <v>0</v>
      </c>
      <c r="O5" s="34">
        <f t="shared" si="5"/>
        <v>0</v>
      </c>
      <c r="P5" s="34">
        <v>0</v>
      </c>
      <c r="Q5" s="34">
        <f t="shared" si="6"/>
        <v>0</v>
      </c>
      <c r="R5" s="34">
        <v>0</v>
      </c>
      <c r="S5" s="34">
        <f t="shared" si="7"/>
        <v>0</v>
      </c>
      <c r="T5" s="34">
        <v>19897</v>
      </c>
      <c r="U5" s="34">
        <f t="shared" si="8"/>
        <v>0.9505541754251863</v>
      </c>
      <c r="V5" s="35">
        <f aca="true" t="shared" si="10" ref="V5:V68">D5+F5+H5+J5+L5+N5+P5+R5+T5</f>
        <v>16736880</v>
      </c>
      <c r="W5" s="34">
        <f t="shared" si="9"/>
        <v>799.5834129562393</v>
      </c>
    </row>
    <row r="6" spans="1:23" ht="13.5">
      <c r="A6" s="20">
        <v>4</v>
      </c>
      <c r="B6" s="33" t="s">
        <v>12</v>
      </c>
      <c r="C6" s="44">
        <v>3799</v>
      </c>
      <c r="D6" s="34">
        <v>30147</v>
      </c>
      <c r="E6" s="34">
        <f t="shared" si="0"/>
        <v>7.935509344564359</v>
      </c>
      <c r="F6" s="34">
        <v>24786</v>
      </c>
      <c r="G6" s="34">
        <f t="shared" si="1"/>
        <v>6.524348512766517</v>
      </c>
      <c r="H6" s="34">
        <v>0</v>
      </c>
      <c r="I6" s="34">
        <f t="shared" si="2"/>
        <v>0</v>
      </c>
      <c r="J6" s="34">
        <v>0</v>
      </c>
      <c r="K6" s="34">
        <f t="shared" si="3"/>
        <v>0</v>
      </c>
      <c r="L6" s="34">
        <v>347309</v>
      </c>
      <c r="M6" s="34">
        <f t="shared" si="4"/>
        <v>91.4211634640695</v>
      </c>
      <c r="N6" s="34">
        <v>0</v>
      </c>
      <c r="O6" s="34">
        <f t="shared" si="5"/>
        <v>0</v>
      </c>
      <c r="P6" s="34">
        <v>0</v>
      </c>
      <c r="Q6" s="34">
        <f t="shared" si="6"/>
        <v>0</v>
      </c>
      <c r="R6" s="34">
        <v>0</v>
      </c>
      <c r="S6" s="34">
        <f t="shared" si="7"/>
        <v>0</v>
      </c>
      <c r="T6" s="34">
        <v>3670</v>
      </c>
      <c r="U6" s="34">
        <f t="shared" si="8"/>
        <v>0.9660436957093972</v>
      </c>
      <c r="V6" s="35">
        <f t="shared" si="10"/>
        <v>405912</v>
      </c>
      <c r="W6" s="34">
        <f t="shared" si="9"/>
        <v>106.84706501710977</v>
      </c>
    </row>
    <row r="7" spans="1:23" ht="13.5">
      <c r="A7" s="21">
        <v>5</v>
      </c>
      <c r="B7" s="40" t="s">
        <v>13</v>
      </c>
      <c r="C7" s="45">
        <v>5979</v>
      </c>
      <c r="D7" s="31">
        <v>20150</v>
      </c>
      <c r="E7" s="31">
        <f t="shared" si="0"/>
        <v>3.370128784077605</v>
      </c>
      <c r="F7" s="31">
        <v>0</v>
      </c>
      <c r="G7" s="31">
        <f t="shared" si="1"/>
        <v>0</v>
      </c>
      <c r="H7" s="31">
        <v>0</v>
      </c>
      <c r="I7" s="31">
        <f t="shared" si="2"/>
        <v>0</v>
      </c>
      <c r="J7" s="31">
        <v>783105</v>
      </c>
      <c r="K7" s="31">
        <f t="shared" si="3"/>
        <v>130.97591570496738</v>
      </c>
      <c r="L7" s="31">
        <v>60613</v>
      </c>
      <c r="M7" s="31">
        <f t="shared" si="4"/>
        <v>10.137648436193343</v>
      </c>
      <c r="N7" s="31">
        <v>0</v>
      </c>
      <c r="O7" s="31">
        <f t="shared" si="5"/>
        <v>0</v>
      </c>
      <c r="P7" s="31">
        <v>0</v>
      </c>
      <c r="Q7" s="31">
        <f t="shared" si="6"/>
        <v>0</v>
      </c>
      <c r="R7" s="31">
        <v>0</v>
      </c>
      <c r="S7" s="31">
        <f t="shared" si="7"/>
        <v>0</v>
      </c>
      <c r="T7" s="31">
        <v>30965</v>
      </c>
      <c r="U7" s="31">
        <f t="shared" si="8"/>
        <v>5.17895969225623</v>
      </c>
      <c r="V7" s="32">
        <f t="shared" si="10"/>
        <v>894833</v>
      </c>
      <c r="W7" s="31">
        <f t="shared" si="9"/>
        <v>149.66265261749456</v>
      </c>
    </row>
    <row r="8" spans="1:23" ht="13.5">
      <c r="A8" s="38">
        <v>6</v>
      </c>
      <c r="B8" s="38" t="s">
        <v>14</v>
      </c>
      <c r="C8" s="44">
        <v>6081</v>
      </c>
      <c r="D8" s="37">
        <v>20400</v>
      </c>
      <c r="E8" s="37">
        <f t="shared" si="0"/>
        <v>3.3547113961519486</v>
      </c>
      <c r="F8" s="37">
        <v>16128</v>
      </c>
      <c r="G8" s="37">
        <f t="shared" si="1"/>
        <v>2.652195362604835</v>
      </c>
      <c r="H8" s="37">
        <v>0</v>
      </c>
      <c r="I8" s="37">
        <f t="shared" si="2"/>
        <v>0</v>
      </c>
      <c r="J8" s="37">
        <v>2294000</v>
      </c>
      <c r="K8" s="37">
        <f t="shared" si="3"/>
        <v>377.240585430028</v>
      </c>
      <c r="L8" s="37">
        <v>1806754</v>
      </c>
      <c r="M8" s="37">
        <f t="shared" si="4"/>
        <v>297.1146193060352</v>
      </c>
      <c r="N8" s="37">
        <v>0</v>
      </c>
      <c r="O8" s="37">
        <f t="shared" si="5"/>
        <v>0</v>
      </c>
      <c r="P8" s="37">
        <v>0</v>
      </c>
      <c r="Q8" s="37">
        <f t="shared" si="6"/>
        <v>0</v>
      </c>
      <c r="R8" s="37">
        <v>0</v>
      </c>
      <c r="S8" s="37">
        <f t="shared" si="7"/>
        <v>0</v>
      </c>
      <c r="T8" s="37">
        <v>11817</v>
      </c>
      <c r="U8" s="37">
        <f t="shared" si="8"/>
        <v>1.9432659102121361</v>
      </c>
      <c r="V8" s="35">
        <f t="shared" si="10"/>
        <v>4149099</v>
      </c>
      <c r="W8" s="37">
        <f t="shared" si="9"/>
        <v>682.3053774050321</v>
      </c>
    </row>
    <row r="9" spans="1:23" ht="13.5">
      <c r="A9" s="20">
        <v>7</v>
      </c>
      <c r="B9" s="33" t="s">
        <v>15</v>
      </c>
      <c r="C9" s="44">
        <v>2329</v>
      </c>
      <c r="D9" s="34">
        <v>40525</v>
      </c>
      <c r="E9" s="34">
        <f t="shared" si="0"/>
        <v>17.40017174753113</v>
      </c>
      <c r="F9" s="34">
        <v>13126</v>
      </c>
      <c r="G9" s="34">
        <f t="shared" si="1"/>
        <v>5.635895234006012</v>
      </c>
      <c r="H9" s="34">
        <v>0</v>
      </c>
      <c r="I9" s="34">
        <f t="shared" si="2"/>
        <v>0</v>
      </c>
      <c r="J9" s="34">
        <v>1966793</v>
      </c>
      <c r="K9" s="34">
        <f t="shared" si="3"/>
        <v>844.4796049806785</v>
      </c>
      <c r="L9" s="34">
        <v>312915</v>
      </c>
      <c r="M9" s="34">
        <f t="shared" si="4"/>
        <v>134.35594675826536</v>
      </c>
      <c r="N9" s="34">
        <v>0</v>
      </c>
      <c r="O9" s="34">
        <f t="shared" si="5"/>
        <v>0</v>
      </c>
      <c r="P9" s="34">
        <v>0</v>
      </c>
      <c r="Q9" s="34">
        <f t="shared" si="6"/>
        <v>0</v>
      </c>
      <c r="R9" s="34">
        <v>0</v>
      </c>
      <c r="S9" s="34">
        <f t="shared" si="7"/>
        <v>0</v>
      </c>
      <c r="T9" s="34">
        <v>1072</v>
      </c>
      <c r="U9" s="34">
        <f t="shared" si="8"/>
        <v>0.46028338342636327</v>
      </c>
      <c r="V9" s="35">
        <f t="shared" si="10"/>
        <v>2334431</v>
      </c>
      <c r="W9" s="34">
        <f t="shared" si="9"/>
        <v>1002.3319021039073</v>
      </c>
    </row>
    <row r="10" spans="1:23" ht="13.5">
      <c r="A10" s="20">
        <v>8</v>
      </c>
      <c r="B10" s="33" t="s">
        <v>16</v>
      </c>
      <c r="C10" s="44">
        <v>21490</v>
      </c>
      <c r="D10" s="34">
        <v>203143</v>
      </c>
      <c r="E10" s="34">
        <f t="shared" si="0"/>
        <v>9.45290832945556</v>
      </c>
      <c r="F10" s="34">
        <v>22100</v>
      </c>
      <c r="G10" s="34">
        <f t="shared" si="1"/>
        <v>1.0283852954862727</v>
      </c>
      <c r="H10" s="34">
        <v>0</v>
      </c>
      <c r="I10" s="34">
        <f t="shared" si="2"/>
        <v>0</v>
      </c>
      <c r="J10" s="34">
        <v>5475371</v>
      </c>
      <c r="K10" s="34">
        <f t="shared" si="3"/>
        <v>254.7869241507678</v>
      </c>
      <c r="L10" s="34">
        <v>2149052</v>
      </c>
      <c r="M10" s="34">
        <f t="shared" si="4"/>
        <v>100.00241973010702</v>
      </c>
      <c r="N10" s="34">
        <v>0</v>
      </c>
      <c r="O10" s="34">
        <f t="shared" si="5"/>
        <v>0</v>
      </c>
      <c r="P10" s="34">
        <v>0</v>
      </c>
      <c r="Q10" s="34">
        <f t="shared" si="6"/>
        <v>0</v>
      </c>
      <c r="R10" s="34">
        <v>0</v>
      </c>
      <c r="S10" s="34">
        <f t="shared" si="7"/>
        <v>0</v>
      </c>
      <c r="T10" s="34">
        <v>0</v>
      </c>
      <c r="U10" s="34">
        <f t="shared" si="8"/>
        <v>0</v>
      </c>
      <c r="V10" s="35">
        <f t="shared" si="10"/>
        <v>7849666</v>
      </c>
      <c r="W10" s="34">
        <f t="shared" si="9"/>
        <v>365.27063750581664</v>
      </c>
    </row>
    <row r="11" spans="1:23" ht="13.5">
      <c r="A11" s="20">
        <v>9</v>
      </c>
      <c r="B11" s="33" t="s">
        <v>89</v>
      </c>
      <c r="C11" s="44">
        <v>41239</v>
      </c>
      <c r="D11" s="34">
        <v>-173355</v>
      </c>
      <c r="E11" s="34">
        <f t="shared" si="0"/>
        <v>-4.203666432260724</v>
      </c>
      <c r="F11" s="34">
        <v>25957</v>
      </c>
      <c r="G11" s="34">
        <f t="shared" si="1"/>
        <v>0.6294284536482456</v>
      </c>
      <c r="H11" s="34">
        <v>0</v>
      </c>
      <c r="I11" s="34">
        <f t="shared" si="2"/>
        <v>0</v>
      </c>
      <c r="J11" s="34">
        <v>8964797</v>
      </c>
      <c r="K11" s="34">
        <f t="shared" si="3"/>
        <v>217.3863818230316</v>
      </c>
      <c r="L11" s="34">
        <v>4364529</v>
      </c>
      <c r="M11" s="34">
        <f t="shared" si="4"/>
        <v>105.83498629937681</v>
      </c>
      <c r="N11" s="34">
        <v>0</v>
      </c>
      <c r="O11" s="34">
        <f t="shared" si="5"/>
        <v>0</v>
      </c>
      <c r="P11" s="34">
        <v>0</v>
      </c>
      <c r="Q11" s="34">
        <f t="shared" si="6"/>
        <v>0</v>
      </c>
      <c r="R11" s="34">
        <v>0</v>
      </c>
      <c r="S11" s="34">
        <f t="shared" si="7"/>
        <v>0</v>
      </c>
      <c r="T11" s="34">
        <v>73396</v>
      </c>
      <c r="U11" s="34">
        <f t="shared" si="8"/>
        <v>1.779771575450423</v>
      </c>
      <c r="V11" s="35">
        <f t="shared" si="10"/>
        <v>13255324</v>
      </c>
      <c r="W11" s="34">
        <f t="shared" si="9"/>
        <v>321.42690171924636</v>
      </c>
    </row>
    <row r="12" spans="1:23" ht="13.5">
      <c r="A12" s="21">
        <v>10</v>
      </c>
      <c r="B12" s="40" t="s">
        <v>65</v>
      </c>
      <c r="C12" s="45">
        <v>32259</v>
      </c>
      <c r="D12" s="31">
        <v>1507841</v>
      </c>
      <c r="E12" s="31">
        <f t="shared" si="0"/>
        <v>46.74171549025078</v>
      </c>
      <c r="F12" s="31">
        <v>20160</v>
      </c>
      <c r="G12" s="31">
        <f t="shared" si="1"/>
        <v>0.6249418766855761</v>
      </c>
      <c r="H12" s="31">
        <v>0</v>
      </c>
      <c r="I12" s="31">
        <f t="shared" si="2"/>
        <v>0</v>
      </c>
      <c r="J12" s="31">
        <v>19086835</v>
      </c>
      <c r="K12" s="31">
        <f t="shared" si="3"/>
        <v>591.6747264329334</v>
      </c>
      <c r="L12" s="31">
        <v>6953068</v>
      </c>
      <c r="M12" s="31">
        <f t="shared" si="4"/>
        <v>215.53885737313618</v>
      </c>
      <c r="N12" s="31">
        <v>0</v>
      </c>
      <c r="O12" s="31">
        <f t="shared" si="5"/>
        <v>0</v>
      </c>
      <c r="P12" s="31">
        <v>0</v>
      </c>
      <c r="Q12" s="31">
        <f t="shared" si="6"/>
        <v>0</v>
      </c>
      <c r="R12" s="31">
        <v>0</v>
      </c>
      <c r="S12" s="31">
        <f t="shared" si="7"/>
        <v>0</v>
      </c>
      <c r="T12" s="31">
        <v>51806</v>
      </c>
      <c r="U12" s="31">
        <f t="shared" si="8"/>
        <v>1.605939427756595</v>
      </c>
      <c r="V12" s="32">
        <f t="shared" si="10"/>
        <v>27619710</v>
      </c>
      <c r="W12" s="31">
        <f t="shared" si="9"/>
        <v>856.1861806007626</v>
      </c>
    </row>
    <row r="13" spans="1:23" ht="13.5">
      <c r="A13" s="38">
        <v>11</v>
      </c>
      <c r="B13" s="38" t="s">
        <v>17</v>
      </c>
      <c r="C13" s="44">
        <v>1638</v>
      </c>
      <c r="D13" s="37">
        <v>74381</v>
      </c>
      <c r="E13" s="37">
        <f t="shared" si="0"/>
        <v>45.40964590964591</v>
      </c>
      <c r="F13" s="37">
        <v>13800</v>
      </c>
      <c r="G13" s="37">
        <f t="shared" si="1"/>
        <v>8.424908424908425</v>
      </c>
      <c r="H13" s="37">
        <v>0</v>
      </c>
      <c r="I13" s="37">
        <f t="shared" si="2"/>
        <v>0</v>
      </c>
      <c r="J13" s="37">
        <v>572727</v>
      </c>
      <c r="K13" s="37">
        <f t="shared" si="3"/>
        <v>349.6501831501831</v>
      </c>
      <c r="L13" s="37">
        <v>548937</v>
      </c>
      <c r="M13" s="37">
        <f t="shared" si="4"/>
        <v>335.1263736263736</v>
      </c>
      <c r="N13" s="37">
        <v>0</v>
      </c>
      <c r="O13" s="37">
        <f t="shared" si="5"/>
        <v>0</v>
      </c>
      <c r="P13" s="37">
        <v>0</v>
      </c>
      <c r="Q13" s="37">
        <f t="shared" si="6"/>
        <v>0</v>
      </c>
      <c r="R13" s="37">
        <v>0</v>
      </c>
      <c r="S13" s="37">
        <f t="shared" si="7"/>
        <v>0</v>
      </c>
      <c r="T13" s="37">
        <v>152</v>
      </c>
      <c r="U13" s="37">
        <f t="shared" si="8"/>
        <v>0.0927960927960928</v>
      </c>
      <c r="V13" s="35">
        <f t="shared" si="10"/>
        <v>1209997</v>
      </c>
      <c r="W13" s="37">
        <f t="shared" si="9"/>
        <v>738.7039072039072</v>
      </c>
    </row>
    <row r="14" spans="1:23" ht="13.5">
      <c r="A14" s="20">
        <v>12</v>
      </c>
      <c r="B14" s="33" t="s">
        <v>66</v>
      </c>
      <c r="C14" s="44">
        <v>1279</v>
      </c>
      <c r="D14" s="34">
        <v>41164</v>
      </c>
      <c r="E14" s="34">
        <f t="shared" si="0"/>
        <v>32.1845191555903</v>
      </c>
      <c r="F14" s="34">
        <v>12429</v>
      </c>
      <c r="G14" s="34">
        <f t="shared" si="1"/>
        <v>9.717748240813135</v>
      </c>
      <c r="H14" s="34">
        <v>0</v>
      </c>
      <c r="I14" s="34">
        <f t="shared" si="2"/>
        <v>0</v>
      </c>
      <c r="J14" s="34">
        <v>3655000</v>
      </c>
      <c r="K14" s="34">
        <f t="shared" si="3"/>
        <v>2857.701329163409</v>
      </c>
      <c r="L14" s="34">
        <v>233705</v>
      </c>
      <c r="M14" s="34">
        <f t="shared" si="4"/>
        <v>182.7247849882721</v>
      </c>
      <c r="N14" s="34">
        <v>0</v>
      </c>
      <c r="O14" s="34">
        <f t="shared" si="5"/>
        <v>0</v>
      </c>
      <c r="P14" s="34">
        <v>0</v>
      </c>
      <c r="Q14" s="34">
        <f t="shared" si="6"/>
        <v>0</v>
      </c>
      <c r="R14" s="34">
        <v>0</v>
      </c>
      <c r="S14" s="34">
        <f t="shared" si="7"/>
        <v>0</v>
      </c>
      <c r="T14" s="34">
        <v>0</v>
      </c>
      <c r="U14" s="34">
        <f t="shared" si="8"/>
        <v>0</v>
      </c>
      <c r="V14" s="35">
        <f t="shared" si="10"/>
        <v>3942298</v>
      </c>
      <c r="W14" s="34">
        <f t="shared" si="9"/>
        <v>3082.3283815480845</v>
      </c>
    </row>
    <row r="15" spans="1:23" ht="13.5">
      <c r="A15" s="20">
        <v>13</v>
      </c>
      <c r="B15" s="33" t="s">
        <v>18</v>
      </c>
      <c r="C15" s="44">
        <v>1514</v>
      </c>
      <c r="D15" s="34">
        <v>8446</v>
      </c>
      <c r="E15" s="34">
        <f t="shared" si="0"/>
        <v>5.578599735799207</v>
      </c>
      <c r="F15" s="34">
        <v>5827</v>
      </c>
      <c r="G15" s="34">
        <f t="shared" si="1"/>
        <v>3.848745046235139</v>
      </c>
      <c r="H15" s="34">
        <v>0</v>
      </c>
      <c r="I15" s="34">
        <f t="shared" si="2"/>
        <v>0</v>
      </c>
      <c r="J15" s="34">
        <v>178182</v>
      </c>
      <c r="K15" s="34">
        <f t="shared" si="3"/>
        <v>117.6895640686922</v>
      </c>
      <c r="L15" s="34">
        <v>43008</v>
      </c>
      <c r="M15" s="34">
        <f t="shared" si="4"/>
        <v>28.40686922060766</v>
      </c>
      <c r="N15" s="34">
        <v>0</v>
      </c>
      <c r="O15" s="34">
        <f t="shared" si="5"/>
        <v>0</v>
      </c>
      <c r="P15" s="34">
        <v>0</v>
      </c>
      <c r="Q15" s="34">
        <f t="shared" si="6"/>
        <v>0</v>
      </c>
      <c r="R15" s="34">
        <v>0</v>
      </c>
      <c r="S15" s="34">
        <f t="shared" si="7"/>
        <v>0</v>
      </c>
      <c r="T15" s="34">
        <v>0</v>
      </c>
      <c r="U15" s="34">
        <f t="shared" si="8"/>
        <v>0</v>
      </c>
      <c r="V15" s="35">
        <f t="shared" si="10"/>
        <v>235463</v>
      </c>
      <c r="W15" s="34">
        <f t="shared" si="9"/>
        <v>155.52377807133422</v>
      </c>
    </row>
    <row r="16" spans="1:23" ht="13.5">
      <c r="A16" s="20">
        <v>14</v>
      </c>
      <c r="B16" s="33" t="s">
        <v>19</v>
      </c>
      <c r="C16" s="44">
        <v>1930</v>
      </c>
      <c r="D16" s="34">
        <v>31498</v>
      </c>
      <c r="E16" s="34">
        <f t="shared" si="0"/>
        <v>16.32020725388601</v>
      </c>
      <c r="F16" s="34">
        <v>6505</v>
      </c>
      <c r="G16" s="34">
        <f t="shared" si="1"/>
        <v>3.3704663212435233</v>
      </c>
      <c r="H16" s="34">
        <v>1557</v>
      </c>
      <c r="I16" s="34">
        <f t="shared" si="2"/>
        <v>0.8067357512953368</v>
      </c>
      <c r="J16" s="34">
        <v>1157780</v>
      </c>
      <c r="K16" s="34">
        <f t="shared" si="3"/>
        <v>599.8860103626943</v>
      </c>
      <c r="L16" s="34">
        <v>217591</v>
      </c>
      <c r="M16" s="34">
        <f t="shared" si="4"/>
        <v>112.74145077720208</v>
      </c>
      <c r="N16" s="34">
        <v>0</v>
      </c>
      <c r="O16" s="34">
        <f t="shared" si="5"/>
        <v>0</v>
      </c>
      <c r="P16" s="34">
        <v>0</v>
      </c>
      <c r="Q16" s="34">
        <f t="shared" si="6"/>
        <v>0</v>
      </c>
      <c r="R16" s="34">
        <v>0</v>
      </c>
      <c r="S16" s="34">
        <f t="shared" si="7"/>
        <v>0</v>
      </c>
      <c r="T16" s="34">
        <v>2174</v>
      </c>
      <c r="U16" s="34">
        <f t="shared" si="8"/>
        <v>1.1264248704663213</v>
      </c>
      <c r="V16" s="35">
        <f t="shared" si="10"/>
        <v>1417105</v>
      </c>
      <c r="W16" s="34">
        <f t="shared" si="9"/>
        <v>734.2512953367876</v>
      </c>
    </row>
    <row r="17" spans="1:23" ht="13.5">
      <c r="A17" s="21">
        <v>15</v>
      </c>
      <c r="B17" s="40" t="s">
        <v>20</v>
      </c>
      <c r="C17" s="45">
        <v>3814</v>
      </c>
      <c r="D17" s="31">
        <v>18891</v>
      </c>
      <c r="E17" s="31">
        <f t="shared" si="0"/>
        <v>4.953067645516518</v>
      </c>
      <c r="F17" s="31">
        <v>9384</v>
      </c>
      <c r="G17" s="31">
        <f t="shared" si="1"/>
        <v>2.4604090194022024</v>
      </c>
      <c r="H17" s="31">
        <v>0</v>
      </c>
      <c r="I17" s="31">
        <f t="shared" si="2"/>
        <v>0</v>
      </c>
      <c r="J17" s="31">
        <v>605066</v>
      </c>
      <c r="K17" s="31">
        <f t="shared" si="3"/>
        <v>158.64341898269532</v>
      </c>
      <c r="L17" s="31">
        <v>34359</v>
      </c>
      <c r="M17" s="31">
        <f t="shared" si="4"/>
        <v>9.008652333508127</v>
      </c>
      <c r="N17" s="31">
        <v>0</v>
      </c>
      <c r="O17" s="31">
        <f t="shared" si="5"/>
        <v>0</v>
      </c>
      <c r="P17" s="31">
        <v>0</v>
      </c>
      <c r="Q17" s="31">
        <f t="shared" si="6"/>
        <v>0</v>
      </c>
      <c r="R17" s="31">
        <v>0</v>
      </c>
      <c r="S17" s="31">
        <f t="shared" si="7"/>
        <v>0</v>
      </c>
      <c r="T17" s="31">
        <v>0</v>
      </c>
      <c r="U17" s="31">
        <f t="shared" si="8"/>
        <v>0</v>
      </c>
      <c r="V17" s="32">
        <f t="shared" si="10"/>
        <v>667700</v>
      </c>
      <c r="W17" s="31">
        <f t="shared" si="9"/>
        <v>175.0655479811222</v>
      </c>
    </row>
    <row r="18" spans="1:23" ht="13.5">
      <c r="A18" s="38">
        <v>16</v>
      </c>
      <c r="B18" s="38" t="s">
        <v>21</v>
      </c>
      <c r="C18" s="44">
        <v>5189</v>
      </c>
      <c r="D18" s="37">
        <v>28620</v>
      </c>
      <c r="E18" s="37">
        <f t="shared" si="0"/>
        <v>5.515513586432839</v>
      </c>
      <c r="F18" s="37">
        <v>12686</v>
      </c>
      <c r="G18" s="37">
        <f t="shared" si="1"/>
        <v>2.4447870495278474</v>
      </c>
      <c r="H18" s="37">
        <v>0</v>
      </c>
      <c r="I18" s="37">
        <f t="shared" si="2"/>
        <v>0</v>
      </c>
      <c r="J18" s="37">
        <v>2455000</v>
      </c>
      <c r="K18" s="37">
        <f t="shared" si="3"/>
        <v>473.1162073617267</v>
      </c>
      <c r="L18" s="37">
        <v>1912680</v>
      </c>
      <c r="M18" s="37">
        <f t="shared" si="4"/>
        <v>368.6028136442474</v>
      </c>
      <c r="N18" s="37">
        <v>0</v>
      </c>
      <c r="O18" s="37">
        <f t="shared" si="5"/>
        <v>0</v>
      </c>
      <c r="P18" s="37">
        <v>0</v>
      </c>
      <c r="Q18" s="37">
        <f t="shared" si="6"/>
        <v>0</v>
      </c>
      <c r="R18" s="37">
        <v>0</v>
      </c>
      <c r="S18" s="37">
        <f t="shared" si="7"/>
        <v>0</v>
      </c>
      <c r="T18" s="37">
        <v>0</v>
      </c>
      <c r="U18" s="37">
        <f t="shared" si="8"/>
        <v>0</v>
      </c>
      <c r="V18" s="35">
        <f t="shared" si="10"/>
        <v>4408986</v>
      </c>
      <c r="W18" s="37">
        <f t="shared" si="9"/>
        <v>849.6793216419348</v>
      </c>
    </row>
    <row r="19" spans="1:23" ht="13.5">
      <c r="A19" s="20">
        <v>17</v>
      </c>
      <c r="B19" s="33" t="s">
        <v>90</v>
      </c>
      <c r="C19" s="44">
        <v>42334</v>
      </c>
      <c r="D19" s="34">
        <v>452425</v>
      </c>
      <c r="E19" s="34">
        <f t="shared" si="0"/>
        <v>10.687036424623233</v>
      </c>
      <c r="F19" s="34">
        <v>188816</v>
      </c>
      <c r="G19" s="34">
        <f t="shared" si="1"/>
        <v>4.460150233854585</v>
      </c>
      <c r="H19" s="34">
        <v>0</v>
      </c>
      <c r="I19" s="34">
        <f t="shared" si="2"/>
        <v>0</v>
      </c>
      <c r="J19" s="34">
        <v>3012272</v>
      </c>
      <c r="K19" s="34">
        <f t="shared" si="3"/>
        <v>71.1549109462843</v>
      </c>
      <c r="L19" s="34">
        <v>262007</v>
      </c>
      <c r="M19" s="34">
        <f t="shared" si="4"/>
        <v>6.189044267019417</v>
      </c>
      <c r="N19" s="34">
        <v>4268</v>
      </c>
      <c r="O19" s="34">
        <f t="shared" si="5"/>
        <v>0.10081730996362262</v>
      </c>
      <c r="P19" s="34">
        <v>0</v>
      </c>
      <c r="Q19" s="34">
        <f t="shared" si="6"/>
        <v>0</v>
      </c>
      <c r="R19" s="34">
        <v>0</v>
      </c>
      <c r="S19" s="34">
        <f t="shared" si="7"/>
        <v>0</v>
      </c>
      <c r="T19" s="34">
        <v>248442</v>
      </c>
      <c r="U19" s="34">
        <f t="shared" si="8"/>
        <v>5.868616242263902</v>
      </c>
      <c r="V19" s="35">
        <f t="shared" si="10"/>
        <v>4168230</v>
      </c>
      <c r="W19" s="34">
        <f t="shared" si="9"/>
        <v>98.46057542400906</v>
      </c>
    </row>
    <row r="20" spans="1:23" ht="13.5">
      <c r="A20" s="20">
        <v>18</v>
      </c>
      <c r="B20" s="33" t="s">
        <v>22</v>
      </c>
      <c r="C20" s="44">
        <v>1150</v>
      </c>
      <c r="D20" s="34">
        <v>43053</v>
      </c>
      <c r="E20" s="34">
        <f t="shared" si="0"/>
        <v>37.43739130434783</v>
      </c>
      <c r="F20" s="34">
        <v>0</v>
      </c>
      <c r="G20" s="34">
        <f t="shared" si="1"/>
        <v>0</v>
      </c>
      <c r="H20" s="34">
        <v>0</v>
      </c>
      <c r="I20" s="34">
        <f t="shared" si="2"/>
        <v>0</v>
      </c>
      <c r="J20" s="34">
        <v>6564</v>
      </c>
      <c r="K20" s="34">
        <f t="shared" si="3"/>
        <v>5.707826086956522</v>
      </c>
      <c r="L20" s="34">
        <v>17900</v>
      </c>
      <c r="M20" s="34">
        <f t="shared" si="4"/>
        <v>15.565217391304348</v>
      </c>
      <c r="N20" s="34">
        <v>0</v>
      </c>
      <c r="O20" s="34">
        <f t="shared" si="5"/>
        <v>0</v>
      </c>
      <c r="P20" s="34">
        <v>0</v>
      </c>
      <c r="Q20" s="34">
        <f t="shared" si="6"/>
        <v>0</v>
      </c>
      <c r="R20" s="34">
        <v>11534</v>
      </c>
      <c r="S20" s="34">
        <f t="shared" si="7"/>
        <v>10.029565217391305</v>
      </c>
      <c r="T20" s="34">
        <v>0</v>
      </c>
      <c r="U20" s="34">
        <f t="shared" si="8"/>
        <v>0</v>
      </c>
      <c r="V20" s="35">
        <f t="shared" si="10"/>
        <v>79051</v>
      </c>
      <c r="W20" s="34">
        <f t="shared" si="9"/>
        <v>68.74</v>
      </c>
    </row>
    <row r="21" spans="1:23" ht="13.5">
      <c r="A21" s="20">
        <v>19</v>
      </c>
      <c r="B21" s="33" t="s">
        <v>23</v>
      </c>
      <c r="C21" s="44">
        <v>2000</v>
      </c>
      <c r="D21" s="34">
        <v>15650</v>
      </c>
      <c r="E21" s="34">
        <f t="shared" si="0"/>
        <v>7.825</v>
      </c>
      <c r="F21" s="34">
        <v>28628</v>
      </c>
      <c r="G21" s="34">
        <f t="shared" si="1"/>
        <v>14.314</v>
      </c>
      <c r="H21" s="34">
        <v>0</v>
      </c>
      <c r="I21" s="34">
        <f t="shared" si="2"/>
        <v>0</v>
      </c>
      <c r="J21" s="34">
        <v>0</v>
      </c>
      <c r="K21" s="34">
        <f t="shared" si="3"/>
        <v>0</v>
      </c>
      <c r="L21" s="34">
        <v>0</v>
      </c>
      <c r="M21" s="34">
        <f t="shared" si="4"/>
        <v>0</v>
      </c>
      <c r="N21" s="34">
        <v>1407</v>
      </c>
      <c r="O21" s="34">
        <f t="shared" si="5"/>
        <v>0.7035</v>
      </c>
      <c r="P21" s="34">
        <v>0</v>
      </c>
      <c r="Q21" s="34">
        <f t="shared" si="6"/>
        <v>0</v>
      </c>
      <c r="R21" s="34">
        <v>0</v>
      </c>
      <c r="S21" s="34">
        <f t="shared" si="7"/>
        <v>0</v>
      </c>
      <c r="T21" s="34">
        <v>1506</v>
      </c>
      <c r="U21" s="34">
        <f t="shared" si="8"/>
        <v>0.753</v>
      </c>
      <c r="V21" s="35">
        <f t="shared" si="10"/>
        <v>47191</v>
      </c>
      <c r="W21" s="34">
        <f t="shared" si="9"/>
        <v>23.5955</v>
      </c>
    </row>
    <row r="22" spans="1:23" ht="13.5">
      <c r="A22" s="21">
        <v>20</v>
      </c>
      <c r="B22" s="40" t="s">
        <v>24</v>
      </c>
      <c r="C22" s="45">
        <v>6098</v>
      </c>
      <c r="D22" s="31">
        <v>130168</v>
      </c>
      <c r="E22" s="31">
        <f t="shared" si="0"/>
        <v>21.34601508691374</v>
      </c>
      <c r="F22" s="31">
        <v>6479</v>
      </c>
      <c r="G22" s="31">
        <f t="shared" si="1"/>
        <v>1.0624795014758937</v>
      </c>
      <c r="H22" s="31">
        <v>0</v>
      </c>
      <c r="I22" s="31">
        <f t="shared" si="2"/>
        <v>0</v>
      </c>
      <c r="J22" s="31">
        <v>3119354</v>
      </c>
      <c r="K22" s="31">
        <f t="shared" si="3"/>
        <v>511.53722531977695</v>
      </c>
      <c r="L22" s="31">
        <v>124731</v>
      </c>
      <c r="M22" s="31">
        <f t="shared" si="4"/>
        <v>20.454411282387667</v>
      </c>
      <c r="N22" s="31">
        <v>0</v>
      </c>
      <c r="O22" s="31">
        <f t="shared" si="5"/>
        <v>0</v>
      </c>
      <c r="P22" s="31">
        <v>0</v>
      </c>
      <c r="Q22" s="31">
        <f t="shared" si="6"/>
        <v>0</v>
      </c>
      <c r="R22" s="31">
        <v>33813</v>
      </c>
      <c r="S22" s="31">
        <f t="shared" si="7"/>
        <v>5.544932764840931</v>
      </c>
      <c r="T22" s="31">
        <v>14978</v>
      </c>
      <c r="U22" s="31">
        <f t="shared" si="8"/>
        <v>2.4562151525090195</v>
      </c>
      <c r="V22" s="32">
        <f t="shared" si="10"/>
        <v>3429523</v>
      </c>
      <c r="W22" s="31">
        <f t="shared" si="9"/>
        <v>562.4012791079042</v>
      </c>
    </row>
    <row r="23" spans="1:23" ht="13.5">
      <c r="A23" s="38">
        <v>21</v>
      </c>
      <c r="B23" s="38" t="s">
        <v>25</v>
      </c>
      <c r="C23" s="44">
        <v>3195</v>
      </c>
      <c r="D23" s="37">
        <v>72900</v>
      </c>
      <c r="E23" s="37">
        <f t="shared" si="0"/>
        <v>22.816901408450704</v>
      </c>
      <c r="F23" s="37">
        <v>0</v>
      </c>
      <c r="G23" s="37">
        <f t="shared" si="1"/>
        <v>0</v>
      </c>
      <c r="H23" s="37">
        <v>0</v>
      </c>
      <c r="I23" s="37">
        <f t="shared" si="2"/>
        <v>0</v>
      </c>
      <c r="J23" s="37">
        <v>1405355</v>
      </c>
      <c r="K23" s="37">
        <f t="shared" si="3"/>
        <v>439.8607198748044</v>
      </c>
      <c r="L23" s="37">
        <v>114573</v>
      </c>
      <c r="M23" s="37">
        <f t="shared" si="4"/>
        <v>35.860093896713614</v>
      </c>
      <c r="N23" s="37">
        <v>0</v>
      </c>
      <c r="O23" s="37">
        <f t="shared" si="5"/>
        <v>0</v>
      </c>
      <c r="P23" s="37">
        <v>0</v>
      </c>
      <c r="Q23" s="37">
        <f t="shared" si="6"/>
        <v>0</v>
      </c>
      <c r="R23" s="37">
        <v>0</v>
      </c>
      <c r="S23" s="37">
        <f t="shared" si="7"/>
        <v>0</v>
      </c>
      <c r="T23" s="37">
        <v>3677</v>
      </c>
      <c r="U23" s="37">
        <f t="shared" si="8"/>
        <v>1.1508607198748044</v>
      </c>
      <c r="V23" s="35">
        <f t="shared" si="10"/>
        <v>1596505</v>
      </c>
      <c r="W23" s="37">
        <f t="shared" si="9"/>
        <v>499.6885758998435</v>
      </c>
    </row>
    <row r="24" spans="1:23" ht="13.5">
      <c r="A24" s="20">
        <v>22</v>
      </c>
      <c r="B24" s="33" t="s">
        <v>26</v>
      </c>
      <c r="C24" s="44">
        <v>3288</v>
      </c>
      <c r="D24" s="34">
        <v>16493</v>
      </c>
      <c r="E24" s="34">
        <f t="shared" si="0"/>
        <v>5.016119221411192</v>
      </c>
      <c r="F24" s="34">
        <v>3061</v>
      </c>
      <c r="G24" s="34">
        <f t="shared" si="1"/>
        <v>0.9309610705596107</v>
      </c>
      <c r="H24" s="34">
        <v>54214</v>
      </c>
      <c r="I24" s="34">
        <f t="shared" si="2"/>
        <v>16.488442822384428</v>
      </c>
      <c r="J24" s="34">
        <v>1190000</v>
      </c>
      <c r="K24" s="34">
        <f t="shared" si="3"/>
        <v>361.9221411192214</v>
      </c>
      <c r="L24" s="34">
        <v>584199</v>
      </c>
      <c r="M24" s="34">
        <f t="shared" si="4"/>
        <v>177.67609489051094</v>
      </c>
      <c r="N24" s="34">
        <v>0</v>
      </c>
      <c r="O24" s="34">
        <f t="shared" si="5"/>
        <v>0</v>
      </c>
      <c r="P24" s="34">
        <v>0</v>
      </c>
      <c r="Q24" s="34">
        <f t="shared" si="6"/>
        <v>0</v>
      </c>
      <c r="R24" s="34">
        <v>0</v>
      </c>
      <c r="S24" s="34">
        <f t="shared" si="7"/>
        <v>0</v>
      </c>
      <c r="T24" s="34">
        <v>10788</v>
      </c>
      <c r="U24" s="34">
        <f t="shared" si="8"/>
        <v>3.281021897810219</v>
      </c>
      <c r="V24" s="35">
        <f t="shared" si="10"/>
        <v>1858755</v>
      </c>
      <c r="W24" s="34">
        <f t="shared" si="9"/>
        <v>565.3147810218978</v>
      </c>
    </row>
    <row r="25" spans="1:23" ht="13.5">
      <c r="A25" s="20">
        <v>23</v>
      </c>
      <c r="B25" s="33" t="s">
        <v>27</v>
      </c>
      <c r="C25" s="44">
        <v>13873</v>
      </c>
      <c r="D25" s="34">
        <v>333840</v>
      </c>
      <c r="E25" s="34">
        <f t="shared" si="0"/>
        <v>24.06400922655518</v>
      </c>
      <c r="F25" s="34">
        <v>30156</v>
      </c>
      <c r="G25" s="34">
        <f t="shared" si="1"/>
        <v>2.1737187342319615</v>
      </c>
      <c r="H25" s="34">
        <v>0</v>
      </c>
      <c r="I25" s="34">
        <f t="shared" si="2"/>
        <v>0</v>
      </c>
      <c r="J25" s="34">
        <v>6534081</v>
      </c>
      <c r="K25" s="34">
        <f t="shared" si="3"/>
        <v>470.99264758884163</v>
      </c>
      <c r="L25" s="34">
        <v>4991529</v>
      </c>
      <c r="M25" s="34">
        <f t="shared" si="4"/>
        <v>359.80170114611116</v>
      </c>
      <c r="N25" s="34">
        <v>0</v>
      </c>
      <c r="O25" s="34">
        <f t="shared" si="5"/>
        <v>0</v>
      </c>
      <c r="P25" s="34">
        <v>0</v>
      </c>
      <c r="Q25" s="34">
        <f t="shared" si="6"/>
        <v>0</v>
      </c>
      <c r="R25" s="34">
        <v>0</v>
      </c>
      <c r="S25" s="34">
        <f t="shared" si="7"/>
        <v>0</v>
      </c>
      <c r="T25" s="34">
        <v>14099</v>
      </c>
      <c r="U25" s="34">
        <f t="shared" si="8"/>
        <v>1.0162906364881423</v>
      </c>
      <c r="V25" s="35">
        <f t="shared" si="10"/>
        <v>11903705</v>
      </c>
      <c r="W25" s="34">
        <f t="shared" si="9"/>
        <v>858.048367332228</v>
      </c>
    </row>
    <row r="26" spans="1:23" ht="13.5">
      <c r="A26" s="20">
        <v>24</v>
      </c>
      <c r="B26" s="33" t="s">
        <v>28</v>
      </c>
      <c r="C26" s="44">
        <v>4585</v>
      </c>
      <c r="D26" s="34">
        <v>49098</v>
      </c>
      <c r="E26" s="34">
        <f t="shared" si="0"/>
        <v>10.708396946564886</v>
      </c>
      <c r="F26" s="34">
        <v>14875</v>
      </c>
      <c r="G26" s="34">
        <f t="shared" si="1"/>
        <v>3.2442748091603053</v>
      </c>
      <c r="H26" s="34">
        <v>0</v>
      </c>
      <c r="I26" s="34">
        <f t="shared" si="2"/>
        <v>0</v>
      </c>
      <c r="J26" s="34">
        <v>2334356</v>
      </c>
      <c r="K26" s="34">
        <f t="shared" si="3"/>
        <v>509.1288985823337</v>
      </c>
      <c r="L26" s="34">
        <v>2115589</v>
      </c>
      <c r="M26" s="34">
        <f t="shared" si="4"/>
        <v>461.4152671755725</v>
      </c>
      <c r="N26" s="34">
        <v>0</v>
      </c>
      <c r="O26" s="34">
        <f t="shared" si="5"/>
        <v>0</v>
      </c>
      <c r="P26" s="34">
        <v>0</v>
      </c>
      <c r="Q26" s="34">
        <f t="shared" si="6"/>
        <v>0</v>
      </c>
      <c r="R26" s="34">
        <v>0</v>
      </c>
      <c r="S26" s="34">
        <f t="shared" si="7"/>
        <v>0</v>
      </c>
      <c r="T26" s="34">
        <v>0</v>
      </c>
      <c r="U26" s="34">
        <f t="shared" si="8"/>
        <v>0</v>
      </c>
      <c r="V26" s="35">
        <f t="shared" si="10"/>
        <v>4513918</v>
      </c>
      <c r="W26" s="34">
        <f t="shared" si="9"/>
        <v>984.4968375136314</v>
      </c>
    </row>
    <row r="27" spans="1:23" ht="13.5">
      <c r="A27" s="21">
        <v>25</v>
      </c>
      <c r="B27" s="40" t="s">
        <v>29</v>
      </c>
      <c r="C27" s="45">
        <v>2272</v>
      </c>
      <c r="D27" s="31">
        <v>22790</v>
      </c>
      <c r="E27" s="31">
        <f t="shared" si="0"/>
        <v>10.03080985915493</v>
      </c>
      <c r="F27" s="31">
        <v>0</v>
      </c>
      <c r="G27" s="31">
        <f t="shared" si="1"/>
        <v>0</v>
      </c>
      <c r="H27" s="31">
        <v>0</v>
      </c>
      <c r="I27" s="31">
        <f t="shared" si="2"/>
        <v>0</v>
      </c>
      <c r="J27" s="31">
        <v>1037647</v>
      </c>
      <c r="K27" s="31">
        <f t="shared" si="3"/>
        <v>456.71082746478874</v>
      </c>
      <c r="L27" s="31">
        <v>192723</v>
      </c>
      <c r="M27" s="31">
        <f t="shared" si="4"/>
        <v>84.82526408450704</v>
      </c>
      <c r="N27" s="31">
        <v>0</v>
      </c>
      <c r="O27" s="31">
        <f t="shared" si="5"/>
        <v>0</v>
      </c>
      <c r="P27" s="31">
        <v>0</v>
      </c>
      <c r="Q27" s="31">
        <f t="shared" si="6"/>
        <v>0</v>
      </c>
      <c r="R27" s="31">
        <v>0</v>
      </c>
      <c r="S27" s="31">
        <f t="shared" si="7"/>
        <v>0</v>
      </c>
      <c r="T27" s="31">
        <v>0</v>
      </c>
      <c r="U27" s="31">
        <f t="shared" si="8"/>
        <v>0</v>
      </c>
      <c r="V27" s="32">
        <f t="shared" si="10"/>
        <v>1253160</v>
      </c>
      <c r="W27" s="31">
        <f t="shared" si="9"/>
        <v>551.5669014084507</v>
      </c>
    </row>
    <row r="28" spans="1:23" ht="13.5">
      <c r="A28" s="38">
        <v>26</v>
      </c>
      <c r="B28" s="38" t="s">
        <v>91</v>
      </c>
      <c r="C28" s="44">
        <v>45661</v>
      </c>
      <c r="D28" s="37">
        <v>507619</v>
      </c>
      <c r="E28" s="37">
        <f t="shared" si="0"/>
        <v>11.117124022688946</v>
      </c>
      <c r="F28" s="37">
        <v>109111</v>
      </c>
      <c r="G28" s="37">
        <f t="shared" si="1"/>
        <v>2.3895884890825867</v>
      </c>
      <c r="H28" s="37">
        <v>1011548</v>
      </c>
      <c r="I28" s="37">
        <f t="shared" si="2"/>
        <v>22.153435097785856</v>
      </c>
      <c r="J28" s="37">
        <v>13137288</v>
      </c>
      <c r="K28" s="37">
        <f t="shared" si="3"/>
        <v>287.7135410963404</v>
      </c>
      <c r="L28" s="37">
        <v>5650195</v>
      </c>
      <c r="M28" s="37">
        <f t="shared" si="4"/>
        <v>123.74225268828978</v>
      </c>
      <c r="N28" s="37">
        <v>37</v>
      </c>
      <c r="O28" s="37">
        <f t="shared" si="5"/>
        <v>0.0008103195287006416</v>
      </c>
      <c r="P28" s="37">
        <v>0</v>
      </c>
      <c r="Q28" s="37">
        <f t="shared" si="6"/>
        <v>0</v>
      </c>
      <c r="R28" s="37">
        <v>220101</v>
      </c>
      <c r="S28" s="37">
        <f t="shared" si="7"/>
        <v>4.820328069906485</v>
      </c>
      <c r="T28" s="37">
        <v>684767</v>
      </c>
      <c r="U28" s="37">
        <f t="shared" si="8"/>
        <v>14.996758721885197</v>
      </c>
      <c r="V28" s="35">
        <f t="shared" si="10"/>
        <v>21320666</v>
      </c>
      <c r="W28" s="37">
        <f t="shared" si="9"/>
        <v>466.933838505508</v>
      </c>
    </row>
    <row r="29" spans="1:23" ht="13.5">
      <c r="A29" s="20">
        <v>27</v>
      </c>
      <c r="B29" s="33" t="s">
        <v>67</v>
      </c>
      <c r="C29" s="44">
        <v>5867</v>
      </c>
      <c r="D29" s="34">
        <v>26020</v>
      </c>
      <c r="E29" s="34">
        <f t="shared" si="0"/>
        <v>4.434975285495143</v>
      </c>
      <c r="F29" s="34">
        <v>18676</v>
      </c>
      <c r="G29" s="34">
        <f t="shared" si="1"/>
        <v>3.183228225668996</v>
      </c>
      <c r="H29" s="34">
        <v>0</v>
      </c>
      <c r="I29" s="34">
        <f t="shared" si="2"/>
        <v>0</v>
      </c>
      <c r="J29" s="34">
        <v>1931000</v>
      </c>
      <c r="K29" s="34">
        <f t="shared" si="3"/>
        <v>329.1290267598432</v>
      </c>
      <c r="L29" s="34">
        <v>938943</v>
      </c>
      <c r="M29" s="34">
        <f t="shared" si="4"/>
        <v>160.0380092040225</v>
      </c>
      <c r="N29" s="34">
        <v>0</v>
      </c>
      <c r="O29" s="34">
        <f t="shared" si="5"/>
        <v>0</v>
      </c>
      <c r="P29" s="34">
        <v>0</v>
      </c>
      <c r="Q29" s="34">
        <f t="shared" si="6"/>
        <v>0</v>
      </c>
      <c r="R29" s="34">
        <v>0</v>
      </c>
      <c r="S29" s="34">
        <f t="shared" si="7"/>
        <v>0</v>
      </c>
      <c r="T29" s="34">
        <v>0</v>
      </c>
      <c r="U29" s="34">
        <f t="shared" si="8"/>
        <v>0</v>
      </c>
      <c r="V29" s="35">
        <f t="shared" si="10"/>
        <v>2914639</v>
      </c>
      <c r="W29" s="34">
        <f t="shared" si="9"/>
        <v>496.7852394750298</v>
      </c>
    </row>
    <row r="30" spans="1:23" ht="13.5">
      <c r="A30" s="20">
        <v>28</v>
      </c>
      <c r="B30" s="33" t="s">
        <v>30</v>
      </c>
      <c r="C30" s="44">
        <v>30583</v>
      </c>
      <c r="D30" s="34">
        <v>167349</v>
      </c>
      <c r="E30" s="34">
        <f t="shared" si="0"/>
        <v>5.47196154726482</v>
      </c>
      <c r="F30" s="34">
        <v>65633</v>
      </c>
      <c r="G30" s="34">
        <f t="shared" si="1"/>
        <v>2.146061537455449</v>
      </c>
      <c r="H30" s="34">
        <v>367225</v>
      </c>
      <c r="I30" s="34">
        <f t="shared" si="2"/>
        <v>12.007487820030736</v>
      </c>
      <c r="J30" s="34">
        <v>6517289</v>
      </c>
      <c r="K30" s="34">
        <f t="shared" si="3"/>
        <v>213.10169048164013</v>
      </c>
      <c r="L30" s="34">
        <v>2521045</v>
      </c>
      <c r="M30" s="34">
        <f t="shared" si="4"/>
        <v>82.43288755190792</v>
      </c>
      <c r="N30" s="34">
        <v>0</v>
      </c>
      <c r="O30" s="34">
        <f t="shared" si="5"/>
        <v>0</v>
      </c>
      <c r="P30" s="34">
        <v>0</v>
      </c>
      <c r="Q30" s="34">
        <f t="shared" si="6"/>
        <v>0</v>
      </c>
      <c r="R30" s="34">
        <v>0</v>
      </c>
      <c r="S30" s="34">
        <f t="shared" si="7"/>
        <v>0</v>
      </c>
      <c r="T30" s="34">
        <v>248523</v>
      </c>
      <c r="U30" s="34">
        <f t="shared" si="8"/>
        <v>8.126181211784324</v>
      </c>
      <c r="V30" s="35">
        <f t="shared" si="10"/>
        <v>9887064</v>
      </c>
      <c r="W30" s="34">
        <f t="shared" si="9"/>
        <v>323.2862701500834</v>
      </c>
    </row>
    <row r="31" spans="1:23" ht="13.5">
      <c r="A31" s="20">
        <v>29</v>
      </c>
      <c r="B31" s="33" t="s">
        <v>92</v>
      </c>
      <c r="C31" s="44">
        <v>14585</v>
      </c>
      <c r="D31" s="34">
        <v>165553</v>
      </c>
      <c r="E31" s="34">
        <f t="shared" si="0"/>
        <v>11.350908467603702</v>
      </c>
      <c r="F31" s="34">
        <v>79045</v>
      </c>
      <c r="G31" s="34">
        <f t="shared" si="1"/>
        <v>5.419609187521426</v>
      </c>
      <c r="H31" s="34">
        <v>0</v>
      </c>
      <c r="I31" s="34">
        <f t="shared" si="2"/>
        <v>0</v>
      </c>
      <c r="J31" s="34">
        <v>46451582</v>
      </c>
      <c r="K31" s="34">
        <f t="shared" si="3"/>
        <v>3184.8873500171408</v>
      </c>
      <c r="L31" s="34">
        <v>7211948</v>
      </c>
      <c r="M31" s="34">
        <f t="shared" si="4"/>
        <v>494.47706547823105</v>
      </c>
      <c r="N31" s="34">
        <v>50</v>
      </c>
      <c r="O31" s="34">
        <f t="shared" si="5"/>
        <v>0.0034281796366129585</v>
      </c>
      <c r="P31" s="34">
        <v>0</v>
      </c>
      <c r="Q31" s="34">
        <f t="shared" si="6"/>
        <v>0</v>
      </c>
      <c r="R31" s="34">
        <v>0</v>
      </c>
      <c r="S31" s="34">
        <f t="shared" si="7"/>
        <v>0</v>
      </c>
      <c r="T31" s="34">
        <v>64158</v>
      </c>
      <c r="U31" s="34">
        <f t="shared" si="8"/>
        <v>4.398902982516284</v>
      </c>
      <c r="V31" s="35">
        <f t="shared" si="10"/>
        <v>53972336</v>
      </c>
      <c r="W31" s="34">
        <f t="shared" si="9"/>
        <v>3700.5372643126498</v>
      </c>
    </row>
    <row r="32" spans="1:23" ht="13.5">
      <c r="A32" s="21">
        <v>30</v>
      </c>
      <c r="B32" s="40" t="s">
        <v>31</v>
      </c>
      <c r="C32" s="45">
        <v>2640</v>
      </c>
      <c r="D32" s="31">
        <v>15233</v>
      </c>
      <c r="E32" s="31">
        <f t="shared" si="0"/>
        <v>5.770075757575758</v>
      </c>
      <c r="F32" s="31">
        <v>9698</v>
      </c>
      <c r="G32" s="31">
        <f t="shared" si="1"/>
        <v>3.6734848484848484</v>
      </c>
      <c r="H32" s="31">
        <v>0</v>
      </c>
      <c r="I32" s="31">
        <f t="shared" si="2"/>
        <v>0</v>
      </c>
      <c r="J32" s="31">
        <v>1016000</v>
      </c>
      <c r="K32" s="31">
        <f t="shared" si="3"/>
        <v>384.8484848484849</v>
      </c>
      <c r="L32" s="31">
        <v>410163</v>
      </c>
      <c r="M32" s="31">
        <f t="shared" si="4"/>
        <v>155.36477272727274</v>
      </c>
      <c r="N32" s="31">
        <v>0</v>
      </c>
      <c r="O32" s="31">
        <f t="shared" si="5"/>
        <v>0</v>
      </c>
      <c r="P32" s="31">
        <v>0</v>
      </c>
      <c r="Q32" s="31">
        <f t="shared" si="6"/>
        <v>0</v>
      </c>
      <c r="R32" s="31">
        <v>0</v>
      </c>
      <c r="S32" s="31">
        <f t="shared" si="7"/>
        <v>0</v>
      </c>
      <c r="T32" s="31">
        <v>0</v>
      </c>
      <c r="U32" s="31">
        <f t="shared" si="8"/>
        <v>0</v>
      </c>
      <c r="V32" s="35">
        <f t="shared" si="10"/>
        <v>1451094</v>
      </c>
      <c r="W32" s="31">
        <f t="shared" si="9"/>
        <v>549.6568181818182</v>
      </c>
    </row>
    <row r="33" spans="1:23" ht="13.5">
      <c r="A33" s="38">
        <v>31</v>
      </c>
      <c r="B33" s="38" t="s">
        <v>93</v>
      </c>
      <c r="C33" s="44">
        <v>6600</v>
      </c>
      <c r="D33" s="37">
        <v>305066</v>
      </c>
      <c r="E33" s="37">
        <f t="shared" si="0"/>
        <v>46.22212121212121</v>
      </c>
      <c r="F33" s="37">
        <v>4675</v>
      </c>
      <c r="G33" s="37">
        <f t="shared" si="1"/>
        <v>0.7083333333333334</v>
      </c>
      <c r="H33" s="37">
        <v>0</v>
      </c>
      <c r="I33" s="37">
        <f t="shared" si="2"/>
        <v>0</v>
      </c>
      <c r="J33" s="37">
        <v>24042444</v>
      </c>
      <c r="K33" s="37">
        <f t="shared" si="3"/>
        <v>3642.7945454545456</v>
      </c>
      <c r="L33" s="37">
        <v>1546192</v>
      </c>
      <c r="M33" s="37">
        <f t="shared" si="4"/>
        <v>234.27151515151516</v>
      </c>
      <c r="N33" s="37">
        <v>0</v>
      </c>
      <c r="O33" s="37">
        <f t="shared" si="5"/>
        <v>0</v>
      </c>
      <c r="P33" s="37">
        <v>0</v>
      </c>
      <c r="Q33" s="37">
        <f t="shared" si="6"/>
        <v>0</v>
      </c>
      <c r="R33" s="37">
        <v>-102041</v>
      </c>
      <c r="S33" s="37">
        <f t="shared" si="7"/>
        <v>-15.460757575757576</v>
      </c>
      <c r="T33" s="37">
        <v>2701</v>
      </c>
      <c r="U33" s="37">
        <f t="shared" si="8"/>
        <v>0.40924242424242424</v>
      </c>
      <c r="V33" s="32">
        <f t="shared" si="10"/>
        <v>25799037</v>
      </c>
      <c r="W33" s="37">
        <f t="shared" si="9"/>
        <v>3908.945</v>
      </c>
    </row>
    <row r="34" spans="1:23" ht="13.5">
      <c r="A34" s="20">
        <v>32</v>
      </c>
      <c r="B34" s="33" t="s">
        <v>94</v>
      </c>
      <c r="C34" s="44">
        <v>25293</v>
      </c>
      <c r="D34" s="34">
        <v>2135903</v>
      </c>
      <c r="E34" s="34">
        <f t="shared" si="0"/>
        <v>84.44640809710197</v>
      </c>
      <c r="F34" s="34">
        <v>23965</v>
      </c>
      <c r="G34" s="34">
        <f t="shared" si="1"/>
        <v>0.9474953544458942</v>
      </c>
      <c r="H34" s="34">
        <v>0</v>
      </c>
      <c r="I34" s="34">
        <f t="shared" si="2"/>
        <v>0</v>
      </c>
      <c r="J34" s="34">
        <v>6165369</v>
      </c>
      <c r="K34" s="34">
        <f t="shared" si="3"/>
        <v>243.75791721029535</v>
      </c>
      <c r="L34" s="34">
        <v>2924681</v>
      </c>
      <c r="M34" s="34">
        <f t="shared" si="4"/>
        <v>115.63203257818368</v>
      </c>
      <c r="N34" s="34">
        <v>0</v>
      </c>
      <c r="O34" s="34">
        <f t="shared" si="5"/>
        <v>0</v>
      </c>
      <c r="P34" s="34">
        <v>0</v>
      </c>
      <c r="Q34" s="34">
        <f t="shared" si="6"/>
        <v>0</v>
      </c>
      <c r="R34" s="34">
        <v>0</v>
      </c>
      <c r="S34" s="34">
        <f t="shared" si="7"/>
        <v>0</v>
      </c>
      <c r="T34" s="34">
        <v>0</v>
      </c>
      <c r="U34" s="34">
        <f t="shared" si="8"/>
        <v>0</v>
      </c>
      <c r="V34" s="35">
        <f t="shared" si="10"/>
        <v>11249918</v>
      </c>
      <c r="W34" s="34">
        <f t="shared" si="9"/>
        <v>444.7838532400269</v>
      </c>
    </row>
    <row r="35" spans="1:23" ht="13.5">
      <c r="A35" s="20">
        <v>33</v>
      </c>
      <c r="B35" s="33" t="s">
        <v>32</v>
      </c>
      <c r="C35" s="44">
        <v>1883</v>
      </c>
      <c r="D35" s="34">
        <v>100300</v>
      </c>
      <c r="E35" s="34">
        <f t="shared" si="0"/>
        <v>53.266064790228356</v>
      </c>
      <c r="F35" s="34">
        <v>567</v>
      </c>
      <c r="G35" s="34">
        <f t="shared" si="1"/>
        <v>0.30111524163568776</v>
      </c>
      <c r="H35" s="34">
        <v>0</v>
      </c>
      <c r="I35" s="34">
        <f t="shared" si="2"/>
        <v>0</v>
      </c>
      <c r="J35" s="34">
        <v>1065855</v>
      </c>
      <c r="K35" s="34">
        <f t="shared" si="3"/>
        <v>566.0408921933085</v>
      </c>
      <c r="L35" s="34">
        <v>1089171</v>
      </c>
      <c r="M35" s="34">
        <f t="shared" si="4"/>
        <v>578.4232607541157</v>
      </c>
      <c r="N35" s="34">
        <v>0</v>
      </c>
      <c r="O35" s="34">
        <f t="shared" si="5"/>
        <v>0</v>
      </c>
      <c r="P35" s="34">
        <v>0</v>
      </c>
      <c r="Q35" s="34">
        <f t="shared" si="6"/>
        <v>0</v>
      </c>
      <c r="R35" s="34">
        <v>0</v>
      </c>
      <c r="S35" s="34">
        <f t="shared" si="7"/>
        <v>0</v>
      </c>
      <c r="T35" s="34">
        <v>5932</v>
      </c>
      <c r="U35" s="34">
        <f t="shared" si="8"/>
        <v>3.1502920870950613</v>
      </c>
      <c r="V35" s="35">
        <f t="shared" si="10"/>
        <v>2261825</v>
      </c>
      <c r="W35" s="34">
        <f t="shared" si="9"/>
        <v>1201.1816250663835</v>
      </c>
    </row>
    <row r="36" spans="1:23" ht="13.5">
      <c r="A36" s="20">
        <v>34</v>
      </c>
      <c r="B36" s="33" t="s">
        <v>33</v>
      </c>
      <c r="C36" s="44">
        <v>4352</v>
      </c>
      <c r="D36" s="34">
        <v>98453</v>
      </c>
      <c r="E36" s="34">
        <f t="shared" si="0"/>
        <v>22.622472426470587</v>
      </c>
      <c r="F36" s="34">
        <v>16582</v>
      </c>
      <c r="G36" s="34">
        <f t="shared" si="1"/>
        <v>3.810202205882353</v>
      </c>
      <c r="H36" s="34">
        <v>0</v>
      </c>
      <c r="I36" s="34">
        <f t="shared" si="2"/>
        <v>0</v>
      </c>
      <c r="J36" s="34">
        <v>868512</v>
      </c>
      <c r="K36" s="34">
        <f t="shared" si="3"/>
        <v>199.56617647058823</v>
      </c>
      <c r="L36" s="34">
        <v>618493</v>
      </c>
      <c r="M36" s="34">
        <f t="shared" si="4"/>
        <v>142.11695772058823</v>
      </c>
      <c r="N36" s="34">
        <v>0</v>
      </c>
      <c r="O36" s="34">
        <f t="shared" si="5"/>
        <v>0</v>
      </c>
      <c r="P36" s="34">
        <v>0</v>
      </c>
      <c r="Q36" s="34">
        <f t="shared" si="6"/>
        <v>0</v>
      </c>
      <c r="R36" s="34">
        <v>0</v>
      </c>
      <c r="S36" s="34">
        <f t="shared" si="7"/>
        <v>0</v>
      </c>
      <c r="T36" s="34">
        <v>75106</v>
      </c>
      <c r="U36" s="34">
        <f t="shared" si="8"/>
        <v>17.2578125</v>
      </c>
      <c r="V36" s="35">
        <f t="shared" si="10"/>
        <v>1677146</v>
      </c>
      <c r="W36" s="34">
        <f t="shared" si="9"/>
        <v>385.3736213235294</v>
      </c>
    </row>
    <row r="37" spans="1:23" ht="13.5">
      <c r="A37" s="21">
        <v>35</v>
      </c>
      <c r="B37" s="40" t="s">
        <v>34</v>
      </c>
      <c r="C37" s="45">
        <v>6749</v>
      </c>
      <c r="D37" s="31">
        <v>63864</v>
      </c>
      <c r="E37" s="31">
        <f t="shared" si="0"/>
        <v>9.462735220032597</v>
      </c>
      <c r="F37" s="31">
        <v>15302</v>
      </c>
      <c r="G37" s="31">
        <f t="shared" si="1"/>
        <v>2.2672988590902357</v>
      </c>
      <c r="H37" s="31">
        <v>0</v>
      </c>
      <c r="I37" s="31">
        <f t="shared" si="2"/>
        <v>0</v>
      </c>
      <c r="J37" s="31">
        <v>2653000</v>
      </c>
      <c r="K37" s="31">
        <f t="shared" si="3"/>
        <v>393.09527337383315</v>
      </c>
      <c r="L37" s="31">
        <v>542520</v>
      </c>
      <c r="M37" s="31">
        <f t="shared" si="4"/>
        <v>80.38524225811231</v>
      </c>
      <c r="N37" s="31">
        <v>0</v>
      </c>
      <c r="O37" s="31">
        <f t="shared" si="5"/>
        <v>0</v>
      </c>
      <c r="P37" s="31">
        <v>0</v>
      </c>
      <c r="Q37" s="31">
        <f t="shared" si="6"/>
        <v>0</v>
      </c>
      <c r="R37" s="31">
        <v>0</v>
      </c>
      <c r="S37" s="31">
        <f t="shared" si="7"/>
        <v>0</v>
      </c>
      <c r="T37" s="31">
        <v>10597</v>
      </c>
      <c r="U37" s="31">
        <f t="shared" si="8"/>
        <v>1.5701585420062232</v>
      </c>
      <c r="V37" s="32">
        <f t="shared" si="10"/>
        <v>3285283</v>
      </c>
      <c r="W37" s="31">
        <f t="shared" si="9"/>
        <v>486.7807082530745</v>
      </c>
    </row>
    <row r="38" spans="1:23" ht="13.5">
      <c r="A38" s="38">
        <v>36</v>
      </c>
      <c r="B38" s="38" t="s">
        <v>72</v>
      </c>
      <c r="C38" s="44">
        <v>11267</v>
      </c>
      <c r="D38" s="37">
        <v>1637111</v>
      </c>
      <c r="E38" s="37">
        <f t="shared" si="0"/>
        <v>145.30141120085204</v>
      </c>
      <c r="F38" s="37">
        <v>618718</v>
      </c>
      <c r="G38" s="37">
        <f t="shared" si="1"/>
        <v>54.914174136859856</v>
      </c>
      <c r="H38" s="37">
        <v>0</v>
      </c>
      <c r="I38" s="37">
        <f t="shared" si="2"/>
        <v>0</v>
      </c>
      <c r="J38" s="37">
        <v>17354546</v>
      </c>
      <c r="K38" s="37">
        <f t="shared" si="3"/>
        <v>1540.298748557735</v>
      </c>
      <c r="L38" s="37">
        <v>14701350</v>
      </c>
      <c r="M38" s="37">
        <f t="shared" si="4"/>
        <v>1304.8149463033637</v>
      </c>
      <c r="N38" s="37">
        <v>73367</v>
      </c>
      <c r="O38" s="37">
        <f t="shared" si="5"/>
        <v>6.511671252329813</v>
      </c>
      <c r="P38" s="37">
        <v>0</v>
      </c>
      <c r="Q38" s="37">
        <f t="shared" si="6"/>
        <v>0</v>
      </c>
      <c r="R38" s="37">
        <v>0</v>
      </c>
      <c r="S38" s="37">
        <f t="shared" si="7"/>
        <v>0</v>
      </c>
      <c r="T38" s="37">
        <v>2561</v>
      </c>
      <c r="U38" s="37">
        <f t="shared" si="8"/>
        <v>0.2273009674269992</v>
      </c>
      <c r="V38" s="35">
        <f t="shared" si="10"/>
        <v>34387653</v>
      </c>
      <c r="W38" s="37">
        <f t="shared" si="9"/>
        <v>3052.0682524185677</v>
      </c>
    </row>
    <row r="39" spans="1:23" ht="13.5">
      <c r="A39" s="20">
        <v>37</v>
      </c>
      <c r="B39" s="33" t="s">
        <v>95</v>
      </c>
      <c r="C39" s="44">
        <v>19994</v>
      </c>
      <c r="D39" s="34">
        <v>47855</v>
      </c>
      <c r="E39" s="34">
        <f t="shared" si="0"/>
        <v>2.393468040412124</v>
      </c>
      <c r="F39" s="34">
        <v>48667</v>
      </c>
      <c r="G39" s="34">
        <f t="shared" si="1"/>
        <v>2.43408022406722</v>
      </c>
      <c r="H39" s="34">
        <v>0</v>
      </c>
      <c r="I39" s="34">
        <f t="shared" si="2"/>
        <v>0</v>
      </c>
      <c r="J39" s="34">
        <v>7030000</v>
      </c>
      <c r="K39" s="34">
        <f t="shared" si="3"/>
        <v>351.60548164449335</v>
      </c>
      <c r="L39" s="34">
        <v>5569316</v>
      </c>
      <c r="M39" s="34">
        <f t="shared" si="4"/>
        <v>278.5493648094428</v>
      </c>
      <c r="N39" s="34">
        <v>0</v>
      </c>
      <c r="O39" s="34">
        <f t="shared" si="5"/>
        <v>0</v>
      </c>
      <c r="P39" s="34">
        <v>0</v>
      </c>
      <c r="Q39" s="34">
        <f t="shared" si="6"/>
        <v>0</v>
      </c>
      <c r="R39" s="34">
        <v>0</v>
      </c>
      <c r="S39" s="34">
        <f t="shared" si="7"/>
        <v>0</v>
      </c>
      <c r="T39" s="34">
        <v>45871</v>
      </c>
      <c r="U39" s="34">
        <f t="shared" si="8"/>
        <v>2.2942382714814444</v>
      </c>
      <c r="V39" s="35">
        <f t="shared" si="10"/>
        <v>12741709</v>
      </c>
      <c r="W39" s="34">
        <f t="shared" si="9"/>
        <v>637.2766329898969</v>
      </c>
    </row>
    <row r="40" spans="1:23" ht="13.5">
      <c r="A40" s="20">
        <v>38</v>
      </c>
      <c r="B40" s="33" t="s">
        <v>96</v>
      </c>
      <c r="C40" s="44">
        <v>3895</v>
      </c>
      <c r="D40" s="34">
        <v>146320</v>
      </c>
      <c r="E40" s="34">
        <f t="shared" si="0"/>
        <v>37.56611039794608</v>
      </c>
      <c r="F40" s="34">
        <v>28125</v>
      </c>
      <c r="G40" s="34">
        <f t="shared" si="1"/>
        <v>7.220795892169448</v>
      </c>
      <c r="H40" s="34">
        <v>0</v>
      </c>
      <c r="I40" s="34">
        <f t="shared" si="2"/>
        <v>0</v>
      </c>
      <c r="J40" s="34">
        <v>538818</v>
      </c>
      <c r="K40" s="34">
        <f t="shared" si="3"/>
        <v>138.33581514762517</v>
      </c>
      <c r="L40" s="34">
        <v>91002</v>
      </c>
      <c r="M40" s="34">
        <f t="shared" si="4"/>
        <v>23.36379974326059</v>
      </c>
      <c r="N40" s="34">
        <v>0</v>
      </c>
      <c r="O40" s="34">
        <f t="shared" si="5"/>
        <v>0</v>
      </c>
      <c r="P40" s="34">
        <v>0</v>
      </c>
      <c r="Q40" s="34">
        <f t="shared" si="6"/>
        <v>0</v>
      </c>
      <c r="R40" s="34">
        <v>0</v>
      </c>
      <c r="S40" s="34">
        <f t="shared" si="7"/>
        <v>0</v>
      </c>
      <c r="T40" s="34">
        <v>5906</v>
      </c>
      <c r="U40" s="34">
        <f t="shared" si="8"/>
        <v>1.5163029525032092</v>
      </c>
      <c r="V40" s="35">
        <f t="shared" si="10"/>
        <v>810171</v>
      </c>
      <c r="W40" s="34">
        <f t="shared" si="9"/>
        <v>208.0028241335045</v>
      </c>
    </row>
    <row r="41" spans="1:23" ht="13.5">
      <c r="A41" s="20">
        <v>39</v>
      </c>
      <c r="B41" s="33" t="s">
        <v>97</v>
      </c>
      <c r="C41" s="44">
        <v>2896</v>
      </c>
      <c r="D41" s="34">
        <v>36370</v>
      </c>
      <c r="E41" s="34">
        <f t="shared" si="0"/>
        <v>12.558701657458563</v>
      </c>
      <c r="F41" s="34">
        <v>14088</v>
      </c>
      <c r="G41" s="34">
        <f t="shared" si="1"/>
        <v>4.8646408839779</v>
      </c>
      <c r="H41" s="34">
        <v>0</v>
      </c>
      <c r="I41" s="34">
        <f t="shared" si="2"/>
        <v>0</v>
      </c>
      <c r="J41" s="34">
        <v>417564</v>
      </c>
      <c r="K41" s="34">
        <f t="shared" si="3"/>
        <v>144.1864640883978</v>
      </c>
      <c r="L41" s="34">
        <v>67132</v>
      </c>
      <c r="M41" s="34">
        <f t="shared" si="4"/>
        <v>23.180939226519335</v>
      </c>
      <c r="N41" s="34">
        <v>0</v>
      </c>
      <c r="O41" s="34">
        <f t="shared" si="5"/>
        <v>0</v>
      </c>
      <c r="P41" s="34">
        <v>0</v>
      </c>
      <c r="Q41" s="34">
        <f t="shared" si="6"/>
        <v>0</v>
      </c>
      <c r="R41" s="34">
        <v>0</v>
      </c>
      <c r="S41" s="34">
        <f t="shared" si="7"/>
        <v>0</v>
      </c>
      <c r="T41" s="34">
        <v>41538</v>
      </c>
      <c r="U41" s="34">
        <f t="shared" si="8"/>
        <v>14.343232044198896</v>
      </c>
      <c r="V41" s="35">
        <f t="shared" si="10"/>
        <v>576692</v>
      </c>
      <c r="W41" s="34">
        <f t="shared" si="9"/>
        <v>199.13397790055248</v>
      </c>
    </row>
    <row r="42" spans="1:23" ht="13.5">
      <c r="A42" s="21">
        <v>40</v>
      </c>
      <c r="B42" s="40" t="s">
        <v>35</v>
      </c>
      <c r="C42" s="45">
        <v>23984</v>
      </c>
      <c r="D42" s="31">
        <v>646508</v>
      </c>
      <c r="E42" s="31">
        <f t="shared" si="0"/>
        <v>26.955803869246164</v>
      </c>
      <c r="F42" s="31">
        <v>0</v>
      </c>
      <c r="G42" s="31">
        <f t="shared" si="1"/>
        <v>0</v>
      </c>
      <c r="H42" s="31">
        <v>267480</v>
      </c>
      <c r="I42" s="31">
        <f t="shared" si="2"/>
        <v>11.152434956637759</v>
      </c>
      <c r="J42" s="31">
        <v>6212031</v>
      </c>
      <c r="K42" s="31">
        <f t="shared" si="3"/>
        <v>259.0072965310207</v>
      </c>
      <c r="L42" s="31">
        <v>3665399</v>
      </c>
      <c r="M42" s="31">
        <f t="shared" si="4"/>
        <v>152.8268428952635</v>
      </c>
      <c r="N42" s="31">
        <v>0</v>
      </c>
      <c r="O42" s="31">
        <f t="shared" si="5"/>
        <v>0</v>
      </c>
      <c r="P42" s="31">
        <v>0</v>
      </c>
      <c r="Q42" s="31">
        <f t="shared" si="6"/>
        <v>0</v>
      </c>
      <c r="R42" s="31">
        <v>0</v>
      </c>
      <c r="S42" s="31">
        <f t="shared" si="7"/>
        <v>0</v>
      </c>
      <c r="T42" s="31">
        <v>25977</v>
      </c>
      <c r="U42" s="31">
        <f t="shared" si="8"/>
        <v>1.0830970647098066</v>
      </c>
      <c r="V42" s="32">
        <f t="shared" si="10"/>
        <v>10817395</v>
      </c>
      <c r="W42" s="31">
        <f t="shared" si="9"/>
        <v>451.02547531687793</v>
      </c>
    </row>
    <row r="43" spans="1:23" ht="13.5">
      <c r="A43" s="38">
        <v>41</v>
      </c>
      <c r="B43" s="38" t="s">
        <v>36</v>
      </c>
      <c r="C43" s="44">
        <v>1483</v>
      </c>
      <c r="D43" s="37">
        <v>99382</v>
      </c>
      <c r="E43" s="37">
        <f t="shared" si="0"/>
        <v>67.01416048550236</v>
      </c>
      <c r="F43" s="37">
        <v>10638</v>
      </c>
      <c r="G43" s="37">
        <f t="shared" si="1"/>
        <v>7.17329737019555</v>
      </c>
      <c r="H43" s="37">
        <v>0</v>
      </c>
      <c r="I43" s="37">
        <f t="shared" si="2"/>
        <v>0</v>
      </c>
      <c r="J43" s="37">
        <v>740000</v>
      </c>
      <c r="K43" s="37">
        <f t="shared" si="3"/>
        <v>498.98853674983144</v>
      </c>
      <c r="L43" s="37">
        <v>169161</v>
      </c>
      <c r="M43" s="37">
        <f t="shared" si="4"/>
        <v>114.06675657451113</v>
      </c>
      <c r="N43" s="37">
        <v>0</v>
      </c>
      <c r="O43" s="37">
        <f t="shared" si="5"/>
        <v>0</v>
      </c>
      <c r="P43" s="37">
        <v>0</v>
      </c>
      <c r="Q43" s="37">
        <f t="shared" si="6"/>
        <v>0</v>
      </c>
      <c r="R43" s="37">
        <v>0</v>
      </c>
      <c r="S43" s="37">
        <f t="shared" si="7"/>
        <v>0</v>
      </c>
      <c r="T43" s="37">
        <v>0</v>
      </c>
      <c r="U43" s="37">
        <f t="shared" si="8"/>
        <v>0</v>
      </c>
      <c r="V43" s="35">
        <f t="shared" si="10"/>
        <v>1019181</v>
      </c>
      <c r="W43" s="37">
        <f t="shared" si="9"/>
        <v>687.2427511800405</v>
      </c>
    </row>
    <row r="44" spans="1:23" ht="13.5">
      <c r="A44" s="20">
        <v>42</v>
      </c>
      <c r="B44" s="33" t="s">
        <v>37</v>
      </c>
      <c r="C44" s="44">
        <v>3454</v>
      </c>
      <c r="D44" s="34">
        <v>52662</v>
      </c>
      <c r="E44" s="34">
        <f t="shared" si="0"/>
        <v>15.246670526925303</v>
      </c>
      <c r="F44" s="34">
        <v>20292</v>
      </c>
      <c r="G44" s="34">
        <f t="shared" si="1"/>
        <v>5.87492762015055</v>
      </c>
      <c r="H44" s="34">
        <v>0</v>
      </c>
      <c r="I44" s="34">
        <f t="shared" si="2"/>
        <v>0</v>
      </c>
      <c r="J44" s="34">
        <v>1110000</v>
      </c>
      <c r="K44" s="34">
        <f t="shared" si="3"/>
        <v>321.36653155761434</v>
      </c>
      <c r="L44" s="34">
        <v>639214</v>
      </c>
      <c r="M44" s="34">
        <f t="shared" si="4"/>
        <v>185.0648523451071</v>
      </c>
      <c r="N44" s="34">
        <v>0</v>
      </c>
      <c r="O44" s="34">
        <f t="shared" si="5"/>
        <v>0</v>
      </c>
      <c r="P44" s="34">
        <v>0</v>
      </c>
      <c r="Q44" s="34">
        <f t="shared" si="6"/>
        <v>0</v>
      </c>
      <c r="R44" s="34">
        <v>0</v>
      </c>
      <c r="S44" s="34">
        <f t="shared" si="7"/>
        <v>0</v>
      </c>
      <c r="T44" s="34">
        <v>0</v>
      </c>
      <c r="U44" s="34">
        <f t="shared" si="8"/>
        <v>0</v>
      </c>
      <c r="V44" s="35">
        <f t="shared" si="10"/>
        <v>1822168</v>
      </c>
      <c r="W44" s="34">
        <f t="shared" si="9"/>
        <v>527.5529820497974</v>
      </c>
    </row>
    <row r="45" spans="1:23" ht="13.5">
      <c r="A45" s="20">
        <v>43</v>
      </c>
      <c r="B45" s="33" t="s">
        <v>38</v>
      </c>
      <c r="C45" s="44">
        <v>4344</v>
      </c>
      <c r="D45" s="34">
        <v>53570</v>
      </c>
      <c r="E45" s="34">
        <f t="shared" si="0"/>
        <v>12.33195211786372</v>
      </c>
      <c r="F45" s="34">
        <v>10176</v>
      </c>
      <c r="G45" s="34">
        <f t="shared" si="1"/>
        <v>2.342541436464088</v>
      </c>
      <c r="H45" s="34">
        <v>0</v>
      </c>
      <c r="I45" s="34">
        <f t="shared" si="2"/>
        <v>0</v>
      </c>
      <c r="J45" s="34">
        <v>2269720</v>
      </c>
      <c r="K45" s="34">
        <f t="shared" si="3"/>
        <v>522.4953959484346</v>
      </c>
      <c r="L45" s="34">
        <v>572000</v>
      </c>
      <c r="M45" s="34">
        <f t="shared" si="4"/>
        <v>131.67587476979742</v>
      </c>
      <c r="N45" s="34">
        <v>0</v>
      </c>
      <c r="O45" s="34">
        <f t="shared" si="5"/>
        <v>0</v>
      </c>
      <c r="P45" s="34">
        <v>0</v>
      </c>
      <c r="Q45" s="34">
        <f t="shared" si="6"/>
        <v>0</v>
      </c>
      <c r="R45" s="34">
        <v>0</v>
      </c>
      <c r="S45" s="34">
        <f t="shared" si="7"/>
        <v>0</v>
      </c>
      <c r="T45" s="34">
        <v>11784</v>
      </c>
      <c r="U45" s="34">
        <f t="shared" si="8"/>
        <v>2.712707182320442</v>
      </c>
      <c r="V45" s="35">
        <f t="shared" si="10"/>
        <v>2917250</v>
      </c>
      <c r="W45" s="34">
        <f t="shared" si="9"/>
        <v>671.5584714548803</v>
      </c>
    </row>
    <row r="46" spans="1:23" ht="13.5">
      <c r="A46" s="20">
        <v>44</v>
      </c>
      <c r="B46" s="33" t="s">
        <v>98</v>
      </c>
      <c r="C46" s="44">
        <v>6702</v>
      </c>
      <c r="D46" s="34">
        <v>27847</v>
      </c>
      <c r="E46" s="34">
        <f t="shared" si="0"/>
        <v>4.1550283497463445</v>
      </c>
      <c r="F46" s="34">
        <v>26482</v>
      </c>
      <c r="G46" s="34">
        <f t="shared" si="1"/>
        <v>3.9513578036407044</v>
      </c>
      <c r="H46" s="34">
        <v>0</v>
      </c>
      <c r="I46" s="34">
        <f t="shared" si="2"/>
        <v>0</v>
      </c>
      <c r="J46" s="34">
        <v>1895000</v>
      </c>
      <c r="K46" s="34">
        <f t="shared" si="3"/>
        <v>282.7514174873172</v>
      </c>
      <c r="L46" s="34">
        <v>548000</v>
      </c>
      <c r="M46" s="34">
        <f t="shared" si="4"/>
        <v>81.76663682482841</v>
      </c>
      <c r="N46" s="34">
        <v>0</v>
      </c>
      <c r="O46" s="34">
        <f t="shared" si="5"/>
        <v>0</v>
      </c>
      <c r="P46" s="34">
        <v>0</v>
      </c>
      <c r="Q46" s="34">
        <f t="shared" si="6"/>
        <v>0</v>
      </c>
      <c r="R46" s="34">
        <v>0</v>
      </c>
      <c r="S46" s="34">
        <f t="shared" si="7"/>
        <v>0</v>
      </c>
      <c r="T46" s="34">
        <v>0</v>
      </c>
      <c r="U46" s="34">
        <f t="shared" si="8"/>
        <v>0</v>
      </c>
      <c r="V46" s="35">
        <f t="shared" si="10"/>
        <v>2497329</v>
      </c>
      <c r="W46" s="34">
        <f t="shared" si="9"/>
        <v>372.6244404655327</v>
      </c>
    </row>
    <row r="47" spans="1:23" ht="13.5">
      <c r="A47" s="21">
        <v>45</v>
      </c>
      <c r="B47" s="40" t="s">
        <v>71</v>
      </c>
      <c r="C47" s="45">
        <v>9708</v>
      </c>
      <c r="D47" s="31">
        <v>3417300</v>
      </c>
      <c r="E47" s="31">
        <f t="shared" si="0"/>
        <v>352.008652657602</v>
      </c>
      <c r="F47" s="31">
        <v>445</v>
      </c>
      <c r="G47" s="31">
        <f t="shared" si="1"/>
        <v>0.04583848372476308</v>
      </c>
      <c r="H47" s="31">
        <v>0</v>
      </c>
      <c r="I47" s="31">
        <f t="shared" si="2"/>
        <v>0</v>
      </c>
      <c r="J47" s="31">
        <v>8940000</v>
      </c>
      <c r="K47" s="31">
        <f t="shared" si="3"/>
        <v>920.8899876390606</v>
      </c>
      <c r="L47" s="31">
        <v>1640626</v>
      </c>
      <c r="M47" s="31">
        <f t="shared" si="4"/>
        <v>168.99732179645653</v>
      </c>
      <c r="N47" s="31">
        <v>0</v>
      </c>
      <c r="O47" s="31">
        <f t="shared" si="5"/>
        <v>0</v>
      </c>
      <c r="P47" s="31">
        <v>0</v>
      </c>
      <c r="Q47" s="31">
        <f t="shared" si="6"/>
        <v>0</v>
      </c>
      <c r="R47" s="31">
        <v>0</v>
      </c>
      <c r="S47" s="31">
        <f t="shared" si="7"/>
        <v>0</v>
      </c>
      <c r="T47" s="31">
        <v>0</v>
      </c>
      <c r="U47" s="31">
        <f t="shared" si="8"/>
        <v>0</v>
      </c>
      <c r="V47" s="32">
        <f t="shared" si="10"/>
        <v>13998371</v>
      </c>
      <c r="W47" s="31">
        <f t="shared" si="9"/>
        <v>1441.941800576844</v>
      </c>
    </row>
    <row r="48" spans="1:23" ht="13.5">
      <c r="A48" s="38">
        <v>46</v>
      </c>
      <c r="B48" s="38" t="s">
        <v>39</v>
      </c>
      <c r="C48" s="44">
        <v>792</v>
      </c>
      <c r="D48" s="37">
        <v>14242</v>
      </c>
      <c r="E48" s="37">
        <f t="shared" si="0"/>
        <v>17.982323232323232</v>
      </c>
      <c r="F48" s="37">
        <v>6601</v>
      </c>
      <c r="G48" s="37">
        <f t="shared" si="1"/>
        <v>8.33459595959596</v>
      </c>
      <c r="H48" s="37">
        <v>0</v>
      </c>
      <c r="I48" s="37">
        <f t="shared" si="2"/>
        <v>0</v>
      </c>
      <c r="J48" s="37">
        <v>49700</v>
      </c>
      <c r="K48" s="37">
        <f t="shared" si="3"/>
        <v>62.75252525252525</v>
      </c>
      <c r="L48" s="37">
        <v>6006</v>
      </c>
      <c r="M48" s="37">
        <f t="shared" si="4"/>
        <v>7.583333333333333</v>
      </c>
      <c r="N48" s="37">
        <v>0</v>
      </c>
      <c r="O48" s="37">
        <f t="shared" si="5"/>
        <v>0</v>
      </c>
      <c r="P48" s="37">
        <v>0</v>
      </c>
      <c r="Q48" s="37">
        <f t="shared" si="6"/>
        <v>0</v>
      </c>
      <c r="R48" s="37">
        <v>0</v>
      </c>
      <c r="S48" s="37">
        <f t="shared" si="7"/>
        <v>0</v>
      </c>
      <c r="T48" s="37">
        <v>0</v>
      </c>
      <c r="U48" s="37">
        <f t="shared" si="8"/>
        <v>0</v>
      </c>
      <c r="V48" s="35">
        <f t="shared" si="10"/>
        <v>76549</v>
      </c>
      <c r="W48" s="37">
        <f t="shared" si="9"/>
        <v>96.65277777777777</v>
      </c>
    </row>
    <row r="49" spans="1:23" ht="13.5">
      <c r="A49" s="20">
        <v>47</v>
      </c>
      <c r="B49" s="33" t="s">
        <v>40</v>
      </c>
      <c r="C49" s="44">
        <v>3755</v>
      </c>
      <c r="D49" s="34">
        <v>95920</v>
      </c>
      <c r="E49" s="34">
        <f t="shared" si="0"/>
        <v>25.544607190412783</v>
      </c>
      <c r="F49" s="34">
        <v>0</v>
      </c>
      <c r="G49" s="34">
        <f t="shared" si="1"/>
        <v>0</v>
      </c>
      <c r="H49" s="34">
        <v>0</v>
      </c>
      <c r="I49" s="34">
        <f t="shared" si="2"/>
        <v>0</v>
      </c>
      <c r="J49" s="34">
        <v>3029423</v>
      </c>
      <c r="K49" s="34">
        <f t="shared" si="3"/>
        <v>806.7704394141145</v>
      </c>
      <c r="L49" s="34">
        <v>1293604</v>
      </c>
      <c r="M49" s="34">
        <f t="shared" si="4"/>
        <v>344.5017310252996</v>
      </c>
      <c r="N49" s="34">
        <v>0</v>
      </c>
      <c r="O49" s="34">
        <f t="shared" si="5"/>
        <v>0</v>
      </c>
      <c r="P49" s="34">
        <v>0</v>
      </c>
      <c r="Q49" s="34">
        <f t="shared" si="6"/>
        <v>0</v>
      </c>
      <c r="R49" s="34">
        <v>0</v>
      </c>
      <c r="S49" s="34">
        <f t="shared" si="7"/>
        <v>0</v>
      </c>
      <c r="T49" s="34">
        <v>0</v>
      </c>
      <c r="U49" s="34">
        <f t="shared" si="8"/>
        <v>0</v>
      </c>
      <c r="V49" s="35">
        <f t="shared" si="10"/>
        <v>4418947</v>
      </c>
      <c r="W49" s="34">
        <f t="shared" si="9"/>
        <v>1176.816777629827</v>
      </c>
    </row>
    <row r="50" spans="1:23" ht="13.5">
      <c r="A50" s="20">
        <v>48</v>
      </c>
      <c r="B50" s="33" t="s">
        <v>41</v>
      </c>
      <c r="C50" s="44">
        <v>6038</v>
      </c>
      <c r="D50" s="34">
        <v>117506</v>
      </c>
      <c r="E50" s="34">
        <f t="shared" si="0"/>
        <v>19.461079827757537</v>
      </c>
      <c r="F50" s="34">
        <v>4955</v>
      </c>
      <c r="G50" s="34">
        <f t="shared" si="1"/>
        <v>0.8206359721762173</v>
      </c>
      <c r="H50" s="34">
        <v>121341</v>
      </c>
      <c r="I50" s="34">
        <f t="shared" si="2"/>
        <v>20.09622391520371</v>
      </c>
      <c r="J50" s="34">
        <v>3859007</v>
      </c>
      <c r="K50" s="34">
        <f t="shared" si="3"/>
        <v>639.1200728718119</v>
      </c>
      <c r="L50" s="34">
        <v>1999672</v>
      </c>
      <c r="M50" s="34">
        <f t="shared" si="4"/>
        <v>331.18118582312025</v>
      </c>
      <c r="N50" s="34">
        <v>0</v>
      </c>
      <c r="O50" s="34">
        <f t="shared" si="5"/>
        <v>0</v>
      </c>
      <c r="P50" s="34">
        <v>0</v>
      </c>
      <c r="Q50" s="34">
        <f t="shared" si="6"/>
        <v>0</v>
      </c>
      <c r="R50" s="34">
        <v>0</v>
      </c>
      <c r="S50" s="34">
        <f t="shared" si="7"/>
        <v>0</v>
      </c>
      <c r="T50" s="34">
        <v>0</v>
      </c>
      <c r="U50" s="34">
        <f t="shared" si="8"/>
        <v>0</v>
      </c>
      <c r="V50" s="35">
        <f t="shared" si="10"/>
        <v>6102481</v>
      </c>
      <c r="W50" s="34">
        <f t="shared" si="9"/>
        <v>1010.6791984100696</v>
      </c>
    </row>
    <row r="51" spans="1:23" ht="13.5">
      <c r="A51" s="20">
        <v>49</v>
      </c>
      <c r="B51" s="33" t="s">
        <v>42</v>
      </c>
      <c r="C51" s="44">
        <v>14788</v>
      </c>
      <c r="D51" s="34">
        <v>46546</v>
      </c>
      <c r="E51" s="34">
        <f t="shared" si="0"/>
        <v>3.147552069245334</v>
      </c>
      <c r="F51" s="34">
        <v>200</v>
      </c>
      <c r="G51" s="34">
        <f t="shared" si="1"/>
        <v>0.013524479307546659</v>
      </c>
      <c r="H51" s="34">
        <v>0</v>
      </c>
      <c r="I51" s="34">
        <f t="shared" si="2"/>
        <v>0</v>
      </c>
      <c r="J51" s="34">
        <v>4947783</v>
      </c>
      <c r="K51" s="34">
        <f t="shared" si="3"/>
        <v>334.58094400865565</v>
      </c>
      <c r="L51" s="34">
        <v>454204</v>
      </c>
      <c r="M51" s="34">
        <f t="shared" si="4"/>
        <v>30.714362997024615</v>
      </c>
      <c r="N51" s="34">
        <v>0</v>
      </c>
      <c r="O51" s="34">
        <f t="shared" si="5"/>
        <v>0</v>
      </c>
      <c r="P51" s="34">
        <v>0</v>
      </c>
      <c r="Q51" s="34">
        <f t="shared" si="6"/>
        <v>0</v>
      </c>
      <c r="R51" s="34">
        <v>0</v>
      </c>
      <c r="S51" s="34">
        <f t="shared" si="7"/>
        <v>0</v>
      </c>
      <c r="T51" s="34">
        <v>9717</v>
      </c>
      <c r="U51" s="34">
        <f t="shared" si="8"/>
        <v>0.6570868271571545</v>
      </c>
      <c r="V51" s="35">
        <f t="shared" si="10"/>
        <v>5458450</v>
      </c>
      <c r="W51" s="34">
        <f t="shared" si="9"/>
        <v>369.1134703813903</v>
      </c>
    </row>
    <row r="52" spans="1:23" ht="13.5">
      <c r="A52" s="21">
        <v>50</v>
      </c>
      <c r="B52" s="40" t="s">
        <v>43</v>
      </c>
      <c r="C52" s="45">
        <v>8347</v>
      </c>
      <c r="D52" s="31">
        <v>130481</v>
      </c>
      <c r="E52" s="31">
        <f t="shared" si="0"/>
        <v>15.632083383251468</v>
      </c>
      <c r="F52" s="31">
        <v>23525</v>
      </c>
      <c r="G52" s="31">
        <f t="shared" si="1"/>
        <v>2.818377860309093</v>
      </c>
      <c r="H52" s="31">
        <v>0</v>
      </c>
      <c r="I52" s="31">
        <f t="shared" si="2"/>
        <v>0</v>
      </c>
      <c r="J52" s="31">
        <v>3164091</v>
      </c>
      <c r="K52" s="31">
        <f t="shared" si="3"/>
        <v>379.06924643584523</v>
      </c>
      <c r="L52" s="31">
        <v>1638603</v>
      </c>
      <c r="M52" s="31">
        <f t="shared" si="4"/>
        <v>196.31041092608123</v>
      </c>
      <c r="N52" s="31">
        <v>9</v>
      </c>
      <c r="O52" s="31">
        <f t="shared" si="5"/>
        <v>0.0010782317000119803</v>
      </c>
      <c r="P52" s="31">
        <v>0</v>
      </c>
      <c r="Q52" s="31">
        <f t="shared" si="6"/>
        <v>0</v>
      </c>
      <c r="R52" s="31">
        <v>0</v>
      </c>
      <c r="S52" s="31">
        <f t="shared" si="7"/>
        <v>0</v>
      </c>
      <c r="T52" s="31">
        <v>3909</v>
      </c>
      <c r="U52" s="31">
        <f t="shared" si="8"/>
        <v>0.4683119683718701</v>
      </c>
      <c r="V52" s="32">
        <f t="shared" si="10"/>
        <v>4960618</v>
      </c>
      <c r="W52" s="31">
        <f t="shared" si="9"/>
        <v>594.2995088055588</v>
      </c>
    </row>
    <row r="53" spans="1:23" ht="13.5">
      <c r="A53" s="38">
        <v>51</v>
      </c>
      <c r="B53" s="38" t="s">
        <v>44</v>
      </c>
      <c r="C53" s="44">
        <v>9409</v>
      </c>
      <c r="D53" s="37">
        <v>77428</v>
      </c>
      <c r="E53" s="37">
        <f t="shared" si="0"/>
        <v>8.229142310553724</v>
      </c>
      <c r="F53" s="37">
        <v>100</v>
      </c>
      <c r="G53" s="37">
        <f t="shared" si="1"/>
        <v>0.010628122010840685</v>
      </c>
      <c r="H53" s="37">
        <v>0</v>
      </c>
      <c r="I53" s="37">
        <f t="shared" si="2"/>
        <v>0</v>
      </c>
      <c r="J53" s="37">
        <v>1010000</v>
      </c>
      <c r="K53" s="37">
        <f t="shared" si="3"/>
        <v>107.34403230949091</v>
      </c>
      <c r="L53" s="37">
        <v>1107937</v>
      </c>
      <c r="M53" s="37">
        <f t="shared" si="4"/>
        <v>117.75289616324795</v>
      </c>
      <c r="N53" s="37">
        <v>0</v>
      </c>
      <c r="O53" s="37">
        <f t="shared" si="5"/>
        <v>0</v>
      </c>
      <c r="P53" s="37">
        <v>0</v>
      </c>
      <c r="Q53" s="37">
        <f t="shared" si="6"/>
        <v>0</v>
      </c>
      <c r="R53" s="37">
        <v>0</v>
      </c>
      <c r="S53" s="37">
        <f t="shared" si="7"/>
        <v>0</v>
      </c>
      <c r="T53" s="37">
        <v>13207</v>
      </c>
      <c r="U53" s="37">
        <f t="shared" si="8"/>
        <v>1.4036560739717292</v>
      </c>
      <c r="V53" s="35">
        <f t="shared" si="10"/>
        <v>2208672</v>
      </c>
      <c r="W53" s="37">
        <f t="shared" si="9"/>
        <v>234.74035497927517</v>
      </c>
    </row>
    <row r="54" spans="1:23" ht="13.5">
      <c r="A54" s="20">
        <v>52</v>
      </c>
      <c r="B54" s="33" t="s">
        <v>99</v>
      </c>
      <c r="C54" s="44">
        <v>37467</v>
      </c>
      <c r="D54" s="34">
        <v>236147</v>
      </c>
      <c r="E54" s="34">
        <f t="shared" si="0"/>
        <v>6.3027997971548295</v>
      </c>
      <c r="F54" s="34">
        <v>77828</v>
      </c>
      <c r="G54" s="34">
        <f t="shared" si="1"/>
        <v>2.077241305682334</v>
      </c>
      <c r="H54" s="34">
        <v>0</v>
      </c>
      <c r="I54" s="34">
        <f t="shared" si="2"/>
        <v>0</v>
      </c>
      <c r="J54" s="34">
        <v>21183334</v>
      </c>
      <c r="K54" s="34">
        <f t="shared" si="3"/>
        <v>565.3864467397976</v>
      </c>
      <c r="L54" s="34">
        <v>9022154</v>
      </c>
      <c r="M54" s="34">
        <f t="shared" si="4"/>
        <v>240.80267969146183</v>
      </c>
      <c r="N54" s="34">
        <v>0</v>
      </c>
      <c r="O54" s="34">
        <f t="shared" si="5"/>
        <v>0</v>
      </c>
      <c r="P54" s="34">
        <v>0</v>
      </c>
      <c r="Q54" s="34">
        <f t="shared" si="6"/>
        <v>0</v>
      </c>
      <c r="R54" s="34">
        <v>0</v>
      </c>
      <c r="S54" s="34">
        <f t="shared" si="7"/>
        <v>0</v>
      </c>
      <c r="T54" s="34">
        <v>249418</v>
      </c>
      <c r="U54" s="34">
        <f t="shared" si="8"/>
        <v>6.657004830917875</v>
      </c>
      <c r="V54" s="35">
        <f t="shared" si="10"/>
        <v>30768881</v>
      </c>
      <c r="W54" s="34">
        <f t="shared" si="9"/>
        <v>821.2261723650146</v>
      </c>
    </row>
    <row r="55" spans="1:23" ht="13.5">
      <c r="A55" s="20">
        <v>53</v>
      </c>
      <c r="B55" s="33" t="s">
        <v>100</v>
      </c>
      <c r="C55" s="44">
        <v>19784</v>
      </c>
      <c r="D55" s="34">
        <v>305051</v>
      </c>
      <c r="E55" s="34">
        <f t="shared" si="0"/>
        <v>15.419076021027093</v>
      </c>
      <c r="F55" s="34">
        <v>47134</v>
      </c>
      <c r="G55" s="34">
        <f t="shared" si="1"/>
        <v>2.382430246663971</v>
      </c>
      <c r="H55" s="34">
        <v>0</v>
      </c>
      <c r="I55" s="34">
        <f t="shared" si="2"/>
        <v>0</v>
      </c>
      <c r="J55" s="34">
        <v>2219362</v>
      </c>
      <c r="K55" s="34">
        <f t="shared" si="3"/>
        <v>112.1796401132228</v>
      </c>
      <c r="L55" s="34">
        <v>343044</v>
      </c>
      <c r="M55" s="34">
        <f t="shared" si="4"/>
        <v>17.33946623534169</v>
      </c>
      <c r="N55" s="34">
        <v>0</v>
      </c>
      <c r="O55" s="34">
        <f t="shared" si="5"/>
        <v>0</v>
      </c>
      <c r="P55" s="34">
        <v>0</v>
      </c>
      <c r="Q55" s="34">
        <f t="shared" si="6"/>
        <v>0</v>
      </c>
      <c r="R55" s="34">
        <v>0</v>
      </c>
      <c r="S55" s="34">
        <f t="shared" si="7"/>
        <v>0</v>
      </c>
      <c r="T55" s="34">
        <v>6550</v>
      </c>
      <c r="U55" s="34">
        <f t="shared" si="8"/>
        <v>0.33107561665992724</v>
      </c>
      <c r="V55" s="35">
        <f t="shared" si="10"/>
        <v>2921141</v>
      </c>
      <c r="W55" s="34">
        <f t="shared" si="9"/>
        <v>147.6516882329155</v>
      </c>
    </row>
    <row r="56" spans="1:23" ht="13.5">
      <c r="A56" s="20">
        <v>54</v>
      </c>
      <c r="B56" s="33" t="s">
        <v>45</v>
      </c>
      <c r="C56" s="44">
        <v>680</v>
      </c>
      <c r="D56" s="34">
        <v>8687</v>
      </c>
      <c r="E56" s="34">
        <f t="shared" si="0"/>
        <v>12.775</v>
      </c>
      <c r="F56" s="34">
        <v>6386</v>
      </c>
      <c r="G56" s="34">
        <f t="shared" si="1"/>
        <v>9.391176470588235</v>
      </c>
      <c r="H56" s="34">
        <v>17824</v>
      </c>
      <c r="I56" s="34">
        <f t="shared" si="2"/>
        <v>26.211764705882352</v>
      </c>
      <c r="J56" s="34">
        <v>66660</v>
      </c>
      <c r="K56" s="34">
        <f t="shared" si="3"/>
        <v>98.02941176470588</v>
      </c>
      <c r="L56" s="34">
        <v>10499</v>
      </c>
      <c r="M56" s="34">
        <f t="shared" si="4"/>
        <v>15.439705882352941</v>
      </c>
      <c r="N56" s="34">
        <v>0</v>
      </c>
      <c r="O56" s="34">
        <f t="shared" si="5"/>
        <v>0</v>
      </c>
      <c r="P56" s="34">
        <v>0</v>
      </c>
      <c r="Q56" s="34">
        <f t="shared" si="6"/>
        <v>0</v>
      </c>
      <c r="R56" s="34">
        <v>0</v>
      </c>
      <c r="S56" s="34">
        <f t="shared" si="7"/>
        <v>0</v>
      </c>
      <c r="T56" s="34">
        <v>44246</v>
      </c>
      <c r="U56" s="34">
        <f t="shared" si="8"/>
        <v>65.06764705882352</v>
      </c>
      <c r="V56" s="35">
        <f t="shared" si="10"/>
        <v>154302</v>
      </c>
      <c r="W56" s="34">
        <f t="shared" si="9"/>
        <v>226.91470588235293</v>
      </c>
    </row>
    <row r="57" spans="1:23" ht="13.5">
      <c r="A57" s="21">
        <v>55</v>
      </c>
      <c r="B57" s="40" t="s">
        <v>70</v>
      </c>
      <c r="C57" s="45">
        <v>18619</v>
      </c>
      <c r="D57" s="31">
        <v>25630</v>
      </c>
      <c r="E57" s="31">
        <f t="shared" si="0"/>
        <v>1.3765508351683764</v>
      </c>
      <c r="F57" s="31">
        <v>49595</v>
      </c>
      <c r="G57" s="31">
        <f t="shared" si="1"/>
        <v>2.663676889199205</v>
      </c>
      <c r="H57" s="31">
        <v>0</v>
      </c>
      <c r="I57" s="31">
        <f t="shared" si="2"/>
        <v>0</v>
      </c>
      <c r="J57" s="31">
        <v>74925</v>
      </c>
      <c r="K57" s="31">
        <f t="shared" si="3"/>
        <v>4.024115151189645</v>
      </c>
      <c r="L57" s="31">
        <v>142000</v>
      </c>
      <c r="M57" s="31">
        <f t="shared" si="4"/>
        <v>7.626617970889951</v>
      </c>
      <c r="N57" s="31">
        <v>0</v>
      </c>
      <c r="O57" s="31">
        <f t="shared" si="5"/>
        <v>0</v>
      </c>
      <c r="P57" s="31">
        <v>0</v>
      </c>
      <c r="Q57" s="31">
        <f t="shared" si="6"/>
        <v>0</v>
      </c>
      <c r="R57" s="31">
        <v>8400</v>
      </c>
      <c r="S57" s="31">
        <f t="shared" si="7"/>
        <v>0.45115204898222244</v>
      </c>
      <c r="T57" s="31">
        <v>90607</v>
      </c>
      <c r="U57" s="31">
        <f t="shared" si="8"/>
        <v>4.866373059777646</v>
      </c>
      <c r="V57" s="32">
        <f t="shared" si="10"/>
        <v>391157</v>
      </c>
      <c r="W57" s="31">
        <f t="shared" si="9"/>
        <v>21.008485955207046</v>
      </c>
    </row>
    <row r="58" spans="1:23" ht="13.5">
      <c r="A58" s="38">
        <v>56</v>
      </c>
      <c r="B58" s="38" t="s">
        <v>46</v>
      </c>
      <c r="C58" s="44">
        <v>2355</v>
      </c>
      <c r="D58" s="37">
        <v>84650</v>
      </c>
      <c r="E58" s="37">
        <f t="shared" si="0"/>
        <v>35.9447983014862</v>
      </c>
      <c r="F58" s="37">
        <v>63194</v>
      </c>
      <c r="G58" s="37">
        <f t="shared" si="1"/>
        <v>26.833970276008493</v>
      </c>
      <c r="H58" s="37">
        <v>0</v>
      </c>
      <c r="I58" s="37">
        <f t="shared" si="2"/>
        <v>0</v>
      </c>
      <c r="J58" s="37">
        <v>0</v>
      </c>
      <c r="K58" s="37">
        <f t="shared" si="3"/>
        <v>0</v>
      </c>
      <c r="L58" s="37">
        <v>0</v>
      </c>
      <c r="M58" s="37">
        <f t="shared" si="4"/>
        <v>0</v>
      </c>
      <c r="N58" s="37">
        <v>0</v>
      </c>
      <c r="O58" s="37">
        <f t="shared" si="5"/>
        <v>0</v>
      </c>
      <c r="P58" s="37">
        <v>0</v>
      </c>
      <c r="Q58" s="37">
        <f t="shared" si="6"/>
        <v>0</v>
      </c>
      <c r="R58" s="37">
        <v>0</v>
      </c>
      <c r="S58" s="37">
        <f t="shared" si="7"/>
        <v>0</v>
      </c>
      <c r="T58" s="37">
        <v>3370</v>
      </c>
      <c r="U58" s="37">
        <f t="shared" si="8"/>
        <v>1.4309978768577494</v>
      </c>
      <c r="V58" s="35">
        <f t="shared" si="10"/>
        <v>151214</v>
      </c>
      <c r="W58" s="37">
        <f t="shared" si="9"/>
        <v>64.20976645435245</v>
      </c>
    </row>
    <row r="59" spans="1:23" ht="13.5">
      <c r="A59" s="20">
        <v>57</v>
      </c>
      <c r="B59" s="33" t="s">
        <v>69</v>
      </c>
      <c r="C59" s="44">
        <v>9460</v>
      </c>
      <c r="D59" s="34">
        <v>271023</v>
      </c>
      <c r="E59" s="34">
        <f t="shared" si="0"/>
        <v>28.649365750528542</v>
      </c>
      <c r="F59" s="34">
        <v>10660</v>
      </c>
      <c r="G59" s="34">
        <f t="shared" si="1"/>
        <v>1.1268498942917549</v>
      </c>
      <c r="H59" s="34">
        <v>28056</v>
      </c>
      <c r="I59" s="34">
        <f t="shared" si="2"/>
        <v>2.9657505285412262</v>
      </c>
      <c r="J59" s="34">
        <v>275000</v>
      </c>
      <c r="K59" s="34">
        <f t="shared" si="3"/>
        <v>29.069767441860463</v>
      </c>
      <c r="L59" s="34">
        <v>82703</v>
      </c>
      <c r="M59" s="34">
        <f t="shared" si="4"/>
        <v>8.742389006342494</v>
      </c>
      <c r="N59" s="34">
        <v>0</v>
      </c>
      <c r="O59" s="34">
        <f t="shared" si="5"/>
        <v>0</v>
      </c>
      <c r="P59" s="34">
        <v>0</v>
      </c>
      <c r="Q59" s="34">
        <f t="shared" si="6"/>
        <v>0</v>
      </c>
      <c r="R59" s="34">
        <v>0</v>
      </c>
      <c r="S59" s="34">
        <f t="shared" si="7"/>
        <v>0</v>
      </c>
      <c r="T59" s="34">
        <v>8193</v>
      </c>
      <c r="U59" s="34">
        <f t="shared" si="8"/>
        <v>0.8660676532769556</v>
      </c>
      <c r="V59" s="35">
        <f t="shared" si="10"/>
        <v>675635</v>
      </c>
      <c r="W59" s="34">
        <f t="shared" si="9"/>
        <v>71.42019027484143</v>
      </c>
    </row>
    <row r="60" spans="1:23" ht="13.5">
      <c r="A60" s="20">
        <v>58</v>
      </c>
      <c r="B60" s="33" t="s">
        <v>47</v>
      </c>
      <c r="C60" s="44">
        <v>9829</v>
      </c>
      <c r="D60" s="34">
        <v>122068</v>
      </c>
      <c r="E60" s="34">
        <f t="shared" si="0"/>
        <v>12.419167768847288</v>
      </c>
      <c r="F60" s="34">
        <v>48488</v>
      </c>
      <c r="G60" s="34">
        <f t="shared" si="1"/>
        <v>4.933156984433818</v>
      </c>
      <c r="H60" s="34">
        <v>0</v>
      </c>
      <c r="I60" s="34">
        <f t="shared" si="2"/>
        <v>0</v>
      </c>
      <c r="J60" s="34">
        <v>2470870</v>
      </c>
      <c r="K60" s="34">
        <f t="shared" si="3"/>
        <v>251.38569539118933</v>
      </c>
      <c r="L60" s="34">
        <v>1390654</v>
      </c>
      <c r="M60" s="34">
        <f t="shared" si="4"/>
        <v>141.48478990741683</v>
      </c>
      <c r="N60" s="34">
        <v>0</v>
      </c>
      <c r="O60" s="34">
        <f t="shared" si="5"/>
        <v>0</v>
      </c>
      <c r="P60" s="34">
        <v>0</v>
      </c>
      <c r="Q60" s="34">
        <f t="shared" si="6"/>
        <v>0</v>
      </c>
      <c r="R60" s="34">
        <v>161551</v>
      </c>
      <c r="S60" s="34">
        <f t="shared" si="7"/>
        <v>16.436158307050565</v>
      </c>
      <c r="T60" s="34">
        <v>0</v>
      </c>
      <c r="U60" s="34">
        <f t="shared" si="8"/>
        <v>0</v>
      </c>
      <c r="V60" s="35">
        <f t="shared" si="10"/>
        <v>4193631</v>
      </c>
      <c r="W60" s="34">
        <f t="shared" si="9"/>
        <v>426.65896835893784</v>
      </c>
    </row>
    <row r="61" spans="1:23" ht="13.5">
      <c r="A61" s="20">
        <v>59</v>
      </c>
      <c r="B61" s="33" t="s">
        <v>48</v>
      </c>
      <c r="C61" s="44">
        <v>5426</v>
      </c>
      <c r="D61" s="34">
        <v>99966</v>
      </c>
      <c r="E61" s="34">
        <f t="shared" si="0"/>
        <v>18.42351640250645</v>
      </c>
      <c r="F61" s="34">
        <v>22006</v>
      </c>
      <c r="G61" s="34">
        <f t="shared" si="1"/>
        <v>4.05565794323627</v>
      </c>
      <c r="H61" s="34">
        <v>0</v>
      </c>
      <c r="I61" s="34">
        <f t="shared" si="2"/>
        <v>0</v>
      </c>
      <c r="J61" s="34">
        <v>3188000</v>
      </c>
      <c r="K61" s="34">
        <f t="shared" si="3"/>
        <v>587.5414670106893</v>
      </c>
      <c r="L61" s="34">
        <v>726760</v>
      </c>
      <c r="M61" s="34">
        <f t="shared" si="4"/>
        <v>133.94028750460745</v>
      </c>
      <c r="N61" s="34">
        <v>0</v>
      </c>
      <c r="O61" s="34">
        <f t="shared" si="5"/>
        <v>0</v>
      </c>
      <c r="P61" s="34">
        <v>0</v>
      </c>
      <c r="Q61" s="34">
        <f t="shared" si="6"/>
        <v>0</v>
      </c>
      <c r="R61" s="34">
        <v>0</v>
      </c>
      <c r="S61" s="34">
        <f t="shared" si="7"/>
        <v>0</v>
      </c>
      <c r="T61" s="34">
        <v>0</v>
      </c>
      <c r="U61" s="34">
        <f t="shared" si="8"/>
        <v>0</v>
      </c>
      <c r="V61" s="35">
        <f t="shared" si="10"/>
        <v>4036732</v>
      </c>
      <c r="W61" s="34">
        <f t="shared" si="9"/>
        <v>743.9609288610394</v>
      </c>
    </row>
    <row r="62" spans="1:23" ht="13.5">
      <c r="A62" s="21">
        <v>60</v>
      </c>
      <c r="B62" s="40" t="s">
        <v>49</v>
      </c>
      <c r="C62" s="45">
        <v>6661</v>
      </c>
      <c r="D62" s="31">
        <v>419629</v>
      </c>
      <c r="E62" s="31">
        <f t="shared" si="0"/>
        <v>62.997898213481456</v>
      </c>
      <c r="F62" s="31">
        <v>14976</v>
      </c>
      <c r="G62" s="31">
        <f t="shared" si="1"/>
        <v>2.248311064404744</v>
      </c>
      <c r="H62" s="31">
        <v>155889</v>
      </c>
      <c r="I62" s="31">
        <f t="shared" si="2"/>
        <v>23.40324275634289</v>
      </c>
      <c r="J62" s="31">
        <v>3867128</v>
      </c>
      <c r="K62" s="31">
        <f t="shared" si="3"/>
        <v>580.562678276535</v>
      </c>
      <c r="L62" s="31">
        <v>2731986</v>
      </c>
      <c r="M62" s="31">
        <f t="shared" si="4"/>
        <v>410.146524545864</v>
      </c>
      <c r="N62" s="31">
        <v>0</v>
      </c>
      <c r="O62" s="31">
        <f t="shared" si="5"/>
        <v>0</v>
      </c>
      <c r="P62" s="31">
        <v>0</v>
      </c>
      <c r="Q62" s="31">
        <f t="shared" si="6"/>
        <v>0</v>
      </c>
      <c r="R62" s="31">
        <v>0</v>
      </c>
      <c r="S62" s="31">
        <f t="shared" si="7"/>
        <v>0</v>
      </c>
      <c r="T62" s="31">
        <v>5570</v>
      </c>
      <c r="U62" s="31">
        <f t="shared" si="8"/>
        <v>0.8362107791622879</v>
      </c>
      <c r="V62" s="32">
        <f t="shared" si="10"/>
        <v>7195178</v>
      </c>
      <c r="W62" s="31">
        <f t="shared" si="9"/>
        <v>1080.1948656357904</v>
      </c>
    </row>
    <row r="63" spans="1:23" ht="13.5">
      <c r="A63" s="38">
        <v>61</v>
      </c>
      <c r="B63" s="38" t="s">
        <v>50</v>
      </c>
      <c r="C63" s="44">
        <v>3896</v>
      </c>
      <c r="D63" s="37">
        <v>-7925</v>
      </c>
      <c r="E63" s="37">
        <f t="shared" si="0"/>
        <v>-2.0341375770020536</v>
      </c>
      <c r="F63" s="37">
        <v>26989</v>
      </c>
      <c r="G63" s="37">
        <f t="shared" si="1"/>
        <v>6.927361396303901</v>
      </c>
      <c r="H63" s="37">
        <v>56500</v>
      </c>
      <c r="I63" s="37">
        <f t="shared" si="2"/>
        <v>14.50205338809035</v>
      </c>
      <c r="J63" s="37">
        <v>0</v>
      </c>
      <c r="K63" s="37">
        <f t="shared" si="3"/>
        <v>0</v>
      </c>
      <c r="L63" s="37">
        <v>0</v>
      </c>
      <c r="M63" s="37">
        <f t="shared" si="4"/>
        <v>0</v>
      </c>
      <c r="N63" s="37">
        <v>0</v>
      </c>
      <c r="O63" s="37">
        <f t="shared" si="5"/>
        <v>0</v>
      </c>
      <c r="P63" s="37">
        <v>0</v>
      </c>
      <c r="Q63" s="37">
        <f t="shared" si="6"/>
        <v>0</v>
      </c>
      <c r="R63" s="37">
        <v>0</v>
      </c>
      <c r="S63" s="37">
        <f t="shared" si="7"/>
        <v>0</v>
      </c>
      <c r="T63" s="37">
        <v>28066</v>
      </c>
      <c r="U63" s="37">
        <f t="shared" si="8"/>
        <v>7.203798767967146</v>
      </c>
      <c r="V63" s="35">
        <f t="shared" si="10"/>
        <v>103630</v>
      </c>
      <c r="W63" s="37">
        <f t="shared" si="9"/>
        <v>26.599075975359344</v>
      </c>
    </row>
    <row r="64" spans="1:23" ht="13.5">
      <c r="A64" s="20">
        <v>62</v>
      </c>
      <c r="B64" s="33" t="s">
        <v>51</v>
      </c>
      <c r="C64" s="44">
        <v>2195</v>
      </c>
      <c r="D64" s="34">
        <v>59667</v>
      </c>
      <c r="E64" s="34">
        <f t="shared" si="0"/>
        <v>27.183143507972666</v>
      </c>
      <c r="F64" s="34">
        <v>25683</v>
      </c>
      <c r="G64" s="34">
        <f t="shared" si="1"/>
        <v>11.700683371298405</v>
      </c>
      <c r="H64" s="34">
        <v>0</v>
      </c>
      <c r="I64" s="34">
        <f t="shared" si="2"/>
        <v>0</v>
      </c>
      <c r="J64" s="34">
        <v>0</v>
      </c>
      <c r="K64" s="34">
        <f t="shared" si="3"/>
        <v>0</v>
      </c>
      <c r="L64" s="34">
        <v>0</v>
      </c>
      <c r="M64" s="34">
        <f t="shared" si="4"/>
        <v>0</v>
      </c>
      <c r="N64" s="34">
        <v>0</v>
      </c>
      <c r="O64" s="34">
        <f t="shared" si="5"/>
        <v>0</v>
      </c>
      <c r="P64" s="34">
        <v>0</v>
      </c>
      <c r="Q64" s="34">
        <f t="shared" si="6"/>
        <v>0</v>
      </c>
      <c r="R64" s="34">
        <v>0</v>
      </c>
      <c r="S64" s="34">
        <f t="shared" si="7"/>
        <v>0</v>
      </c>
      <c r="T64" s="34">
        <v>0</v>
      </c>
      <c r="U64" s="34">
        <f t="shared" si="8"/>
        <v>0</v>
      </c>
      <c r="V64" s="35">
        <f t="shared" si="10"/>
        <v>85350</v>
      </c>
      <c r="W64" s="34">
        <f t="shared" si="9"/>
        <v>38.88382687927107</v>
      </c>
    </row>
    <row r="65" spans="1:23" ht="13.5">
      <c r="A65" s="20">
        <v>63</v>
      </c>
      <c r="B65" s="33" t="s">
        <v>52</v>
      </c>
      <c r="C65" s="44">
        <v>2137</v>
      </c>
      <c r="D65" s="34">
        <v>67633</v>
      </c>
      <c r="E65" s="34">
        <f t="shared" si="0"/>
        <v>31.648572765559194</v>
      </c>
      <c r="F65" s="34">
        <v>14855</v>
      </c>
      <c r="G65" s="34">
        <f t="shared" si="1"/>
        <v>6.9513336452971455</v>
      </c>
      <c r="H65" s="34">
        <v>0</v>
      </c>
      <c r="I65" s="34">
        <f t="shared" si="2"/>
        <v>0</v>
      </c>
      <c r="J65" s="34">
        <v>627918</v>
      </c>
      <c r="K65" s="34">
        <f t="shared" si="3"/>
        <v>293.8315395414132</v>
      </c>
      <c r="L65" s="34">
        <v>43515</v>
      </c>
      <c r="M65" s="34">
        <f t="shared" si="4"/>
        <v>20.362657931679927</v>
      </c>
      <c r="N65" s="34">
        <v>0</v>
      </c>
      <c r="O65" s="34">
        <f t="shared" si="5"/>
        <v>0</v>
      </c>
      <c r="P65" s="34">
        <v>0</v>
      </c>
      <c r="Q65" s="34">
        <f t="shared" si="6"/>
        <v>0</v>
      </c>
      <c r="R65" s="34">
        <v>33701</v>
      </c>
      <c r="S65" s="34">
        <f t="shared" si="7"/>
        <v>15.770238652316332</v>
      </c>
      <c r="T65" s="34">
        <v>12659</v>
      </c>
      <c r="U65" s="34">
        <f t="shared" si="8"/>
        <v>5.923724847917642</v>
      </c>
      <c r="V65" s="35">
        <f t="shared" si="10"/>
        <v>800281</v>
      </c>
      <c r="W65" s="34">
        <f t="shared" si="9"/>
        <v>374.4880673841834</v>
      </c>
    </row>
    <row r="66" spans="1:23" ht="13.5">
      <c r="A66" s="20">
        <v>64</v>
      </c>
      <c r="B66" s="33" t="s">
        <v>53</v>
      </c>
      <c r="C66" s="44">
        <v>2507</v>
      </c>
      <c r="D66" s="34">
        <v>12706</v>
      </c>
      <c r="E66" s="34">
        <f t="shared" si="0"/>
        <v>5.068209014758676</v>
      </c>
      <c r="F66" s="34">
        <v>11744</v>
      </c>
      <c r="G66" s="34">
        <f t="shared" si="1"/>
        <v>4.684483446350219</v>
      </c>
      <c r="H66" s="34">
        <v>19780</v>
      </c>
      <c r="I66" s="34">
        <f t="shared" si="2"/>
        <v>7.889908256880734</v>
      </c>
      <c r="J66" s="34">
        <v>970000</v>
      </c>
      <c r="K66" s="34">
        <f t="shared" si="3"/>
        <v>386.91663342640607</v>
      </c>
      <c r="L66" s="34">
        <v>398778</v>
      </c>
      <c r="M66" s="34">
        <f t="shared" si="4"/>
        <v>159.0658157159952</v>
      </c>
      <c r="N66" s="34">
        <v>0</v>
      </c>
      <c r="O66" s="34">
        <f t="shared" si="5"/>
        <v>0</v>
      </c>
      <c r="P66" s="34">
        <v>0</v>
      </c>
      <c r="Q66" s="34">
        <f t="shared" si="6"/>
        <v>0</v>
      </c>
      <c r="R66" s="34">
        <v>0</v>
      </c>
      <c r="S66" s="34">
        <f t="shared" si="7"/>
        <v>0</v>
      </c>
      <c r="T66" s="34">
        <v>0</v>
      </c>
      <c r="U66" s="34">
        <f t="shared" si="8"/>
        <v>0</v>
      </c>
      <c r="V66" s="35">
        <f t="shared" si="10"/>
        <v>1413008</v>
      </c>
      <c r="W66" s="34">
        <f t="shared" si="9"/>
        <v>563.625049860391</v>
      </c>
    </row>
    <row r="67" spans="1:23" ht="13.5">
      <c r="A67" s="21">
        <v>65</v>
      </c>
      <c r="B67" s="40" t="s">
        <v>54</v>
      </c>
      <c r="C67" s="45">
        <v>8593</v>
      </c>
      <c r="D67" s="31">
        <v>552202</v>
      </c>
      <c r="E67" s="31">
        <f t="shared" si="0"/>
        <v>64.26184103339928</v>
      </c>
      <c r="F67" s="31">
        <v>23214</v>
      </c>
      <c r="G67" s="31">
        <f t="shared" si="1"/>
        <v>2.7015012219248224</v>
      </c>
      <c r="H67" s="31">
        <v>0</v>
      </c>
      <c r="I67" s="31">
        <f t="shared" si="2"/>
        <v>0</v>
      </c>
      <c r="J67" s="31">
        <v>6790845</v>
      </c>
      <c r="K67" s="31">
        <f t="shared" si="3"/>
        <v>790.276387757477</v>
      </c>
      <c r="L67" s="31">
        <v>825731</v>
      </c>
      <c r="M67" s="31">
        <f t="shared" si="4"/>
        <v>96.09344815547539</v>
      </c>
      <c r="N67" s="31">
        <v>0</v>
      </c>
      <c r="O67" s="31">
        <f t="shared" si="5"/>
        <v>0</v>
      </c>
      <c r="P67" s="31">
        <v>0</v>
      </c>
      <c r="Q67" s="31">
        <f t="shared" si="6"/>
        <v>0</v>
      </c>
      <c r="R67" s="31">
        <v>0</v>
      </c>
      <c r="S67" s="31">
        <f t="shared" si="7"/>
        <v>0</v>
      </c>
      <c r="T67" s="31">
        <v>2500</v>
      </c>
      <c r="U67" s="31">
        <f t="shared" si="8"/>
        <v>0.2909344815547539</v>
      </c>
      <c r="V67" s="32">
        <f t="shared" si="10"/>
        <v>8194492</v>
      </c>
      <c r="W67" s="31">
        <f t="shared" si="9"/>
        <v>953.6241126498312</v>
      </c>
    </row>
    <row r="68" spans="1:23" ht="13.5">
      <c r="A68" s="38">
        <v>66</v>
      </c>
      <c r="B68" s="38" t="s">
        <v>68</v>
      </c>
      <c r="C68" s="44">
        <v>2108</v>
      </c>
      <c r="D68" s="37">
        <v>23172</v>
      </c>
      <c r="E68" s="37">
        <f aca="true" t="shared" si="11" ref="E68:E73">D68/$C68</f>
        <v>10.992409867172675</v>
      </c>
      <c r="F68" s="37">
        <v>725</v>
      </c>
      <c r="G68" s="37">
        <f aca="true" t="shared" si="12" ref="G68:G73">F68/$C68</f>
        <v>0.3439278937381404</v>
      </c>
      <c r="H68" s="37">
        <v>46633</v>
      </c>
      <c r="I68" s="37">
        <f aca="true" t="shared" si="13" ref="I68:I73">H68/$C68</f>
        <v>22.1219165085389</v>
      </c>
      <c r="J68" s="37">
        <v>0</v>
      </c>
      <c r="K68" s="37">
        <f aca="true" t="shared" si="14" ref="K68:K73">J68/$C68</f>
        <v>0</v>
      </c>
      <c r="L68" s="37">
        <v>51000</v>
      </c>
      <c r="M68" s="37">
        <f aca="true" t="shared" si="15" ref="M68:M73">L68/$C68</f>
        <v>24.193548387096776</v>
      </c>
      <c r="N68" s="37">
        <v>0</v>
      </c>
      <c r="O68" s="37">
        <f aca="true" t="shared" si="16" ref="O68:O73">N68/$C68</f>
        <v>0</v>
      </c>
      <c r="P68" s="37">
        <v>0</v>
      </c>
      <c r="Q68" s="37">
        <f aca="true" t="shared" si="17" ref="Q68:Q73">P68/$C68</f>
        <v>0</v>
      </c>
      <c r="R68" s="37">
        <v>0</v>
      </c>
      <c r="S68" s="37">
        <f aca="true" t="shared" si="18" ref="S68:S73">R68/$C68</f>
        <v>0</v>
      </c>
      <c r="T68" s="37">
        <v>57947</v>
      </c>
      <c r="U68" s="37">
        <f aca="true" t="shared" si="19" ref="U68:U73">T68/$C68</f>
        <v>27.48908918406072</v>
      </c>
      <c r="V68" s="35">
        <f t="shared" si="10"/>
        <v>179477</v>
      </c>
      <c r="W68" s="37">
        <f>V68/$C68</f>
        <v>85.14089184060721</v>
      </c>
    </row>
    <row r="69" spans="1:23" ht="12.75" customHeight="1">
      <c r="A69" s="20">
        <v>67</v>
      </c>
      <c r="B69" s="33" t="s">
        <v>101</v>
      </c>
      <c r="C69" s="44">
        <v>5335</v>
      </c>
      <c r="D69" s="34">
        <v>125751</v>
      </c>
      <c r="E69" s="34">
        <f t="shared" si="11"/>
        <v>23.570946579194</v>
      </c>
      <c r="F69" s="34">
        <v>17672</v>
      </c>
      <c r="G69" s="34">
        <f t="shared" si="12"/>
        <v>3.312464854732896</v>
      </c>
      <c r="H69" s="34">
        <v>13260</v>
      </c>
      <c r="I69" s="34">
        <f t="shared" si="13"/>
        <v>2.485473289597001</v>
      </c>
      <c r="J69" s="34">
        <v>3845000</v>
      </c>
      <c r="K69" s="34">
        <f t="shared" si="14"/>
        <v>720.7122774133084</v>
      </c>
      <c r="L69" s="34">
        <v>3723379</v>
      </c>
      <c r="M69" s="34">
        <f t="shared" si="15"/>
        <v>697.9154639175258</v>
      </c>
      <c r="N69" s="34">
        <v>0</v>
      </c>
      <c r="O69" s="34">
        <f t="shared" si="16"/>
        <v>0</v>
      </c>
      <c r="P69" s="34">
        <v>0</v>
      </c>
      <c r="Q69" s="34">
        <f t="shared" si="17"/>
        <v>0</v>
      </c>
      <c r="R69" s="34">
        <v>33815</v>
      </c>
      <c r="S69" s="34">
        <f t="shared" si="18"/>
        <v>6.338331771321462</v>
      </c>
      <c r="T69" s="34">
        <v>0</v>
      </c>
      <c r="U69" s="34">
        <f t="shared" si="19"/>
        <v>0</v>
      </c>
      <c r="V69" s="35">
        <f>D69+F69+H69+J69+L69+N69+P69+R69+T69</f>
        <v>7758877</v>
      </c>
      <c r="W69" s="34">
        <f t="shared" si="9"/>
        <v>1454.3349578256796</v>
      </c>
    </row>
    <row r="70" spans="1:23" ht="13.5">
      <c r="A70" s="20">
        <v>68</v>
      </c>
      <c r="B70" s="33" t="s">
        <v>102</v>
      </c>
      <c r="C70" s="44">
        <v>1753</v>
      </c>
      <c r="D70" s="34">
        <v>5340</v>
      </c>
      <c r="E70" s="34">
        <f t="shared" si="11"/>
        <v>3.0462065031374785</v>
      </c>
      <c r="F70" s="34">
        <v>7823</v>
      </c>
      <c r="G70" s="34">
        <f t="shared" si="12"/>
        <v>4.462635482030804</v>
      </c>
      <c r="H70" s="34">
        <v>24689</v>
      </c>
      <c r="I70" s="34">
        <f t="shared" si="13"/>
        <v>14.083856246434683</v>
      </c>
      <c r="J70" s="34">
        <v>36966</v>
      </c>
      <c r="K70" s="34">
        <f t="shared" si="14"/>
        <v>21.08727895037079</v>
      </c>
      <c r="L70" s="34">
        <v>0</v>
      </c>
      <c r="M70" s="34">
        <f t="shared" si="15"/>
        <v>0</v>
      </c>
      <c r="N70" s="34">
        <v>0</v>
      </c>
      <c r="O70" s="34">
        <f t="shared" si="16"/>
        <v>0</v>
      </c>
      <c r="P70" s="34">
        <v>0</v>
      </c>
      <c r="Q70" s="34">
        <f t="shared" si="17"/>
        <v>0</v>
      </c>
      <c r="R70" s="34">
        <v>0</v>
      </c>
      <c r="S70" s="34">
        <f t="shared" si="18"/>
        <v>0</v>
      </c>
      <c r="T70" s="34">
        <v>0</v>
      </c>
      <c r="U70" s="34">
        <f t="shared" si="19"/>
        <v>0</v>
      </c>
      <c r="V70" s="35">
        <f>D70+F70+H70+J70+L70+N70+P70+R70+T70</f>
        <v>74818</v>
      </c>
      <c r="W70" s="34">
        <f>V70/$C70</f>
        <v>42.67997718197376</v>
      </c>
    </row>
    <row r="71" spans="1:23" s="30" customFormat="1" ht="13.5">
      <c r="A71" s="20">
        <v>69</v>
      </c>
      <c r="B71" s="33" t="s">
        <v>103</v>
      </c>
      <c r="C71" s="44">
        <v>4315</v>
      </c>
      <c r="D71" s="34">
        <v>40773</v>
      </c>
      <c r="E71" s="34">
        <f t="shared" si="11"/>
        <v>9.449130938586327</v>
      </c>
      <c r="F71" s="34">
        <v>20803</v>
      </c>
      <c r="G71" s="34">
        <f t="shared" si="12"/>
        <v>4.82108922363847</v>
      </c>
      <c r="H71" s="34">
        <v>0</v>
      </c>
      <c r="I71" s="34">
        <f t="shared" si="13"/>
        <v>0</v>
      </c>
      <c r="J71" s="34">
        <v>2005000</v>
      </c>
      <c r="K71" s="34">
        <f t="shared" si="14"/>
        <v>464.6581691772885</v>
      </c>
      <c r="L71" s="34">
        <v>2143767</v>
      </c>
      <c r="M71" s="34">
        <f t="shared" si="15"/>
        <v>496.81738122827346</v>
      </c>
      <c r="N71" s="34">
        <v>0</v>
      </c>
      <c r="O71" s="34">
        <f t="shared" si="16"/>
        <v>0</v>
      </c>
      <c r="P71" s="34">
        <v>0</v>
      </c>
      <c r="Q71" s="34">
        <f t="shared" si="17"/>
        <v>0</v>
      </c>
      <c r="R71" s="34">
        <v>0</v>
      </c>
      <c r="S71" s="34">
        <f t="shared" si="18"/>
        <v>0</v>
      </c>
      <c r="T71" s="34">
        <v>5673</v>
      </c>
      <c r="U71" s="34">
        <f t="shared" si="19"/>
        <v>1.3147161066048667</v>
      </c>
      <c r="V71" s="35">
        <f>D71+F71+H71+J71+L71+N71+P71+R71+T71</f>
        <v>4216016</v>
      </c>
      <c r="W71" s="34">
        <f>V71/$C71</f>
        <v>977.0604866743917</v>
      </c>
    </row>
    <row r="72" spans="1:23" s="30" customFormat="1" ht="13.5">
      <c r="A72" s="21">
        <v>396</v>
      </c>
      <c r="B72" s="46" t="s">
        <v>104</v>
      </c>
      <c r="C72" s="45">
        <v>33393</v>
      </c>
      <c r="D72" s="34">
        <v>3364839</v>
      </c>
      <c r="E72" s="34">
        <f t="shared" si="11"/>
        <v>100.76480100619891</v>
      </c>
      <c r="F72" s="34">
        <v>4528677</v>
      </c>
      <c r="G72" s="34">
        <f t="shared" si="12"/>
        <v>135.61755457730663</v>
      </c>
      <c r="H72" s="34">
        <v>0</v>
      </c>
      <c r="I72" s="34">
        <f t="shared" si="13"/>
        <v>0</v>
      </c>
      <c r="J72" s="34">
        <v>0</v>
      </c>
      <c r="K72" s="34">
        <f t="shared" si="14"/>
        <v>0</v>
      </c>
      <c r="L72" s="34">
        <v>121241</v>
      </c>
      <c r="M72" s="34">
        <f t="shared" si="15"/>
        <v>3.6307309915251698</v>
      </c>
      <c r="N72" s="34">
        <v>36900</v>
      </c>
      <c r="O72" s="34">
        <f t="shared" si="16"/>
        <v>1.1050220106010242</v>
      </c>
      <c r="P72" s="34">
        <v>4078</v>
      </c>
      <c r="Q72" s="34">
        <f t="shared" si="17"/>
        <v>0.12212140268918635</v>
      </c>
      <c r="R72" s="34">
        <v>0</v>
      </c>
      <c r="S72" s="34">
        <f t="shared" si="18"/>
        <v>0</v>
      </c>
      <c r="T72" s="34">
        <v>19033</v>
      </c>
      <c r="U72" s="34">
        <f t="shared" si="19"/>
        <v>0.5699697541400892</v>
      </c>
      <c r="V72" s="35">
        <f>D72+F72+H72+J72+L72+N72+P72+R72+T72</f>
        <v>8074768</v>
      </c>
      <c r="W72" s="34">
        <f>V72/$C72</f>
        <v>241.810199742461</v>
      </c>
    </row>
    <row r="73" spans="1:23" s="12" customFormat="1" ht="13.5">
      <c r="A73" s="50"/>
      <c r="B73" s="51" t="s">
        <v>9</v>
      </c>
      <c r="C73" s="52">
        <f>SUM(C3:C72)</f>
        <v>694120</v>
      </c>
      <c r="D73" s="24">
        <f>SUM(D3:D72)</f>
        <v>20083614</v>
      </c>
      <c r="E73" s="24">
        <f t="shared" si="11"/>
        <v>28.9339220883997</v>
      </c>
      <c r="F73" s="24">
        <f>SUM(F3:F72)</f>
        <v>6667100</v>
      </c>
      <c r="G73" s="24">
        <f t="shared" si="12"/>
        <v>9.605111508096583</v>
      </c>
      <c r="H73" s="24">
        <f>SUM(H3:H72)</f>
        <v>2207992</v>
      </c>
      <c r="I73" s="24">
        <f t="shared" si="13"/>
        <v>3.180994640696133</v>
      </c>
      <c r="J73" s="24">
        <f>SUM(J3:J72)</f>
        <v>293102694</v>
      </c>
      <c r="K73" s="24">
        <f t="shared" si="14"/>
        <v>422.26516164351983</v>
      </c>
      <c r="L73" s="24">
        <f>SUM(L3:L72)</f>
        <v>111914921</v>
      </c>
      <c r="M73" s="24">
        <f t="shared" si="15"/>
        <v>161.2328142107993</v>
      </c>
      <c r="N73" s="24">
        <f>SUM(N3:N72)</f>
        <v>116038</v>
      </c>
      <c r="O73" s="24">
        <f t="shared" si="16"/>
        <v>0.1671728231429724</v>
      </c>
      <c r="P73" s="24">
        <f>SUM(P3:P72)</f>
        <v>4078</v>
      </c>
      <c r="Q73" s="24">
        <f t="shared" si="17"/>
        <v>0.005875064830288711</v>
      </c>
      <c r="R73" s="24">
        <f>SUM(R3:R72)</f>
        <v>1041557</v>
      </c>
      <c r="S73" s="24">
        <f t="shared" si="18"/>
        <v>1.500543133752089</v>
      </c>
      <c r="T73" s="24">
        <f>SUM(T3:T72)</f>
        <v>2289917</v>
      </c>
      <c r="U73" s="24">
        <f t="shared" si="19"/>
        <v>3.299021782977007</v>
      </c>
      <c r="V73" s="28">
        <f>SUM(V3:V72)</f>
        <v>437427911</v>
      </c>
      <c r="W73" s="24">
        <f>V73/$C73</f>
        <v>630.1906168962139</v>
      </c>
    </row>
    <row r="74" spans="1:23" ht="13.5">
      <c r="A74" s="2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6"/>
    </row>
    <row r="75" spans="1:23" s="30" customFormat="1" ht="13.5">
      <c r="A75" s="20">
        <v>318001</v>
      </c>
      <c r="B75" s="33" t="s">
        <v>55</v>
      </c>
      <c r="C75" s="44">
        <v>1373</v>
      </c>
      <c r="D75" s="37">
        <v>97099</v>
      </c>
      <c r="E75" s="37">
        <f>D75/$C75</f>
        <v>70.72032046613256</v>
      </c>
      <c r="F75" s="37">
        <v>14145</v>
      </c>
      <c r="G75" s="37">
        <f>F75/$C75</f>
        <v>10.302257829570284</v>
      </c>
      <c r="H75" s="37">
        <v>0</v>
      </c>
      <c r="I75" s="37">
        <f>H75/$C75</f>
        <v>0</v>
      </c>
      <c r="J75" s="37">
        <v>324999</v>
      </c>
      <c r="K75" s="37">
        <f>J75/$C75</f>
        <v>236.7072104879825</v>
      </c>
      <c r="L75" s="37">
        <v>488973</v>
      </c>
      <c r="M75" s="37">
        <f>L75/$C75</f>
        <v>356.1347414420976</v>
      </c>
      <c r="N75" s="37">
        <v>0</v>
      </c>
      <c r="O75" s="37">
        <f>N75/$C75</f>
        <v>0</v>
      </c>
      <c r="P75" s="37">
        <v>0</v>
      </c>
      <c r="Q75" s="37">
        <f>P75/$C75</f>
        <v>0</v>
      </c>
      <c r="R75" s="37">
        <v>0</v>
      </c>
      <c r="S75" s="37">
        <f>R75/$C75</f>
        <v>0</v>
      </c>
      <c r="T75" s="37">
        <v>0</v>
      </c>
      <c r="U75" s="37">
        <f>T75/$C75</f>
        <v>0</v>
      </c>
      <c r="V75" s="39">
        <f>D75+F75+H75+J75+L75+N75+P75+R75+T75</f>
        <v>925216</v>
      </c>
      <c r="W75" s="37">
        <f>V75/$C75</f>
        <v>673.8645302257829</v>
      </c>
    </row>
    <row r="76" spans="1:23" ht="13.5">
      <c r="A76" s="15">
        <v>319001</v>
      </c>
      <c r="B76" s="16" t="s">
        <v>56</v>
      </c>
      <c r="C76" s="45">
        <v>402</v>
      </c>
      <c r="D76" s="31">
        <v>214457</v>
      </c>
      <c r="E76" s="31">
        <f>D76/$C76</f>
        <v>533.4751243781094</v>
      </c>
      <c r="F76" s="31">
        <v>5468</v>
      </c>
      <c r="G76" s="31">
        <f>F76/$C76</f>
        <v>13.601990049751244</v>
      </c>
      <c r="H76" s="31">
        <v>0</v>
      </c>
      <c r="I76" s="31">
        <f>H76/$C76</f>
        <v>0</v>
      </c>
      <c r="J76" s="31">
        <v>0</v>
      </c>
      <c r="K76" s="31">
        <f>J76/$C76</f>
        <v>0</v>
      </c>
      <c r="L76" s="31">
        <v>0</v>
      </c>
      <c r="M76" s="31">
        <f>L76/$C76</f>
        <v>0</v>
      </c>
      <c r="N76" s="31">
        <v>0</v>
      </c>
      <c r="O76" s="31">
        <f>N76/$C76</f>
        <v>0</v>
      </c>
      <c r="P76" s="31">
        <v>0</v>
      </c>
      <c r="Q76" s="31">
        <f>P76/$C76</f>
        <v>0</v>
      </c>
      <c r="R76" s="31">
        <v>0</v>
      </c>
      <c r="S76" s="31">
        <f>R76/$C76</f>
        <v>0</v>
      </c>
      <c r="T76" s="31">
        <v>0</v>
      </c>
      <c r="U76" s="31">
        <f>T76/$C76</f>
        <v>0</v>
      </c>
      <c r="V76" s="32">
        <f>D76+F76+H76+J76+L76+N76+P76+R76+T76</f>
        <v>219925</v>
      </c>
      <c r="W76" s="31">
        <f>V76/$C76</f>
        <v>547.0771144278607</v>
      </c>
    </row>
    <row r="77" spans="1:23" ht="13.5">
      <c r="A77" s="17"/>
      <c r="B77" s="18" t="s">
        <v>57</v>
      </c>
      <c r="C77" s="19">
        <f>SUM(C75:C76)</f>
        <v>1775</v>
      </c>
      <c r="D77" s="36">
        <f>SUM(D75:D76)</f>
        <v>311556</v>
      </c>
      <c r="E77" s="36">
        <f>D77/$C77</f>
        <v>175.52450704225353</v>
      </c>
      <c r="F77" s="36">
        <f>SUM(F75:F76)</f>
        <v>19613</v>
      </c>
      <c r="G77" s="36">
        <f>F77/$C77</f>
        <v>11.049577464788733</v>
      </c>
      <c r="H77" s="36">
        <f>SUM(H75:H76)</f>
        <v>0</v>
      </c>
      <c r="I77" s="36">
        <f>H77/$C77</f>
        <v>0</v>
      </c>
      <c r="J77" s="36">
        <f>SUM(J75:J76)</f>
        <v>324999</v>
      </c>
      <c r="K77" s="36">
        <f>J77/$C77</f>
        <v>183.09802816901407</v>
      </c>
      <c r="L77" s="36">
        <f>SUM(L75:L76)</f>
        <v>488973</v>
      </c>
      <c r="M77" s="36">
        <f>L77/$C77</f>
        <v>275.47774647887326</v>
      </c>
      <c r="N77" s="36">
        <f>SUM(N75:N76)</f>
        <v>0</v>
      </c>
      <c r="O77" s="36">
        <f>N77/$C77</f>
        <v>0</v>
      </c>
      <c r="P77" s="36">
        <f>SUM(P75:P76)</f>
        <v>0</v>
      </c>
      <c r="Q77" s="36">
        <f>P77/$C77</f>
        <v>0</v>
      </c>
      <c r="R77" s="36">
        <f>SUM(R75:R76)</f>
        <v>0</v>
      </c>
      <c r="S77" s="36">
        <f>R77/$C77</f>
        <v>0</v>
      </c>
      <c r="T77" s="36">
        <f>SUM(T75:T76)</f>
        <v>0</v>
      </c>
      <c r="U77" s="36">
        <f>T77/$C77</f>
        <v>0</v>
      </c>
      <c r="V77" s="11">
        <f>SUM(V75:V76)</f>
        <v>1145141</v>
      </c>
      <c r="W77" s="10">
        <f>V77/$C77</f>
        <v>645.1498591549296</v>
      </c>
    </row>
    <row r="78" spans="1:23" ht="13.5">
      <c r="A78" s="13"/>
      <c r="B78" s="14"/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26"/>
    </row>
    <row r="79" spans="1:23" ht="13.5">
      <c r="A79" s="53">
        <v>321001</v>
      </c>
      <c r="B79" s="54" t="s">
        <v>105</v>
      </c>
      <c r="C79" s="44">
        <v>374</v>
      </c>
      <c r="D79" s="37">
        <v>20108</v>
      </c>
      <c r="E79" s="37">
        <f aca="true" t="shared" si="20" ref="E79:E96">D79/$C79</f>
        <v>53.76470588235294</v>
      </c>
      <c r="F79" s="37">
        <v>9435</v>
      </c>
      <c r="G79" s="37">
        <f aca="true" t="shared" si="21" ref="G79:G96">F79/$C79</f>
        <v>25.227272727272727</v>
      </c>
      <c r="H79" s="37">
        <v>0</v>
      </c>
      <c r="I79" s="37">
        <f aca="true" t="shared" si="22" ref="I79:I96">H79/$C79</f>
        <v>0</v>
      </c>
      <c r="J79" s="37">
        <v>0</v>
      </c>
      <c r="K79" s="37">
        <f aca="true" t="shared" si="23" ref="K79:K96">J79/$C79</f>
        <v>0</v>
      </c>
      <c r="L79" s="37">
        <v>0</v>
      </c>
      <c r="M79" s="37">
        <f aca="true" t="shared" si="24" ref="M79:M96">L79/$C79</f>
        <v>0</v>
      </c>
      <c r="N79" s="37">
        <v>0</v>
      </c>
      <c r="O79" s="37">
        <f aca="true" t="shared" si="25" ref="O79:O96">N79/$C79</f>
        <v>0</v>
      </c>
      <c r="P79" s="37">
        <v>0</v>
      </c>
      <c r="Q79" s="37">
        <f aca="true" t="shared" si="26" ref="Q79:Q96">P79/$C79</f>
        <v>0</v>
      </c>
      <c r="R79" s="37">
        <v>0</v>
      </c>
      <c r="S79" s="37">
        <f aca="true" t="shared" si="27" ref="S79:S96">R79/$C79</f>
        <v>0</v>
      </c>
      <c r="T79" s="37">
        <v>0</v>
      </c>
      <c r="U79" s="37">
        <f aca="true" t="shared" si="28" ref="U79:U85">T79/$C79</f>
        <v>0</v>
      </c>
      <c r="V79" s="39">
        <f>D79+F79+H79+J79+L79+N79+P79+R79+T79</f>
        <v>29543</v>
      </c>
      <c r="W79" s="37">
        <f aca="true" t="shared" si="29" ref="W79:W85">V79/$C79</f>
        <v>78.99197860962566</v>
      </c>
    </row>
    <row r="80" spans="1:23" s="30" customFormat="1" ht="13.5">
      <c r="A80" s="55">
        <v>328001</v>
      </c>
      <c r="B80" s="56" t="s">
        <v>106</v>
      </c>
      <c r="C80" s="44">
        <v>560</v>
      </c>
      <c r="D80" s="34">
        <v>19029</v>
      </c>
      <c r="E80" s="34">
        <f t="shared" si="20"/>
        <v>33.980357142857144</v>
      </c>
      <c r="F80" s="34">
        <v>12716</v>
      </c>
      <c r="G80" s="34">
        <f t="shared" si="21"/>
        <v>22.707142857142856</v>
      </c>
      <c r="H80" s="34">
        <v>0</v>
      </c>
      <c r="I80" s="34">
        <f t="shared" si="22"/>
        <v>0</v>
      </c>
      <c r="J80" s="34">
        <v>0</v>
      </c>
      <c r="K80" s="34">
        <f t="shared" si="23"/>
        <v>0</v>
      </c>
      <c r="L80" s="34">
        <v>0</v>
      </c>
      <c r="M80" s="34">
        <f t="shared" si="24"/>
        <v>0</v>
      </c>
      <c r="N80" s="34">
        <v>0</v>
      </c>
      <c r="O80" s="34">
        <f t="shared" si="25"/>
        <v>0</v>
      </c>
      <c r="P80" s="34">
        <v>0</v>
      </c>
      <c r="Q80" s="34">
        <f t="shared" si="26"/>
        <v>0</v>
      </c>
      <c r="R80" s="34">
        <v>0</v>
      </c>
      <c r="S80" s="34">
        <f t="shared" si="27"/>
        <v>0</v>
      </c>
      <c r="T80" s="34">
        <v>0</v>
      </c>
      <c r="U80" s="34">
        <f t="shared" si="28"/>
        <v>0</v>
      </c>
      <c r="V80" s="35">
        <f>D80+F80+H80+J80+L80+N80+P80+R80+T80</f>
        <v>31745</v>
      </c>
      <c r="W80" s="34">
        <f t="shared" si="29"/>
        <v>56.6875</v>
      </c>
    </row>
    <row r="81" spans="1:23" s="30" customFormat="1" ht="13.5">
      <c r="A81" s="55">
        <v>329001</v>
      </c>
      <c r="B81" s="56" t="s">
        <v>107</v>
      </c>
      <c r="C81" s="44">
        <v>372</v>
      </c>
      <c r="D81" s="34">
        <v>26789</v>
      </c>
      <c r="E81" s="34">
        <f t="shared" si="20"/>
        <v>72.01344086021506</v>
      </c>
      <c r="F81" s="34">
        <v>16974</v>
      </c>
      <c r="G81" s="34">
        <f t="shared" si="21"/>
        <v>45.62903225806452</v>
      </c>
      <c r="H81" s="34">
        <v>0</v>
      </c>
      <c r="I81" s="34">
        <f t="shared" si="22"/>
        <v>0</v>
      </c>
      <c r="J81" s="34">
        <v>28950</v>
      </c>
      <c r="K81" s="34">
        <f t="shared" si="23"/>
        <v>77.8225806451613</v>
      </c>
      <c r="L81" s="34">
        <v>58218</v>
      </c>
      <c r="M81" s="34">
        <f t="shared" si="24"/>
        <v>156.5</v>
      </c>
      <c r="N81" s="34">
        <v>0</v>
      </c>
      <c r="O81" s="34">
        <f t="shared" si="25"/>
        <v>0</v>
      </c>
      <c r="P81" s="34">
        <v>0</v>
      </c>
      <c r="Q81" s="34">
        <f t="shared" si="26"/>
        <v>0</v>
      </c>
      <c r="R81" s="34">
        <v>0</v>
      </c>
      <c r="S81" s="34">
        <f t="shared" si="27"/>
        <v>0</v>
      </c>
      <c r="T81" s="34">
        <v>0</v>
      </c>
      <c r="U81" s="34">
        <f t="shared" si="28"/>
        <v>0</v>
      </c>
      <c r="V81" s="35">
        <f>D81+F81+H81+J81+L81+N81+P81+R81+T81</f>
        <v>130931</v>
      </c>
      <c r="W81" s="34">
        <f t="shared" si="29"/>
        <v>351.96505376344084</v>
      </c>
    </row>
    <row r="82" spans="1:23" s="30" customFormat="1" ht="13.5">
      <c r="A82" s="55">
        <v>331001</v>
      </c>
      <c r="B82" s="56" t="s">
        <v>108</v>
      </c>
      <c r="C82" s="44">
        <v>743</v>
      </c>
      <c r="D82" s="34">
        <v>31111</v>
      </c>
      <c r="E82" s="34">
        <f t="shared" si="20"/>
        <v>41.8721399730821</v>
      </c>
      <c r="F82" s="34">
        <v>15458</v>
      </c>
      <c r="G82" s="34">
        <f t="shared" si="21"/>
        <v>20.80484522207268</v>
      </c>
      <c r="H82" s="34">
        <v>0</v>
      </c>
      <c r="I82" s="34">
        <f t="shared" si="22"/>
        <v>0</v>
      </c>
      <c r="J82" s="34">
        <v>0</v>
      </c>
      <c r="K82" s="34">
        <f t="shared" si="23"/>
        <v>0</v>
      </c>
      <c r="L82" s="34">
        <v>0</v>
      </c>
      <c r="M82" s="34">
        <f t="shared" si="24"/>
        <v>0</v>
      </c>
      <c r="N82" s="34">
        <v>0</v>
      </c>
      <c r="O82" s="34">
        <f t="shared" si="25"/>
        <v>0</v>
      </c>
      <c r="P82" s="34">
        <v>0</v>
      </c>
      <c r="Q82" s="34">
        <f t="shared" si="26"/>
        <v>0</v>
      </c>
      <c r="R82" s="34">
        <v>0</v>
      </c>
      <c r="S82" s="34">
        <f t="shared" si="27"/>
        <v>0</v>
      </c>
      <c r="T82" s="34">
        <v>3620</v>
      </c>
      <c r="U82" s="34">
        <f t="shared" si="28"/>
        <v>4.8721399730821</v>
      </c>
      <c r="V82" s="35">
        <f>D82+F82+H82+J82+L82+N82+P82+R82+T82</f>
        <v>50189</v>
      </c>
      <c r="W82" s="34">
        <f t="shared" si="29"/>
        <v>67.54912516823688</v>
      </c>
    </row>
    <row r="83" spans="1:23" ht="13.5">
      <c r="A83" s="57">
        <v>333001</v>
      </c>
      <c r="B83" s="58" t="s">
        <v>58</v>
      </c>
      <c r="C83" s="45">
        <v>696</v>
      </c>
      <c r="D83" s="31">
        <v>161067</v>
      </c>
      <c r="E83" s="31">
        <f t="shared" si="20"/>
        <v>231.41810344827587</v>
      </c>
      <c r="F83" s="31">
        <v>12080</v>
      </c>
      <c r="G83" s="31">
        <f t="shared" si="21"/>
        <v>17.35632183908046</v>
      </c>
      <c r="H83" s="31">
        <v>0</v>
      </c>
      <c r="I83" s="31">
        <f t="shared" si="22"/>
        <v>0</v>
      </c>
      <c r="J83" s="31">
        <v>210919</v>
      </c>
      <c r="K83" s="31">
        <f t="shared" si="23"/>
        <v>303.04454022988506</v>
      </c>
      <c r="L83" s="31">
        <v>401241</v>
      </c>
      <c r="M83" s="31">
        <f t="shared" si="24"/>
        <v>576.4956896551724</v>
      </c>
      <c r="N83" s="31">
        <v>0</v>
      </c>
      <c r="O83" s="31">
        <f t="shared" si="25"/>
        <v>0</v>
      </c>
      <c r="P83" s="31">
        <v>0</v>
      </c>
      <c r="Q83" s="31">
        <f t="shared" si="26"/>
        <v>0</v>
      </c>
      <c r="R83" s="31">
        <v>0</v>
      </c>
      <c r="S83" s="31">
        <f t="shared" si="27"/>
        <v>0</v>
      </c>
      <c r="T83" s="31">
        <v>0</v>
      </c>
      <c r="U83" s="31">
        <f t="shared" si="28"/>
        <v>0</v>
      </c>
      <c r="V83" s="32">
        <f aca="true" t="shared" si="30" ref="V83:V93">D83+F83+H83+J83+L83+N83+P83+R83+T83</f>
        <v>785307</v>
      </c>
      <c r="W83" s="31">
        <f t="shared" si="29"/>
        <v>1128.3146551724137</v>
      </c>
    </row>
    <row r="84" spans="1:23" ht="13.5">
      <c r="A84" s="59">
        <v>336001</v>
      </c>
      <c r="B84" s="60" t="s">
        <v>59</v>
      </c>
      <c r="C84" s="44">
        <v>679</v>
      </c>
      <c r="D84" s="37">
        <v>78993</v>
      </c>
      <c r="E84" s="37">
        <f t="shared" si="20"/>
        <v>116.33726067746686</v>
      </c>
      <c r="F84" s="37">
        <v>27157</v>
      </c>
      <c r="G84" s="37">
        <f t="shared" si="21"/>
        <v>39.995581737849776</v>
      </c>
      <c r="H84" s="37">
        <v>0</v>
      </c>
      <c r="I84" s="37">
        <f t="shared" si="22"/>
        <v>0</v>
      </c>
      <c r="J84" s="37">
        <v>0</v>
      </c>
      <c r="K84" s="37">
        <f t="shared" si="23"/>
        <v>0</v>
      </c>
      <c r="L84" s="37">
        <v>0</v>
      </c>
      <c r="M84" s="37">
        <f t="shared" si="24"/>
        <v>0</v>
      </c>
      <c r="N84" s="37">
        <v>0</v>
      </c>
      <c r="O84" s="37">
        <f t="shared" si="25"/>
        <v>0</v>
      </c>
      <c r="P84" s="37">
        <v>0</v>
      </c>
      <c r="Q84" s="37">
        <f t="shared" si="26"/>
        <v>0</v>
      </c>
      <c r="R84" s="37">
        <v>0</v>
      </c>
      <c r="S84" s="37">
        <f t="shared" si="27"/>
        <v>0</v>
      </c>
      <c r="T84" s="37">
        <v>0</v>
      </c>
      <c r="U84" s="37">
        <f t="shared" si="28"/>
        <v>0</v>
      </c>
      <c r="V84" s="35">
        <f t="shared" si="30"/>
        <v>106150</v>
      </c>
      <c r="W84" s="37">
        <f t="shared" si="29"/>
        <v>156.33284241531663</v>
      </c>
    </row>
    <row r="85" spans="1:23" s="30" customFormat="1" ht="13.5">
      <c r="A85" s="55">
        <v>337001</v>
      </c>
      <c r="B85" s="56" t="s">
        <v>60</v>
      </c>
      <c r="C85" s="44">
        <v>971</v>
      </c>
      <c r="D85" s="34">
        <v>101805</v>
      </c>
      <c r="E85" s="34">
        <f t="shared" si="20"/>
        <v>104.84552008238929</v>
      </c>
      <c r="F85" s="34">
        <v>49812</v>
      </c>
      <c r="G85" s="34">
        <f t="shared" si="21"/>
        <v>51.29969104016478</v>
      </c>
      <c r="H85" s="34">
        <v>0</v>
      </c>
      <c r="I85" s="34">
        <f t="shared" si="22"/>
        <v>0</v>
      </c>
      <c r="J85" s="34">
        <v>276591</v>
      </c>
      <c r="K85" s="34">
        <f t="shared" si="23"/>
        <v>284.85169927909374</v>
      </c>
      <c r="L85" s="34">
        <v>0</v>
      </c>
      <c r="M85" s="34">
        <f t="shared" si="24"/>
        <v>0</v>
      </c>
      <c r="N85" s="34">
        <v>1441662</v>
      </c>
      <c r="O85" s="34">
        <f t="shared" si="25"/>
        <v>1484.7188465499485</v>
      </c>
      <c r="P85" s="34">
        <v>0</v>
      </c>
      <c r="Q85" s="34">
        <f t="shared" si="26"/>
        <v>0</v>
      </c>
      <c r="R85" s="34">
        <v>204563</v>
      </c>
      <c r="S85" s="34">
        <f t="shared" si="27"/>
        <v>210.6725025746653</v>
      </c>
      <c r="T85" s="34">
        <v>0</v>
      </c>
      <c r="U85" s="34">
        <f t="shared" si="28"/>
        <v>0</v>
      </c>
      <c r="V85" s="35">
        <f t="shared" si="30"/>
        <v>2074433</v>
      </c>
      <c r="W85" s="34">
        <f t="shared" si="29"/>
        <v>2136.3882595262617</v>
      </c>
    </row>
    <row r="86" spans="1:23" s="30" customFormat="1" ht="13.5">
      <c r="A86" s="55">
        <v>339001</v>
      </c>
      <c r="B86" s="56" t="s">
        <v>109</v>
      </c>
      <c r="C86" s="44">
        <v>419</v>
      </c>
      <c r="D86" s="34">
        <v>45498</v>
      </c>
      <c r="E86" s="34">
        <f t="shared" si="20"/>
        <v>108.5871121718377</v>
      </c>
      <c r="F86" s="34">
        <v>9902</v>
      </c>
      <c r="G86" s="34">
        <f t="shared" si="21"/>
        <v>23.632458233890215</v>
      </c>
      <c r="H86" s="34">
        <v>0</v>
      </c>
      <c r="I86" s="34">
        <f t="shared" si="22"/>
        <v>0</v>
      </c>
      <c r="J86" s="34">
        <v>0</v>
      </c>
      <c r="K86" s="34">
        <f t="shared" si="23"/>
        <v>0</v>
      </c>
      <c r="L86" s="34">
        <v>0</v>
      </c>
      <c r="M86" s="34">
        <f t="shared" si="24"/>
        <v>0</v>
      </c>
      <c r="N86" s="34">
        <v>456</v>
      </c>
      <c r="O86" s="34">
        <f t="shared" si="25"/>
        <v>1.0883054892601431</v>
      </c>
      <c r="P86" s="34">
        <v>0</v>
      </c>
      <c r="Q86" s="34">
        <f t="shared" si="26"/>
        <v>0</v>
      </c>
      <c r="R86" s="34">
        <v>0</v>
      </c>
      <c r="S86" s="34">
        <f t="shared" si="27"/>
        <v>0</v>
      </c>
      <c r="T86" s="34">
        <v>0</v>
      </c>
      <c r="U86" s="34">
        <f aca="true" t="shared" si="31" ref="U86:U97">T86/$C86</f>
        <v>0</v>
      </c>
      <c r="V86" s="35">
        <f t="shared" si="30"/>
        <v>55856</v>
      </c>
      <c r="W86" s="34">
        <f aca="true" t="shared" si="32" ref="W86:W96">V86/$C86</f>
        <v>133.30787589498806</v>
      </c>
    </row>
    <row r="87" spans="1:23" s="30" customFormat="1" ht="13.5">
      <c r="A87" s="55">
        <v>340001</v>
      </c>
      <c r="B87" s="56" t="s">
        <v>110</v>
      </c>
      <c r="C87" s="44">
        <v>109</v>
      </c>
      <c r="D87" s="34">
        <v>40</v>
      </c>
      <c r="E87" s="34">
        <f t="shared" si="20"/>
        <v>0.3669724770642202</v>
      </c>
      <c r="F87" s="34">
        <v>3187</v>
      </c>
      <c r="G87" s="34">
        <f t="shared" si="21"/>
        <v>29.238532110091743</v>
      </c>
      <c r="H87" s="34">
        <v>0</v>
      </c>
      <c r="I87" s="34">
        <f t="shared" si="22"/>
        <v>0</v>
      </c>
      <c r="J87" s="34">
        <v>0</v>
      </c>
      <c r="K87" s="34">
        <f t="shared" si="23"/>
        <v>0</v>
      </c>
      <c r="L87" s="34">
        <v>0</v>
      </c>
      <c r="M87" s="34">
        <f t="shared" si="24"/>
        <v>0</v>
      </c>
      <c r="N87" s="34">
        <v>0</v>
      </c>
      <c r="O87" s="34">
        <f t="shared" si="25"/>
        <v>0</v>
      </c>
      <c r="P87" s="34">
        <v>0</v>
      </c>
      <c r="Q87" s="34">
        <f t="shared" si="26"/>
        <v>0</v>
      </c>
      <c r="R87" s="34">
        <v>0</v>
      </c>
      <c r="S87" s="34">
        <f t="shared" si="27"/>
        <v>0</v>
      </c>
      <c r="T87" s="34">
        <v>0</v>
      </c>
      <c r="U87" s="34">
        <f t="shared" si="31"/>
        <v>0</v>
      </c>
      <c r="V87" s="35">
        <f t="shared" si="30"/>
        <v>3227</v>
      </c>
      <c r="W87" s="34">
        <f t="shared" si="32"/>
        <v>29.605504587155963</v>
      </c>
    </row>
    <row r="88" spans="1:23" ht="13.5">
      <c r="A88" s="55">
        <v>341001</v>
      </c>
      <c r="B88" s="58" t="s">
        <v>63</v>
      </c>
      <c r="C88" s="45">
        <v>562</v>
      </c>
      <c r="D88" s="31">
        <v>17563</v>
      </c>
      <c r="E88" s="31">
        <f t="shared" si="20"/>
        <v>31.250889679715304</v>
      </c>
      <c r="F88" s="31">
        <v>14024</v>
      </c>
      <c r="G88" s="31">
        <f t="shared" si="21"/>
        <v>24.95373665480427</v>
      </c>
      <c r="H88" s="31">
        <v>0</v>
      </c>
      <c r="I88" s="31">
        <f t="shared" si="22"/>
        <v>0</v>
      </c>
      <c r="J88" s="31">
        <v>0</v>
      </c>
      <c r="K88" s="31">
        <f t="shared" si="23"/>
        <v>0</v>
      </c>
      <c r="L88" s="31">
        <v>51000</v>
      </c>
      <c r="M88" s="31">
        <f t="shared" si="24"/>
        <v>90.74733096085409</v>
      </c>
      <c r="N88" s="31">
        <v>0</v>
      </c>
      <c r="O88" s="31">
        <f t="shared" si="25"/>
        <v>0</v>
      </c>
      <c r="P88" s="31">
        <v>0</v>
      </c>
      <c r="Q88" s="31">
        <f t="shared" si="26"/>
        <v>0</v>
      </c>
      <c r="R88" s="31">
        <v>0</v>
      </c>
      <c r="S88" s="31">
        <f t="shared" si="27"/>
        <v>0</v>
      </c>
      <c r="T88" s="31">
        <v>0</v>
      </c>
      <c r="U88" s="31">
        <f t="shared" si="31"/>
        <v>0</v>
      </c>
      <c r="V88" s="32">
        <f t="shared" si="30"/>
        <v>82587</v>
      </c>
      <c r="W88" s="31">
        <f t="shared" si="32"/>
        <v>146.95195729537366</v>
      </c>
    </row>
    <row r="89" spans="1:23" ht="13.5">
      <c r="A89" s="53">
        <v>343001</v>
      </c>
      <c r="B89" s="54" t="s">
        <v>111</v>
      </c>
      <c r="C89" s="44">
        <v>235</v>
      </c>
      <c r="D89" s="37">
        <v>7952</v>
      </c>
      <c r="E89" s="37">
        <f t="shared" si="20"/>
        <v>33.838297872340426</v>
      </c>
      <c r="F89" s="37">
        <v>6033</v>
      </c>
      <c r="G89" s="37">
        <f t="shared" si="21"/>
        <v>25.672340425531914</v>
      </c>
      <c r="H89" s="37">
        <v>0</v>
      </c>
      <c r="I89" s="37">
        <f t="shared" si="22"/>
        <v>0</v>
      </c>
      <c r="J89" s="37">
        <v>0</v>
      </c>
      <c r="K89" s="37">
        <f t="shared" si="23"/>
        <v>0</v>
      </c>
      <c r="L89" s="37">
        <v>97532</v>
      </c>
      <c r="M89" s="37">
        <f t="shared" si="24"/>
        <v>415.02978723404254</v>
      </c>
      <c r="N89" s="37">
        <v>3877</v>
      </c>
      <c r="O89" s="37">
        <f t="shared" si="25"/>
        <v>16.49787234042553</v>
      </c>
      <c r="P89" s="37">
        <v>0</v>
      </c>
      <c r="Q89" s="37">
        <f t="shared" si="26"/>
        <v>0</v>
      </c>
      <c r="R89" s="37">
        <v>0</v>
      </c>
      <c r="S89" s="37">
        <f t="shared" si="27"/>
        <v>0</v>
      </c>
      <c r="T89" s="37">
        <v>0</v>
      </c>
      <c r="U89" s="37">
        <f t="shared" si="31"/>
        <v>0</v>
      </c>
      <c r="V89" s="35">
        <f t="shared" si="30"/>
        <v>115394</v>
      </c>
      <c r="W89" s="37">
        <f t="shared" si="32"/>
        <v>491.0382978723404</v>
      </c>
    </row>
    <row r="90" spans="1:23" s="30" customFormat="1" ht="13.5">
      <c r="A90" s="55">
        <v>343002</v>
      </c>
      <c r="B90" s="56" t="s">
        <v>75</v>
      </c>
      <c r="C90" s="44">
        <v>1362</v>
      </c>
      <c r="D90" s="34">
        <v>878261</v>
      </c>
      <c r="E90" s="34">
        <f t="shared" si="20"/>
        <v>644.8318649045522</v>
      </c>
      <c r="F90" s="34">
        <v>26241</v>
      </c>
      <c r="G90" s="34">
        <f t="shared" si="21"/>
        <v>19.266519823788546</v>
      </c>
      <c r="H90" s="34">
        <v>0</v>
      </c>
      <c r="I90" s="34">
        <f t="shared" si="22"/>
        <v>0</v>
      </c>
      <c r="J90" s="34">
        <v>0</v>
      </c>
      <c r="K90" s="34">
        <f t="shared" si="23"/>
        <v>0</v>
      </c>
      <c r="L90" s="34">
        <v>0</v>
      </c>
      <c r="M90" s="34">
        <f t="shared" si="24"/>
        <v>0</v>
      </c>
      <c r="N90" s="34">
        <v>2200</v>
      </c>
      <c r="O90" s="34">
        <f t="shared" si="25"/>
        <v>1.6152716593245227</v>
      </c>
      <c r="P90" s="34">
        <v>0</v>
      </c>
      <c r="Q90" s="34">
        <f t="shared" si="26"/>
        <v>0</v>
      </c>
      <c r="R90" s="34">
        <v>0</v>
      </c>
      <c r="S90" s="34">
        <f t="shared" si="27"/>
        <v>0</v>
      </c>
      <c r="T90" s="34">
        <v>0</v>
      </c>
      <c r="U90" s="34">
        <f t="shared" si="31"/>
        <v>0</v>
      </c>
      <c r="V90" s="35">
        <f>D90+F90+H90+J90+L90+N90+P90+R90+T90</f>
        <v>906702</v>
      </c>
      <c r="W90" s="34">
        <f t="shared" si="32"/>
        <v>665.7136563876652</v>
      </c>
    </row>
    <row r="91" spans="1:23" s="30" customFormat="1" ht="13.5">
      <c r="A91" s="55">
        <v>344001</v>
      </c>
      <c r="B91" s="56" t="s">
        <v>112</v>
      </c>
      <c r="C91" s="44">
        <v>418</v>
      </c>
      <c r="D91" s="34">
        <v>54077</v>
      </c>
      <c r="E91" s="34">
        <f t="shared" si="20"/>
        <v>129.37081339712918</v>
      </c>
      <c r="F91" s="34">
        <v>9092</v>
      </c>
      <c r="G91" s="34">
        <f t="shared" si="21"/>
        <v>21.751196172248804</v>
      </c>
      <c r="H91" s="34">
        <v>0</v>
      </c>
      <c r="I91" s="34">
        <f t="shared" si="22"/>
        <v>0</v>
      </c>
      <c r="J91" s="34">
        <v>0</v>
      </c>
      <c r="K91" s="34">
        <f t="shared" si="23"/>
        <v>0</v>
      </c>
      <c r="L91" s="34">
        <v>0</v>
      </c>
      <c r="M91" s="34">
        <f t="shared" si="24"/>
        <v>0</v>
      </c>
      <c r="N91" s="34">
        <v>7902</v>
      </c>
      <c r="O91" s="34">
        <f t="shared" si="25"/>
        <v>18.904306220095695</v>
      </c>
      <c r="P91" s="34">
        <v>0</v>
      </c>
      <c r="Q91" s="34">
        <f t="shared" si="26"/>
        <v>0</v>
      </c>
      <c r="R91" s="34">
        <v>0</v>
      </c>
      <c r="S91" s="34">
        <f t="shared" si="27"/>
        <v>0</v>
      </c>
      <c r="T91" s="34">
        <v>0</v>
      </c>
      <c r="U91" s="34">
        <f t="shared" si="31"/>
        <v>0</v>
      </c>
      <c r="V91" s="35">
        <f t="shared" si="30"/>
        <v>71071</v>
      </c>
      <c r="W91" s="34">
        <f t="shared" si="32"/>
        <v>170.02631578947367</v>
      </c>
    </row>
    <row r="92" spans="1:23" s="30" customFormat="1" ht="13.5">
      <c r="A92" s="55">
        <v>345001</v>
      </c>
      <c r="B92" s="56" t="s">
        <v>113</v>
      </c>
      <c r="C92" s="44">
        <v>1200</v>
      </c>
      <c r="D92" s="34">
        <v>20027</v>
      </c>
      <c r="E92" s="34">
        <f t="shared" si="20"/>
        <v>16.689166666666665</v>
      </c>
      <c r="F92" s="34">
        <v>25572</v>
      </c>
      <c r="G92" s="34">
        <f t="shared" si="21"/>
        <v>21.31</v>
      </c>
      <c r="H92" s="34">
        <v>0</v>
      </c>
      <c r="I92" s="34">
        <f t="shared" si="22"/>
        <v>0</v>
      </c>
      <c r="J92" s="34">
        <v>0</v>
      </c>
      <c r="K92" s="34">
        <f t="shared" si="23"/>
        <v>0</v>
      </c>
      <c r="L92" s="34">
        <v>0</v>
      </c>
      <c r="M92" s="34">
        <f t="shared" si="24"/>
        <v>0</v>
      </c>
      <c r="N92" s="34">
        <v>0</v>
      </c>
      <c r="O92" s="34">
        <f t="shared" si="25"/>
        <v>0</v>
      </c>
      <c r="P92" s="34">
        <v>0</v>
      </c>
      <c r="Q92" s="34">
        <f t="shared" si="26"/>
        <v>0</v>
      </c>
      <c r="R92" s="34">
        <v>0</v>
      </c>
      <c r="S92" s="34">
        <f t="shared" si="27"/>
        <v>0</v>
      </c>
      <c r="T92" s="34">
        <v>0</v>
      </c>
      <c r="U92" s="34">
        <f t="shared" si="31"/>
        <v>0</v>
      </c>
      <c r="V92" s="35">
        <f t="shared" si="30"/>
        <v>45599</v>
      </c>
      <c r="W92" s="34">
        <f t="shared" si="32"/>
        <v>37.99916666666667</v>
      </c>
    </row>
    <row r="93" spans="1:23" ht="13.5">
      <c r="A93" s="57">
        <v>346001</v>
      </c>
      <c r="B93" s="58" t="s">
        <v>114</v>
      </c>
      <c r="C93" s="45">
        <v>778</v>
      </c>
      <c r="D93" s="31">
        <v>22610</v>
      </c>
      <c r="E93" s="31">
        <f t="shared" si="20"/>
        <v>29.061696658097688</v>
      </c>
      <c r="F93" s="31">
        <v>17866</v>
      </c>
      <c r="G93" s="31">
        <f t="shared" si="21"/>
        <v>22.96401028277635</v>
      </c>
      <c r="H93" s="31">
        <v>0</v>
      </c>
      <c r="I93" s="31">
        <f t="shared" si="22"/>
        <v>0</v>
      </c>
      <c r="J93" s="31">
        <v>0</v>
      </c>
      <c r="K93" s="31">
        <f t="shared" si="23"/>
        <v>0</v>
      </c>
      <c r="L93" s="31">
        <v>1228163</v>
      </c>
      <c r="M93" s="31">
        <f t="shared" si="24"/>
        <v>1578.6156812339332</v>
      </c>
      <c r="N93" s="31">
        <v>0</v>
      </c>
      <c r="O93" s="31">
        <f t="shared" si="25"/>
        <v>0</v>
      </c>
      <c r="P93" s="31">
        <v>0</v>
      </c>
      <c r="Q93" s="31">
        <f t="shared" si="26"/>
        <v>0</v>
      </c>
      <c r="R93" s="31">
        <v>0</v>
      </c>
      <c r="S93" s="31">
        <f t="shared" si="27"/>
        <v>0</v>
      </c>
      <c r="T93" s="31">
        <v>0</v>
      </c>
      <c r="U93" s="31">
        <f t="shared" si="31"/>
        <v>0</v>
      </c>
      <c r="V93" s="32">
        <f t="shared" si="30"/>
        <v>1268639</v>
      </c>
      <c r="W93" s="31">
        <f t="shared" si="32"/>
        <v>1630.6413881748072</v>
      </c>
    </row>
    <row r="94" spans="1:23" s="30" customFormat="1" ht="13.5">
      <c r="A94" s="55">
        <v>347001</v>
      </c>
      <c r="B94" s="56" t="s">
        <v>115</v>
      </c>
      <c r="C94" s="44">
        <v>332</v>
      </c>
      <c r="D94" s="34">
        <v>4443</v>
      </c>
      <c r="E94" s="34">
        <f t="shared" si="20"/>
        <v>13.382530120481928</v>
      </c>
      <c r="F94" s="34">
        <v>4753</v>
      </c>
      <c r="G94" s="34">
        <f t="shared" si="21"/>
        <v>14.316265060240964</v>
      </c>
      <c r="H94" s="34">
        <v>0</v>
      </c>
      <c r="I94" s="34">
        <f t="shared" si="22"/>
        <v>0</v>
      </c>
      <c r="J94" s="34">
        <v>0</v>
      </c>
      <c r="K94" s="34">
        <f t="shared" si="23"/>
        <v>0</v>
      </c>
      <c r="L94" s="34">
        <v>0</v>
      </c>
      <c r="M94" s="34">
        <f t="shared" si="24"/>
        <v>0</v>
      </c>
      <c r="N94" s="34">
        <v>1627</v>
      </c>
      <c r="O94" s="34">
        <f t="shared" si="25"/>
        <v>4.900602409638554</v>
      </c>
      <c r="P94" s="34">
        <v>0</v>
      </c>
      <c r="Q94" s="34">
        <f t="shared" si="26"/>
        <v>0</v>
      </c>
      <c r="R94" s="34">
        <v>0</v>
      </c>
      <c r="S94" s="34">
        <f t="shared" si="27"/>
        <v>0</v>
      </c>
      <c r="T94" s="34">
        <v>4239</v>
      </c>
      <c r="U94" s="34">
        <f>T94/$C94</f>
        <v>12.768072289156626</v>
      </c>
      <c r="V94" s="35">
        <f>D94+F94+H94+J94+L94+N94+P94+R94+T94</f>
        <v>15062</v>
      </c>
      <c r="W94" s="34">
        <f>V94/$C94</f>
        <v>45.36746987951807</v>
      </c>
    </row>
    <row r="95" spans="1:23" s="30" customFormat="1" ht="13.5">
      <c r="A95" s="55">
        <v>348001</v>
      </c>
      <c r="B95" s="56" t="s">
        <v>76</v>
      </c>
      <c r="C95" s="44">
        <v>219</v>
      </c>
      <c r="D95" s="34">
        <v>196</v>
      </c>
      <c r="E95" s="34">
        <f t="shared" si="20"/>
        <v>0.8949771689497716</v>
      </c>
      <c r="F95" s="34">
        <v>41255</v>
      </c>
      <c r="G95" s="34">
        <f t="shared" si="21"/>
        <v>188.37899543378995</v>
      </c>
      <c r="H95" s="34">
        <v>0</v>
      </c>
      <c r="I95" s="34">
        <f t="shared" si="22"/>
        <v>0</v>
      </c>
      <c r="J95" s="34">
        <v>0</v>
      </c>
      <c r="K95" s="34">
        <f t="shared" si="23"/>
        <v>0</v>
      </c>
      <c r="L95" s="34">
        <v>0</v>
      </c>
      <c r="M95" s="34">
        <f t="shared" si="24"/>
        <v>0</v>
      </c>
      <c r="N95" s="34">
        <v>529430</v>
      </c>
      <c r="O95" s="34">
        <f t="shared" si="25"/>
        <v>2417.488584474886</v>
      </c>
      <c r="P95" s="34">
        <v>0</v>
      </c>
      <c r="Q95" s="34">
        <f t="shared" si="26"/>
        <v>0</v>
      </c>
      <c r="R95" s="34">
        <v>0</v>
      </c>
      <c r="S95" s="34">
        <f t="shared" si="27"/>
        <v>0</v>
      </c>
      <c r="T95" s="34">
        <v>0</v>
      </c>
      <c r="U95" s="34">
        <f>T95/$C95</f>
        <v>0</v>
      </c>
      <c r="V95" s="35">
        <f>D95+F95+H95+J95+L95+N95+P95+R95+T95</f>
        <v>570881</v>
      </c>
      <c r="W95" s="34">
        <f>V95/$C95</f>
        <v>2606.7625570776254</v>
      </c>
    </row>
    <row r="96" spans="1:23" ht="13.5">
      <c r="A96" s="57">
        <v>349001</v>
      </c>
      <c r="B96" s="58" t="s">
        <v>86</v>
      </c>
      <c r="C96" s="45">
        <v>179</v>
      </c>
      <c r="D96" s="31">
        <v>6116</v>
      </c>
      <c r="E96" s="31">
        <f t="shared" si="20"/>
        <v>34.167597765363126</v>
      </c>
      <c r="F96" s="31">
        <v>3361</v>
      </c>
      <c r="G96" s="31">
        <f t="shared" si="21"/>
        <v>18.776536312849164</v>
      </c>
      <c r="H96" s="31">
        <v>0</v>
      </c>
      <c r="I96" s="31">
        <f t="shared" si="22"/>
        <v>0</v>
      </c>
      <c r="J96" s="31">
        <v>0</v>
      </c>
      <c r="K96" s="31">
        <f t="shared" si="23"/>
        <v>0</v>
      </c>
      <c r="L96" s="31">
        <v>0</v>
      </c>
      <c r="M96" s="31">
        <f t="shared" si="24"/>
        <v>0</v>
      </c>
      <c r="N96" s="31">
        <v>0</v>
      </c>
      <c r="O96" s="31">
        <f t="shared" si="25"/>
        <v>0</v>
      </c>
      <c r="P96" s="31">
        <v>0</v>
      </c>
      <c r="Q96" s="31">
        <f t="shared" si="26"/>
        <v>0</v>
      </c>
      <c r="R96" s="31">
        <v>0</v>
      </c>
      <c r="S96" s="31">
        <f t="shared" si="27"/>
        <v>0</v>
      </c>
      <c r="T96" s="31">
        <v>0</v>
      </c>
      <c r="U96" s="31">
        <f t="shared" si="31"/>
        <v>0</v>
      </c>
      <c r="V96" s="32">
        <f>D96+F96+H96+J96+L96+N96+P96+R96+T96</f>
        <v>9477</v>
      </c>
      <c r="W96" s="31">
        <f t="shared" si="32"/>
        <v>52.944134078212294</v>
      </c>
    </row>
    <row r="97" spans="1:23" ht="13.5">
      <c r="A97" s="17"/>
      <c r="B97" s="18" t="s">
        <v>61</v>
      </c>
      <c r="C97" s="19">
        <f>SUM(C79:C96)</f>
        <v>10208</v>
      </c>
      <c r="D97" s="41">
        <f>SUM(D79:D96)</f>
        <v>1495685</v>
      </c>
      <c r="E97" s="41">
        <f>D97/$C97</f>
        <v>146.5208659874608</v>
      </c>
      <c r="F97" s="41">
        <f>SUM(F79:F96)</f>
        <v>304918</v>
      </c>
      <c r="G97" s="41">
        <f>F97/$C97</f>
        <v>29.870493730407524</v>
      </c>
      <c r="H97" s="41">
        <f>SUM(H79:H96)</f>
        <v>0</v>
      </c>
      <c r="I97" s="41">
        <f>H97/$C97</f>
        <v>0</v>
      </c>
      <c r="J97" s="41">
        <f>SUM(J79:J96)</f>
        <v>516460</v>
      </c>
      <c r="K97" s="41">
        <f>J97/$C97</f>
        <v>50.59365203761755</v>
      </c>
      <c r="L97" s="41">
        <f>SUM(L79:L96)</f>
        <v>1836154</v>
      </c>
      <c r="M97" s="41">
        <f>L97/$C97</f>
        <v>179.87402037617554</v>
      </c>
      <c r="N97" s="41">
        <f>SUM(N79:N96)</f>
        <v>1987154</v>
      </c>
      <c r="O97" s="41">
        <f>N97/$C97</f>
        <v>194.66634012539186</v>
      </c>
      <c r="P97" s="41">
        <f>SUM(P79:P96)</f>
        <v>0</v>
      </c>
      <c r="Q97" s="41">
        <f>P97/$C97</f>
        <v>0</v>
      </c>
      <c r="R97" s="41">
        <f>SUM(R79:R96)</f>
        <v>204563</v>
      </c>
      <c r="S97" s="41">
        <f>R97/$C97</f>
        <v>20.03947884012539</v>
      </c>
      <c r="T97" s="41">
        <f>SUM(T79:T96)</f>
        <v>7859</v>
      </c>
      <c r="U97" s="41">
        <f t="shared" si="31"/>
        <v>0.7698863636363636</v>
      </c>
      <c r="V97" s="42">
        <f>SUM(V79:V96)</f>
        <v>6352793</v>
      </c>
      <c r="W97" s="41">
        <f>V97/$C97</f>
        <v>622.3347374608151</v>
      </c>
    </row>
    <row r="98" spans="1:23" ht="13.5">
      <c r="A98" s="29"/>
      <c r="B98" s="14"/>
      <c r="C98" s="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26"/>
    </row>
    <row r="99" spans="1:23" s="30" customFormat="1" ht="13.5">
      <c r="A99" s="47" t="s">
        <v>73</v>
      </c>
      <c r="B99" s="48" t="s">
        <v>74</v>
      </c>
      <c r="C99" s="61">
        <v>323</v>
      </c>
      <c r="D99" s="31" t="str">
        <f>_xlfn.IFERROR(VLOOKUP($A99,#REF!,3,FALSE),"0")</f>
        <v>0</v>
      </c>
      <c r="E99" s="31">
        <f>D99/$C99</f>
        <v>0</v>
      </c>
      <c r="F99" s="31" t="str">
        <f>_xlfn.IFERROR(VLOOKUP($A99,#REF!,4,FALSE),"0")</f>
        <v>0</v>
      </c>
      <c r="G99" s="31">
        <f>F99/$C99</f>
        <v>0</v>
      </c>
      <c r="H99" s="31" t="str">
        <f>_xlfn.IFERROR(VLOOKUP($A99,#REF!,5,FALSE),"0")</f>
        <v>0</v>
      </c>
      <c r="I99" s="31">
        <f>H99/$C99</f>
        <v>0</v>
      </c>
      <c r="J99" s="31" t="str">
        <f>_xlfn.IFERROR(VLOOKUP($A99,#REF!,6,FALSE),"0")</f>
        <v>0</v>
      </c>
      <c r="K99" s="31">
        <f>J99/$C99</f>
        <v>0</v>
      </c>
      <c r="L99" s="31" t="str">
        <f>_xlfn.IFERROR(VLOOKUP($A99,#REF!,7,FALSE),"0")</f>
        <v>0</v>
      </c>
      <c r="M99" s="31">
        <f>L99/$C99</f>
        <v>0</v>
      </c>
      <c r="N99" s="31" t="str">
        <f>_xlfn.IFERROR(VLOOKUP($A99,#REF!,8,FALSE),"0")</f>
        <v>0</v>
      </c>
      <c r="O99" s="31">
        <f>N99/$C99</f>
        <v>0</v>
      </c>
      <c r="P99" s="31" t="str">
        <f>_xlfn.IFERROR(VLOOKUP($A99,#REF!,9,FALSE),"0")</f>
        <v>0</v>
      </c>
      <c r="Q99" s="31">
        <f>P99/$C99</f>
        <v>0</v>
      </c>
      <c r="R99" s="31" t="str">
        <f>_xlfn.IFERROR(VLOOKUP($A99,#REF!,10,FALSE),"0")</f>
        <v>0</v>
      </c>
      <c r="S99" s="31">
        <f>R99/$C99</f>
        <v>0</v>
      </c>
      <c r="T99" s="31" t="str">
        <f>_xlfn.IFERROR(VLOOKUP($A99,#REF!,11,FALSE),"0")</f>
        <v>0</v>
      </c>
      <c r="U99" s="31">
        <f>T99/$C99</f>
        <v>0</v>
      </c>
      <c r="V99" s="32">
        <f>D99+F99+H99+J99+L99</f>
        <v>0</v>
      </c>
      <c r="W99" s="31">
        <f>V99/$C99</f>
        <v>0</v>
      </c>
    </row>
    <row r="100" spans="1:23" ht="13.5">
      <c r="A100" s="17"/>
      <c r="B100" s="18" t="s">
        <v>116</v>
      </c>
      <c r="C100" s="19">
        <f>C99</f>
        <v>323</v>
      </c>
      <c r="D100" s="36">
        <f>SUM(D99)</f>
        <v>0</v>
      </c>
      <c r="E100" s="36">
        <f>D100/$C100</f>
        <v>0</v>
      </c>
      <c r="F100" s="36">
        <f>SUM(F99)</f>
        <v>0</v>
      </c>
      <c r="G100" s="36">
        <f>F100/$C100</f>
        <v>0</v>
      </c>
      <c r="H100" s="36">
        <f>SUM(H99)</f>
        <v>0</v>
      </c>
      <c r="I100" s="36">
        <f>H100/$C100</f>
        <v>0</v>
      </c>
      <c r="J100" s="36">
        <f>SUM(J99)</f>
        <v>0</v>
      </c>
      <c r="K100" s="36">
        <f>J100/$C100</f>
        <v>0</v>
      </c>
      <c r="L100" s="36">
        <f>SUM(L99)</f>
        <v>0</v>
      </c>
      <c r="M100" s="36">
        <f>L100/$C100</f>
        <v>0</v>
      </c>
      <c r="N100" s="36">
        <f>SUM(N99)</f>
        <v>0</v>
      </c>
      <c r="O100" s="36">
        <f>N100/$C100</f>
        <v>0</v>
      </c>
      <c r="P100" s="36">
        <f>SUM(P99)</f>
        <v>0</v>
      </c>
      <c r="Q100" s="36">
        <f>P100/$C100</f>
        <v>0</v>
      </c>
      <c r="R100" s="36">
        <f>SUM(R99)</f>
        <v>0</v>
      </c>
      <c r="S100" s="36">
        <f>R100/$C100</f>
        <v>0</v>
      </c>
      <c r="T100" s="36">
        <f>SUM(T99)</f>
        <v>0</v>
      </c>
      <c r="U100" s="36">
        <f>T100/$C100</f>
        <v>0</v>
      </c>
      <c r="V100" s="43">
        <f>SUM(V99)</f>
        <v>0</v>
      </c>
      <c r="W100" s="36">
        <f>V100/$C100</f>
        <v>0</v>
      </c>
    </row>
    <row r="101" spans="1:23" ht="13.5">
      <c r="A101" s="13"/>
      <c r="B101" s="14"/>
      <c r="C101" s="1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26"/>
    </row>
    <row r="102" spans="1:23" ht="14.25" thickBot="1">
      <c r="A102" s="22"/>
      <c r="B102" s="23" t="s">
        <v>62</v>
      </c>
      <c r="C102" s="19">
        <f>C97+C77+C73+C100</f>
        <v>706426</v>
      </c>
      <c r="D102" s="25">
        <f>D97+D77+D73+D100</f>
        <v>21890855</v>
      </c>
      <c r="E102" s="25">
        <f>D102/$C102</f>
        <v>30.98817852117561</v>
      </c>
      <c r="F102" s="25">
        <f>F97+F77+F73+F100</f>
        <v>6991631</v>
      </c>
      <c r="G102" s="25">
        <f>F102/$C102</f>
        <v>9.89718809896578</v>
      </c>
      <c r="H102" s="25">
        <f>H97+H77+H73+H100</f>
        <v>2207992</v>
      </c>
      <c r="I102" s="25">
        <f>H102/$C102</f>
        <v>3.1255814480214488</v>
      </c>
      <c r="J102" s="25">
        <f>J97+J77+J73+J100</f>
        <v>293944153</v>
      </c>
      <c r="K102" s="25">
        <f>J102/$C102</f>
        <v>416.100416745703</v>
      </c>
      <c r="L102" s="25">
        <f>L97+L77+L73+L100</f>
        <v>114240048</v>
      </c>
      <c r="M102" s="25">
        <f>L102/$C102</f>
        <v>161.71552009693866</v>
      </c>
      <c r="N102" s="25">
        <f>N97+N77+N73+N100</f>
        <v>2103192</v>
      </c>
      <c r="O102" s="25">
        <f>N102/$C102</f>
        <v>2.9772290374363344</v>
      </c>
      <c r="P102" s="25">
        <f>P97+P77+P73+P100</f>
        <v>4078</v>
      </c>
      <c r="Q102" s="25">
        <f>P102/$C102</f>
        <v>0.005772720709600157</v>
      </c>
      <c r="R102" s="25">
        <f>R97+R77+R73+R100</f>
        <v>1246120</v>
      </c>
      <c r="S102" s="25">
        <f>R102/$C102</f>
        <v>1.76397810952598</v>
      </c>
      <c r="T102" s="25">
        <f>T97+T77+T73+T100</f>
        <v>2297776</v>
      </c>
      <c r="U102" s="25">
        <f>T102/$C102</f>
        <v>3.2526775628303604</v>
      </c>
      <c r="V102" s="27">
        <f>V97+V77+V73+V100</f>
        <v>444925845</v>
      </c>
      <c r="W102" s="25">
        <f>V102/$C102</f>
        <v>629.8265423413068</v>
      </c>
    </row>
    <row r="103" spans="1:3" ht="14.25" thickTop="1">
      <c r="A103" s="62"/>
      <c r="B103" s="63"/>
      <c r="C103" s="64"/>
    </row>
    <row r="104" spans="1:19" ht="12.75" customHeight="1">
      <c r="A104" s="1" t="s">
        <v>117</v>
      </c>
      <c r="D104" s="65"/>
      <c r="E104" s="65"/>
      <c r="F104" s="65"/>
      <c r="J104" s="65"/>
      <c r="K104" s="65"/>
      <c r="L104" s="65"/>
      <c r="P104" s="65"/>
      <c r="Q104" s="49"/>
      <c r="R104" s="49"/>
      <c r="S104" s="49"/>
    </row>
  </sheetData>
  <sheetProtection/>
  <mergeCells count="3">
    <mergeCell ref="A1:B1"/>
    <mergeCell ref="V1:V2"/>
    <mergeCell ref="C1:C2"/>
  </mergeCells>
  <printOptions horizontalCentered="1"/>
  <pageMargins left="0.25" right="0.25" top="0.5" bottom="0.52" header="0.25" footer="0.17"/>
  <pageSetup fitToHeight="2" horizontalDpi="600" verticalDpi="600" orientation="portrait" paperSize="5" scale="64" r:id="rId1"/>
  <headerFooter alignWithMargins="0">
    <oddHeader>&amp;C&amp;20Other Objects - Expenditures by Object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2014-07-08T18:28:05Z</cp:lastPrinted>
  <dcterms:created xsi:type="dcterms:W3CDTF">2003-04-30T20:08:44Z</dcterms:created>
  <dcterms:modified xsi:type="dcterms:W3CDTF">2014-07-10T16:33:08Z</dcterms:modified>
  <cp:category/>
  <cp:version/>
  <cp:contentType/>
  <cp:contentStatus/>
</cp:coreProperties>
</file>